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a29\Desktop\FinalizedHomework\Excel Challenge\excel-challenge\"/>
    </mc:Choice>
  </mc:AlternateContent>
  <xr:revisionPtr revIDLastSave="0" documentId="13_ncr:1_{3C8B9575-3A24-4C6A-8194-7061C08540EC}" xr6:coauthVersionLast="45" xr6:coauthVersionMax="45" xr10:uidLastSave="{00000000-0000-0000-0000-000000000000}"/>
  <bookViews>
    <workbookView xWindow="57504" yWindow="-96" windowWidth="28992" windowHeight="15792" activeTab="5" xr2:uid="{00000000-000D-0000-FFFF-FFFF00000000}"/>
  </bookViews>
  <sheets>
    <sheet name="Sheet1" sheetId="1" r:id="rId1"/>
    <sheet name="Category Stats" sheetId="2" r:id="rId2"/>
    <sheet name="Subcategory Stats" sheetId="4" r:id="rId3"/>
    <sheet name="Outcomes Based on Launch Date" sheetId="6" r:id="rId4"/>
    <sheet name="Bonus" sheetId="5" r:id="rId5"/>
    <sheet name="Bonus Stat Analysis" sheetId="7" r:id="rId6"/>
  </sheets>
  <definedNames>
    <definedName name="_xlnm._FilterDatabase" localSheetId="5" hidden="1">'Bonus Stat Analysis'!$A$1:$E$1</definedName>
    <definedName name="_xlchart.v1.0" hidden="1">'Bonus Stat Analysis'!$B$1</definedName>
    <definedName name="_xlchart.v1.1" hidden="1">'Bonus Stat Analysis'!$B$2:$B$2186</definedName>
    <definedName name="_xlchart.v1.2" hidden="1">'Bonus Stat Analysis'!$E$1</definedName>
    <definedName name="_xlchart.v1.3" hidden="1">'Bonus Stat Analysis'!$E$2:$E$1531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5" l="1"/>
  <c r="I9" i="7" l="1"/>
  <c r="I10" i="7" s="1"/>
  <c r="I8" i="7"/>
  <c r="H9" i="7"/>
  <c r="H8" i="7"/>
  <c r="I11" i="7" l="1"/>
  <c r="I12" i="7"/>
  <c r="H10" i="7"/>
  <c r="H11" i="7" s="1"/>
  <c r="I7" i="7"/>
  <c r="I6" i="7"/>
  <c r="I5" i="7"/>
  <c r="I4" i="7"/>
  <c r="I3" i="7"/>
  <c r="I2" i="7"/>
  <c r="H7" i="7"/>
  <c r="H6" i="7"/>
  <c r="H5" i="7"/>
  <c r="H4" i="7"/>
  <c r="H3" i="7"/>
  <c r="H2" i="7"/>
  <c r="D13" i="5"/>
  <c r="D12" i="5"/>
  <c r="H12" i="5" s="1"/>
  <c r="D11" i="5"/>
  <c r="D10" i="5"/>
  <c r="H10" i="5" s="1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G8" i="5" s="1"/>
  <c r="C7" i="5"/>
  <c r="C6" i="5"/>
  <c r="G6" i="5" s="1"/>
  <c r="C5" i="5"/>
  <c r="C4" i="5"/>
  <c r="C3" i="5"/>
  <c r="C2" i="5"/>
  <c r="B11" i="5"/>
  <c r="E11" i="5" s="1"/>
  <c r="B10" i="5"/>
  <c r="E10" i="5" s="1"/>
  <c r="B12" i="5"/>
  <c r="E12" i="5" s="1"/>
  <c r="B13" i="5"/>
  <c r="E13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E3" i="5"/>
  <c r="B2" i="5"/>
  <c r="E2" i="5" s="1"/>
  <c r="F2" i="5" s="1"/>
  <c r="S2" i="1"/>
  <c r="H12" i="7" l="1"/>
  <c r="G7" i="5"/>
  <c r="H3" i="5"/>
  <c r="H11" i="5"/>
  <c r="G9" i="5"/>
  <c r="H5" i="5"/>
  <c r="H13" i="5"/>
  <c r="G2" i="5"/>
  <c r="G10" i="5"/>
  <c r="H6" i="5"/>
  <c r="H4" i="5"/>
  <c r="G3" i="5"/>
  <c r="G11" i="5"/>
  <c r="H7" i="5"/>
  <c r="G4" i="5"/>
  <c r="G12" i="5"/>
  <c r="H8" i="5"/>
  <c r="H2" i="5"/>
  <c r="G5" i="5"/>
  <c r="G13" i="5"/>
  <c r="H9" i="5"/>
  <c r="F6" i="5"/>
  <c r="F7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5" l="1"/>
  <c r="F10" i="5"/>
  <c r="F9" i="5"/>
  <c r="F8" i="5"/>
  <c r="F5" i="5"/>
  <c r="F12" i="5"/>
  <c r="F4" i="5"/>
  <c r="F11" i="5"/>
  <c r="F3" i="5"/>
</calcChain>
</file>

<file path=xl/sharedStrings.xml><?xml version="1.0" encoding="utf-8"?>
<sst xmlns="http://schemas.openxmlformats.org/spreadsheetml/2006/main" count="36781" uniqueCount="8416">
  <si>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</si>
  <si>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</si>
  <si>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</si>
  <si>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</si>
  <si>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</si>
  <si>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</si>
  <si>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</si>
  <si>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</si>
  <si>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</si>
  <si>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</si>
  <si>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</si>
  <si>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</si>
  <si>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</si>
  <si>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</si>
  <si>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</si>
  <si>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</si>
  <si>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</si>
  <si>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</si>
  <si>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</si>
  <si>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</si>
  <si>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</si>
  <si>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</si>
  <si>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</si>
  <si>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</si>
  <si>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</si>
  <si>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</si>
  <si>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</si>
  <si>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</si>
  <si>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</si>
  <si>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</si>
  <si>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</si>
  <si>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</si>
  <si>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</si>
  <si>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</si>
  <si>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</si>
  <si>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</si>
  <si>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</si>
  <si>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</si>
  <si>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</si>
  <si>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</si>
  <si>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</si>
  <si>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</si>
  <si>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</si>
  <si>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</si>
  <si>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</si>
  <si>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</si>
  <si>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</si>
  <si>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</si>
  <si>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</si>
  <si>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</si>
  <si>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</si>
  <si>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</si>
  <si>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</si>
  <si>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</si>
  <si>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</si>
  <si>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</si>
  <si>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</si>
  <si>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</si>
  <si>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</si>
  <si>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</si>
  <si>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</si>
  <si>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</si>
  <si>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</si>
  <si>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</si>
  <si>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</si>
  <si>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</si>
  <si>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</si>
  <si>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</si>
  <si>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</si>
  <si>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</si>
  <si>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</si>
  <si>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</si>
  <si>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</si>
  <si>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</si>
  <si>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</si>
  <si>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</si>
  <si>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</si>
  <si>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</si>
  <si>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</si>
  <si>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</si>
  <si>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</si>
  <si>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</si>
  <si>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</si>
  <si>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</si>
  <si>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</si>
  <si>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</si>
  <si>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</si>
  <si>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</si>
  <si>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</si>
  <si>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</si>
  <si>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</si>
  <si>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</si>
  <si>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</si>
  <si>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</si>
  <si>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</si>
  <si>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</si>
  <si>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</si>
  <si>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</si>
  <si>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</si>
  <si>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</si>
  <si>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</si>
  <si>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</si>
  <si>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</si>
  <si>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</si>
  <si>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</si>
  <si>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</si>
  <si>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</si>
  <si>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</si>
  <si>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</si>
  <si>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</si>
  <si>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</si>
  <si>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</si>
  <si>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</si>
  <si>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</si>
  <si>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</si>
  <si>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</si>
  <si>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</si>
  <si>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</si>
  <si>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</si>
  <si>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</si>
  <si>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</si>
  <si>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</si>
  <si>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</si>
  <si>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</si>
  <si>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</si>
  <si>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</si>
  <si>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</si>
  <si>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</si>
  <si>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</si>
  <si>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</si>
  <si>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</si>
  <si>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</si>
  <si>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</si>
  <si>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</si>
  <si>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</si>
  <si>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</si>
  <si>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</si>
  <si>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</si>
  <si>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</si>
  <si>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</si>
  <si>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</si>
  <si>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</si>
  <si>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</si>
  <si>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</si>
  <si>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</si>
  <si>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</si>
  <si>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</si>
  <si>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</si>
  <si>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</si>
  <si>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</si>
  <si>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</si>
  <si>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</si>
  <si>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</si>
  <si>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</si>
  <si>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</si>
  <si>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</si>
  <si>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</si>
  <si>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</si>
  <si>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</si>
  <si>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</si>
  <si>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</si>
  <si>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</si>
  <si>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</si>
  <si>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</si>
  <si>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</si>
  <si>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</si>
  <si>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</si>
  <si>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</si>
  <si>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</si>
  <si>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</si>
  <si>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</si>
  <si>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</si>
  <si>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</si>
  <si>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</si>
  <si>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</si>
  <si>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</si>
  <si>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</si>
  <si>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</si>
  <si>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</si>
  <si>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</si>
  <si>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</si>
  <si>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</si>
  <si>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</si>
  <si>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</si>
  <si>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</si>
  <si>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</si>
  <si>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</si>
  <si>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</si>
  <si>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</si>
  <si>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</si>
  <si>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</si>
  <si>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</si>
  <si>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</si>
  <si>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</si>
  <si>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</si>
  <si>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</si>
  <si>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</si>
  <si>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</si>
  <si>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</si>
  <si>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</si>
  <si>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</si>
  <si>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</si>
  <si>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</si>
  <si>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</si>
  <si>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</si>
  <si>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</si>
  <si>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</si>
  <si>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</si>
  <si>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</si>
  <si>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</si>
  <si>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</si>
  <si>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</si>
  <si>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</si>
  <si>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</si>
  <si>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</si>
  <si>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</si>
  <si>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</si>
  <si>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</si>
  <si>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</si>
  <si>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</si>
  <si>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</si>
  <si>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</si>
  <si>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</si>
  <si>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</si>
  <si>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</si>
  <si>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</si>
  <si>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</si>
  <si>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</si>
  <si>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</si>
  <si>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</si>
  <si>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</si>
  <si>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</si>
  <si>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</si>
  <si>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</si>
  <si>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</si>
  <si>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</si>
  <si>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</si>
  <si>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</si>
  <si>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</si>
  <si>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</si>
  <si>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</si>
  <si>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</si>
  <si>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</si>
  <si>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</si>
  <si>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</si>
  <si>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</si>
  <si>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</si>
  <si>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</si>
  <si>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</si>
  <si>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</si>
  <si>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</si>
  <si>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</si>
  <si>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</si>
  <si>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</si>
  <si>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</si>
  <si>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</si>
  <si>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</si>
  <si>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</si>
  <si>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</si>
  <si>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</si>
  <si>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</si>
  <si>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</si>
  <si>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</si>
  <si>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</si>
  <si>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</si>
  <si>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</si>
  <si>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</si>
  <si>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</si>
  <si>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</si>
  <si>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</si>
  <si>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</si>
  <si>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</si>
  <si>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</si>
  <si>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</si>
  <si>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</si>
  <si>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</si>
  <si>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</si>
  <si>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</si>
  <si>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</si>
  <si>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</si>
  <si>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</si>
  <si>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</si>
  <si>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</si>
  <si>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</si>
  <si>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</si>
  <si>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</si>
  <si>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</si>
  <si>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</si>
  <si>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</si>
  <si>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</si>
  <si>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</si>
  <si>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</si>
  <si>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</si>
  <si>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</si>
  <si>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</si>
  <si>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</si>
  <si>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</si>
  <si>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</si>
  <si>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</si>
  <si>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</si>
  <si>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</si>
  <si>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</si>
  <si>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</si>
  <si>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</si>
  <si>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</si>
  <si>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</si>
  <si>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</si>
  <si>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</si>
  <si>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</si>
  <si>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</si>
  <si>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</si>
  <si>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</si>
  <si>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</si>
  <si>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</si>
  <si>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</si>
  <si>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</si>
  <si>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</si>
  <si>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</si>
  <si>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</si>
  <si>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</si>
  <si>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</si>
  <si>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</si>
  <si>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</si>
  <si>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</si>
  <si>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</si>
  <si>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</si>
  <si>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</si>
  <si>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</si>
  <si>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</si>
  <si>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</si>
  <si>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</si>
  <si>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</si>
  <si>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</si>
  <si>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</si>
  <si>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</si>
  <si>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</si>
  <si>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</si>
  <si>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</si>
  <si>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</si>
  <si>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</si>
  <si>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</si>
  <si>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</si>
  <si>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</si>
  <si>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</si>
  <si>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</si>
  <si>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</si>
  <si>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</si>
  <si>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</si>
  <si>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</si>
  <si>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</si>
  <si>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</si>
  <si>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</si>
  <si>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</si>
  <si>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</si>
  <si>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</si>
  <si>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</si>
  <si>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</si>
  <si>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</si>
  <si>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</si>
  <si>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</si>
  <si>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</si>
  <si>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</si>
  <si>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</si>
  <si>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</si>
  <si>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</si>
  <si>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</si>
  <si>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</si>
  <si>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</si>
  <si>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</si>
  <si>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</si>
  <si>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</si>
  <si>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</si>
  <si>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</si>
  <si>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</si>
  <si>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</si>
  <si>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</si>
  <si>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</si>
  <si>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</si>
  <si>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</si>
  <si>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</si>
  <si>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</si>
  <si>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</si>
  <si>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</si>
  <si>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</si>
  <si>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</si>
  <si>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</si>
  <si>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</si>
  <si>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</si>
  <si>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</si>
  <si>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</si>
  <si>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</si>
  <si>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</si>
  <si>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</si>
  <si>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</si>
  <si>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</si>
  <si>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</si>
  <si>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</si>
  <si>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</si>
  <si>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</si>
  <si>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</si>
  <si>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</si>
  <si>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</si>
  <si>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</si>
  <si>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</si>
  <si>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</si>
  <si>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</si>
  <si>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</si>
  <si>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</si>
  <si>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</si>
  <si>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</si>
  <si>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</si>
  <si>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</si>
  <si>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</si>
  <si>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</si>
  <si>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</si>
  <si>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</si>
  <si>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</si>
  <si>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</si>
  <si>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</si>
  <si>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</si>
  <si>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</si>
  <si>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</si>
  <si>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</si>
  <si>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</si>
  <si>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</si>
  <si>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</si>
  <si>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</si>
  <si>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</si>
  <si>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</si>
  <si>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</si>
  <si>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</si>
  <si>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</si>
  <si>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</si>
  <si>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</si>
  <si>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</si>
  <si>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</si>
  <si>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</si>
  <si>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</si>
  <si>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</si>
  <si>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</si>
  <si>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</si>
  <si>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</si>
  <si>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</si>
  <si>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</si>
  <si>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</si>
  <si>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</si>
  <si>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</si>
  <si>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</si>
  <si>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</si>
  <si>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</si>
  <si>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</si>
  <si>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</si>
  <si>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</si>
  <si>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</si>
  <si>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</si>
  <si>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</si>
  <si>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</si>
  <si>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</si>
  <si>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</si>
  <si>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</si>
  <si>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</si>
  <si>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</si>
  <si>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</si>
  <si>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</si>
  <si>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</si>
  <si>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</si>
  <si>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</si>
  <si>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</si>
  <si>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</si>
  <si>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</si>
  <si>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</si>
  <si>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</si>
  <si>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</si>
  <si>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</si>
  <si>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</si>
  <si>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</si>
  <si>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</si>
  <si>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</si>
  <si>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</si>
  <si>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</si>
  <si>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</si>
  <si>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</si>
  <si>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</si>
  <si>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</si>
  <si>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</si>
  <si>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</si>
  <si>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</si>
  <si>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</si>
  <si>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</si>
  <si>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</si>
  <si>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</si>
  <si>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</si>
  <si>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</si>
  <si>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</si>
  <si>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</si>
  <si>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</si>
  <si>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</si>
  <si>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</si>
  <si>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</si>
  <si>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</si>
  <si>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</si>
  <si>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</si>
  <si>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</si>
  <si>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</si>
  <si>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</si>
  <si>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</si>
  <si>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</si>
  <si>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</si>
  <si>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</si>
  <si>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</si>
  <si>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</si>
  <si>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</si>
  <si>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</si>
  <si>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</si>
  <si>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</si>
  <si>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</si>
  <si>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</si>
  <si>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</si>
  <si>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</si>
  <si>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</si>
  <si>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</si>
  <si>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</si>
  <si>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</si>
  <si>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</si>
  <si>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</si>
  <si>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</si>
  <si>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</si>
  <si>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</si>
  <si>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</si>
  <si>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</si>
  <si>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</si>
  <si>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</si>
  <si>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</si>
  <si>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</si>
  <si>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</si>
  <si>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</si>
  <si>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</si>
  <si>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</si>
  <si>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</si>
  <si>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</si>
  <si>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</si>
  <si>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</si>
  <si>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</si>
  <si>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</si>
  <si>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</si>
  <si>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</si>
  <si>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</si>
  <si>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</si>
  <si>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</si>
  <si>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</si>
  <si>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</si>
  <si>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</si>
  <si>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</si>
  <si>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</si>
  <si>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</si>
  <si>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</si>
  <si>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</si>
  <si>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</si>
  <si>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</si>
  <si>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</si>
  <si>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</si>
  <si>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</si>
  <si>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</si>
  <si>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</si>
  <si>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</si>
  <si>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</si>
  <si>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</si>
  <si>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</si>
  <si>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</si>
  <si>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</si>
  <si>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</si>
  <si>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</si>
  <si>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</si>
  <si>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</si>
  <si>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</si>
  <si>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</si>
  <si>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</si>
  <si>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</si>
  <si>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</si>
  <si>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</si>
  <si>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</si>
  <si>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</si>
  <si>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</si>
  <si>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</si>
  <si>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</si>
  <si>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</si>
  <si>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</si>
  <si>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</si>
  <si>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</si>
  <si>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</si>
  <si>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</si>
  <si>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</si>
  <si>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</si>
  <si>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</si>
  <si>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</si>
  <si>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</si>
  <si>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</si>
  <si>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</si>
  <si>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</si>
  <si>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</si>
  <si>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</si>
  <si>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</si>
  <si>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</si>
  <si>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</si>
  <si>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</si>
  <si>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</si>
  <si>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</si>
  <si>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</si>
  <si>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</si>
  <si>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</si>
  <si>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</si>
  <si>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</si>
  <si>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</si>
  <si>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</si>
  <si>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</si>
  <si>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</si>
  <si>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</si>
  <si>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</si>
  <si>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</si>
  <si>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</si>
  <si>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</si>
  <si>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</si>
  <si>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</si>
  <si>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</si>
  <si>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</si>
  <si>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</si>
  <si>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</si>
  <si>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</si>
  <si>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</si>
  <si>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</si>
  <si>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</si>
  <si>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</si>
  <si>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</si>
  <si>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</si>
  <si>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</si>
  <si>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</si>
  <si>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</si>
  <si>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</si>
  <si>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</si>
  <si>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</si>
  <si>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</si>
  <si>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</si>
  <si>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</si>
  <si>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</si>
  <si>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</si>
  <si>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</si>
  <si>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</si>
  <si>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</si>
  <si>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</si>
  <si>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</si>
  <si>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</si>
  <si>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</si>
  <si>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</si>
  <si>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</si>
  <si>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</si>
  <si>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</si>
  <si>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</si>
  <si>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</si>
  <si>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</si>
  <si>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</si>
  <si>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</si>
  <si>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</si>
  <si>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</si>
  <si>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</si>
  <si>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</si>
  <si>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</si>
  <si>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</si>
  <si>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</si>
  <si>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</si>
  <si>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</si>
  <si>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</si>
  <si>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</si>
  <si>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</si>
  <si>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</si>
  <si>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</si>
  <si>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</si>
  <si>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</si>
  <si>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</si>
  <si>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</si>
  <si>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</si>
  <si>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</si>
  <si>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</si>
  <si>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</si>
  <si>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</si>
  <si>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</si>
  <si>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</si>
  <si>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</si>
  <si>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</si>
  <si>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</si>
  <si>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</si>
  <si>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</si>
  <si>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</si>
  <si>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</si>
  <si>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</si>
  <si>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</si>
  <si>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</si>
  <si>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</si>
  <si>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</si>
  <si>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</si>
  <si>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</si>
  <si>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</si>
  <si>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</si>
  <si>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</si>
  <si>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</si>
  <si>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</si>
  <si>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</si>
  <si>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</si>
  <si>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</si>
  <si>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</si>
  <si>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</si>
  <si>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</si>
  <si>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</si>
  <si>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</si>
  <si>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</si>
  <si>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</si>
  <si>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</si>
  <si>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</si>
  <si>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</si>
  <si>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</si>
  <si>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</si>
  <si>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</si>
  <si>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</si>
  <si>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</si>
  <si>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</si>
  <si>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</si>
  <si>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</si>
  <si>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</si>
  <si>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</si>
  <si>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</si>
  <si>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</si>
  <si>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</si>
  <si>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</si>
  <si>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</si>
  <si>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</si>
  <si>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</si>
  <si>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</si>
  <si>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</si>
  <si>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</si>
  <si>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</si>
  <si>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</si>
  <si>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</si>
  <si>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</si>
  <si>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</si>
  <si>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</si>
  <si>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</si>
  <si>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</si>
  <si>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</si>
  <si>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</si>
  <si>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</si>
  <si>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</si>
  <si>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</si>
  <si>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</si>
  <si>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</si>
  <si>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</si>
  <si>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</si>
  <si>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</si>
  <si>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</si>
  <si>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</si>
  <si>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</si>
  <si>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</si>
  <si>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</si>
  <si>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</si>
  <si>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</si>
  <si>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</si>
  <si>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</si>
  <si>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</si>
  <si>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</si>
  <si>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</si>
  <si>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</si>
  <si>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</si>
  <si>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</si>
  <si>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</si>
  <si>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</si>
  <si>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</si>
  <si>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</si>
  <si>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</si>
  <si>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</si>
  <si>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</si>
  <si>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</si>
  <si>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</si>
  <si>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</si>
  <si>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</si>
  <si>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</si>
  <si>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</si>
  <si>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</si>
  <si>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</si>
  <si>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</si>
  <si>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</si>
  <si>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</si>
  <si>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</si>
  <si>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</si>
  <si>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</si>
  <si>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</si>
  <si>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</si>
  <si>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</si>
  <si>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</si>
  <si>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</si>
  <si>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</si>
  <si>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</si>
  <si>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</si>
  <si>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</si>
  <si>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</si>
  <si>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</si>
  <si>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</si>
  <si>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</si>
  <si>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</si>
  <si>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</si>
  <si>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</si>
  <si>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</si>
  <si>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</si>
  <si>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</si>
  <si>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</si>
  <si>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</si>
  <si>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</si>
  <si>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</si>
  <si>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</si>
  <si>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</si>
  <si>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</si>
  <si>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</si>
  <si>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</si>
  <si>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</si>
  <si>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</si>
  <si>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</si>
  <si>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</si>
  <si>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</si>
  <si>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</si>
  <si>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</si>
  <si>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</si>
  <si>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</si>
  <si>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</si>
  <si>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</si>
  <si>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</si>
  <si>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</si>
  <si>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</si>
  <si>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</si>
  <si>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</si>
  <si>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</si>
  <si>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</si>
  <si>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</si>
  <si>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</si>
  <si>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</si>
  <si>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</si>
  <si>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</si>
  <si>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</si>
  <si>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</si>
  <si>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</si>
  <si>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</si>
  <si>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</si>
  <si>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</si>
  <si>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</si>
  <si>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</si>
  <si>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</si>
  <si>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</si>
  <si>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</si>
  <si>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</si>
  <si>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</si>
  <si>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</si>
  <si>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</si>
  <si>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</si>
  <si>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</si>
  <si>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</si>
  <si>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</si>
  <si>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</si>
  <si>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</si>
  <si>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</si>
  <si>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</si>
  <si>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</si>
  <si>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</si>
  <si>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</si>
  <si>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</si>
  <si>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</si>
  <si>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</si>
  <si>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</si>
  <si>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</si>
  <si>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</si>
  <si>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</si>
  <si>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</si>
  <si>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</si>
  <si>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</si>
  <si>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</si>
  <si>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</si>
  <si>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</si>
  <si>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</si>
  <si>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</si>
  <si>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</si>
  <si>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</si>
  <si>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</si>
  <si>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</si>
  <si>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</si>
  <si>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</si>
  <si>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</si>
  <si>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</si>
  <si>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</si>
  <si>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</si>
  <si>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</si>
  <si>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</si>
  <si>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</si>
  <si>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</si>
  <si>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</si>
  <si>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</si>
  <si>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</si>
  <si>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</si>
  <si>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</si>
  <si>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</si>
  <si>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</si>
  <si>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</si>
  <si>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</si>
  <si>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</si>
  <si>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</si>
  <si>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</si>
  <si>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</si>
  <si>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</si>
  <si>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</si>
  <si>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</si>
  <si>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</si>
  <si>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</si>
  <si>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</si>
  <si>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</si>
  <si>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</si>
  <si>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</si>
  <si>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</si>
  <si>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</si>
  <si>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</si>
  <si>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</si>
  <si>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</si>
  <si>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</si>
  <si>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</si>
  <si>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</si>
  <si>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</si>
  <si>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</si>
  <si>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</si>
  <si>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</si>
  <si>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</si>
  <si>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</si>
  <si>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</si>
  <si>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</si>
  <si>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</si>
  <si>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</si>
  <si>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</si>
  <si>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</si>
  <si>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</si>
  <si>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</si>
  <si>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</si>
  <si>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</si>
  <si>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</si>
  <si>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</si>
  <si>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</si>
  <si>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</si>
  <si>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</si>
  <si>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</si>
  <si>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</si>
  <si>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</si>
  <si>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</si>
  <si>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</si>
  <si>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</si>
  <si>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</si>
  <si>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</si>
  <si>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</si>
  <si>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</si>
  <si>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</si>
  <si>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</si>
  <si>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</si>
  <si>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</si>
  <si>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</si>
  <si>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</si>
  <si>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</si>
  <si>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</si>
  <si>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</si>
  <si>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</si>
  <si>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</si>
  <si>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</si>
  <si>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</si>
  <si>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</si>
  <si>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</si>
  <si>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</si>
  <si>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</si>
  <si>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</si>
  <si>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</si>
  <si>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</si>
  <si>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</si>
  <si>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</si>
  <si>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</si>
  <si>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</si>
  <si>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</si>
  <si>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</si>
  <si>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</si>
  <si>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</si>
  <si>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</si>
  <si>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</si>
  <si>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</si>
  <si>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</si>
  <si>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</si>
  <si>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</si>
  <si>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</si>
  <si>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</si>
  <si>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</si>
  <si>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</si>
  <si>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</si>
  <si>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</si>
  <si>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</si>
  <si>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</si>
  <si>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</si>
  <si>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</si>
  <si>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</si>
  <si>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</si>
  <si>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</si>
  <si>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</si>
  <si>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</si>
  <si>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</si>
  <si>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</si>
  <si>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</si>
  <si>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</si>
  <si>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</si>
  <si>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</si>
  <si>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</si>
  <si>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</si>
  <si>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</si>
  <si>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</si>
  <si>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</si>
  <si>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</si>
  <si>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</si>
  <si>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</si>
  <si>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</si>
  <si>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</si>
  <si>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</si>
  <si>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</si>
  <si>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</si>
  <si>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</si>
  <si>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</si>
  <si>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</si>
  <si>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</si>
  <si>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</si>
  <si>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</si>
  <si>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</si>
  <si>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</si>
  <si>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</si>
  <si>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</si>
  <si>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</si>
  <si>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</si>
  <si>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</si>
  <si>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</si>
  <si>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</si>
  <si>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</si>
  <si>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</si>
  <si>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</si>
  <si>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</si>
  <si>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</si>
  <si>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</si>
  <si>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</si>
  <si>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</si>
  <si>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</si>
  <si>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</si>
  <si>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</si>
  <si>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</si>
  <si>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</si>
  <si>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</si>
  <si>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</si>
  <si>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</si>
  <si>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</si>
  <si>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</si>
  <si>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</si>
  <si>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</si>
  <si>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</si>
  <si>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</si>
  <si>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</si>
  <si>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</si>
  <si>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</si>
  <si>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</si>
  <si>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</si>
  <si>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</si>
  <si>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</si>
  <si>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</si>
  <si>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</si>
  <si>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</si>
  <si>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</si>
  <si>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</si>
  <si>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</si>
  <si>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</si>
  <si>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</si>
  <si>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</si>
  <si>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</si>
  <si>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</si>
  <si>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</si>
  <si>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</si>
  <si>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</si>
  <si>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</si>
  <si>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</si>
  <si>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</si>
  <si>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</si>
  <si>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</si>
  <si>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</si>
  <si>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</si>
  <si>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</si>
  <si>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</si>
  <si>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</si>
  <si>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</si>
  <si>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</si>
  <si>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</si>
  <si>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</si>
  <si>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</si>
  <si>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</si>
  <si>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</si>
  <si>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</si>
  <si>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</si>
  <si>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</si>
  <si>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</si>
  <si>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</si>
  <si>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</si>
  <si>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</si>
  <si>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</si>
  <si>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</si>
  <si>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</si>
  <si>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</si>
  <si>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</si>
  <si>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</si>
  <si>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</si>
  <si>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</si>
  <si>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</si>
  <si>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</si>
  <si>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</si>
  <si>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</si>
  <si>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</si>
  <si>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</si>
  <si>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</si>
  <si>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</si>
  <si>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</si>
  <si>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</si>
  <si>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</si>
  <si>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</si>
  <si>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</si>
  <si>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</si>
  <si>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</si>
  <si>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</si>
  <si>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</si>
  <si>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</si>
  <si>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</si>
  <si>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</si>
  <si>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</si>
  <si>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</si>
  <si>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</si>
  <si>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</si>
  <si>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</si>
  <si>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</si>
  <si>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</si>
  <si>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</si>
  <si>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</si>
  <si>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</si>
  <si>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</si>
  <si>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</si>
  <si>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</si>
  <si>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</si>
  <si>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</si>
  <si>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</si>
  <si>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</si>
  <si>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</si>
  <si>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</si>
  <si>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</si>
  <si>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</si>
  <si>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</si>
  <si>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</si>
  <si>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</si>
  <si>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</si>
  <si>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</si>
  <si>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</si>
  <si>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</si>
  <si>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</si>
  <si>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</si>
  <si>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</si>
  <si>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</si>
  <si>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</si>
  <si>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</si>
  <si>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</si>
  <si>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</si>
  <si>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</si>
  <si>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</si>
  <si>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</si>
  <si>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</si>
  <si>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</si>
  <si>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</si>
  <si>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</si>
  <si>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</si>
  <si>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</si>
  <si>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</si>
  <si>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</si>
  <si>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</si>
  <si>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</si>
  <si>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</si>
  <si>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</si>
  <si>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</si>
  <si>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</si>
  <si>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</si>
  <si>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</si>
  <si>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</si>
  <si>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</si>
  <si>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</si>
  <si>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</si>
  <si>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</si>
  <si>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</si>
  <si>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</si>
  <si>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</si>
  <si>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</si>
  <si>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</si>
  <si>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</si>
  <si>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</si>
  <si>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</si>
  <si>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</si>
  <si>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</si>
  <si>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</si>
  <si>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</si>
  <si>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</si>
  <si>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</si>
  <si>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</si>
  <si>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</si>
  <si>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</si>
  <si>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</si>
  <si>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</si>
  <si>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</si>
  <si>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</si>
  <si>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</si>
  <si>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</si>
  <si>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</si>
  <si>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</si>
  <si>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</si>
  <si>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</si>
  <si>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</si>
  <si>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</si>
  <si>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</si>
  <si>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</si>
  <si>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</si>
  <si>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</si>
  <si>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</si>
  <si>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</si>
  <si>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</si>
  <si>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</si>
  <si>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</si>
  <si>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</si>
  <si>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</si>
  <si>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</si>
  <si>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</si>
  <si>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</si>
  <si>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</si>
  <si>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</si>
  <si>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</si>
  <si>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</si>
  <si>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</si>
  <si>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</si>
  <si>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</si>
  <si>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</si>
  <si>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</si>
  <si>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</si>
  <si>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</si>
  <si>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</si>
  <si>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</si>
  <si>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</si>
  <si>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</si>
  <si>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</si>
  <si>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</si>
  <si>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</si>
  <si>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</si>
  <si>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</si>
  <si>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</si>
  <si>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</si>
  <si>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</si>
  <si>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</si>
  <si>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</si>
  <si>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</si>
  <si>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</si>
  <si>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</si>
  <si>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</si>
  <si>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</si>
  <si>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</si>
  <si>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</si>
  <si>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</si>
  <si>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</si>
  <si>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</si>
  <si>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</si>
  <si>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</si>
  <si>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</si>
  <si>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</si>
  <si>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</si>
  <si>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</si>
  <si>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</si>
  <si>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</si>
  <si>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</si>
  <si>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</si>
  <si>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</si>
  <si>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</si>
  <si>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</si>
  <si>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</si>
  <si>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</si>
  <si>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</si>
  <si>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</si>
  <si>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</si>
  <si>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</si>
  <si>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</si>
  <si>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</si>
  <si>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</si>
  <si>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</si>
  <si>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</si>
  <si>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</si>
  <si>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</si>
  <si>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</si>
  <si>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</si>
  <si>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</si>
  <si>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</si>
  <si>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</si>
  <si>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</si>
  <si>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</si>
  <si>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</si>
  <si>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</si>
  <si>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</si>
  <si>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</si>
  <si>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</si>
  <si>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</si>
  <si>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</si>
  <si>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</si>
  <si>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</si>
  <si>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</si>
  <si>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</si>
  <si>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</si>
  <si>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</si>
  <si>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</si>
  <si>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</si>
  <si>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</si>
  <si>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</si>
  <si>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</si>
  <si>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</si>
  <si>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</si>
  <si>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</si>
  <si>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</si>
  <si>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</si>
  <si>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</si>
  <si>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</si>
  <si>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</si>
  <si>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</si>
  <si>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</si>
  <si>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</si>
  <si>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</si>
  <si>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</si>
  <si>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</si>
  <si>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</si>
  <si>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</si>
  <si>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</si>
  <si>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</si>
  <si>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</si>
  <si>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</si>
  <si>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</si>
  <si>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</si>
  <si>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</si>
  <si>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</si>
  <si>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</si>
  <si>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</si>
  <si>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</si>
  <si>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</si>
  <si>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</si>
  <si>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</si>
  <si>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</si>
  <si>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</si>
  <si>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</si>
  <si>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</si>
  <si>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</si>
  <si>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</si>
  <si>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</si>
  <si>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</si>
  <si>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</si>
  <si>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</si>
  <si>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</si>
  <si>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</si>
  <si>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</si>
  <si>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</si>
  <si>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</si>
  <si>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</si>
  <si>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</si>
  <si>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</si>
  <si>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</si>
  <si>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</si>
  <si>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</si>
  <si>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</si>
  <si>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</si>
  <si>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</si>
  <si>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</si>
  <si>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</si>
  <si>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</si>
  <si>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</si>
  <si>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</si>
  <si>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</si>
  <si>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</si>
  <si>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</si>
  <si>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</si>
  <si>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</si>
  <si>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</si>
  <si>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</si>
  <si>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</si>
  <si>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</si>
  <si>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</si>
  <si>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</si>
  <si>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</si>
  <si>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</si>
  <si>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</si>
  <si>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</si>
  <si>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</si>
  <si>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</si>
  <si>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</si>
  <si>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</si>
  <si>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</si>
  <si>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</si>
  <si>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</si>
  <si>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</si>
  <si>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</si>
  <si>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</si>
  <si>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</si>
  <si>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</si>
  <si>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</si>
  <si>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</si>
  <si>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</si>
  <si>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</si>
  <si>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</si>
  <si>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</si>
  <si>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</si>
  <si>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</si>
  <si>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</si>
  <si>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</si>
  <si>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</si>
  <si>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</si>
  <si>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</si>
  <si>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</si>
  <si>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</si>
  <si>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</si>
  <si>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</si>
  <si>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</si>
  <si>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</si>
  <si>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</si>
  <si>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</si>
  <si>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</si>
  <si>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</si>
  <si>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</si>
  <si>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</si>
  <si>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</si>
  <si>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</si>
  <si>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</si>
  <si>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</si>
  <si>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</si>
  <si>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</si>
  <si>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</si>
  <si>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</si>
  <si>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</si>
  <si>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</si>
  <si>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</si>
  <si>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</si>
  <si>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</si>
  <si>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</si>
  <si>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</si>
  <si>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</si>
  <si>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</si>
  <si>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</si>
  <si>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</si>
  <si>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</si>
  <si>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</si>
  <si>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</si>
  <si>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</si>
  <si>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</si>
  <si>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</si>
  <si>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</si>
  <si>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</si>
  <si>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</si>
  <si>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</si>
  <si>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</si>
  <si>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</si>
  <si>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</si>
  <si>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</si>
  <si>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</si>
  <si>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</si>
  <si>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</si>
  <si>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</si>
  <si>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</si>
  <si>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</si>
  <si>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</si>
  <si>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</si>
  <si>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</si>
  <si>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</si>
  <si>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</si>
  <si>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</si>
  <si>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</si>
  <si>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</si>
  <si>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</si>
  <si>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</si>
  <si>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</si>
  <si>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</si>
  <si>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</si>
  <si>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</si>
  <si>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</si>
  <si>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</si>
  <si>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</si>
  <si>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</si>
  <si>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</si>
  <si>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</si>
  <si>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</si>
  <si>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</si>
  <si>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</si>
  <si>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</si>
  <si>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</si>
  <si>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</si>
  <si>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</si>
  <si>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</si>
  <si>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</si>
  <si>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</si>
  <si>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</si>
  <si>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</si>
  <si>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</si>
  <si>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</si>
  <si>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</si>
  <si>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</si>
  <si>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</si>
  <si>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</si>
  <si>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</si>
  <si>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</si>
  <si>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</si>
  <si>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</si>
  <si>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</si>
  <si>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</si>
  <si>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</si>
  <si>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</si>
  <si>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</si>
  <si>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</si>
  <si>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</si>
  <si>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</si>
  <si>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</si>
  <si>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</si>
  <si>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</si>
  <si>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</si>
  <si>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</si>
  <si>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</si>
  <si>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</si>
  <si>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</si>
  <si>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</si>
  <si>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</si>
  <si>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</si>
  <si>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</si>
  <si>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</si>
  <si>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</si>
  <si>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</si>
  <si>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</si>
  <si>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</si>
  <si>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</si>
  <si>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</si>
  <si>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</si>
  <si>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</si>
  <si>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</si>
  <si>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</si>
  <si>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</si>
  <si>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</si>
  <si>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</si>
  <si>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</si>
  <si>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</si>
  <si>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</si>
  <si>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</si>
  <si>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</si>
  <si>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</si>
  <si>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</si>
  <si>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</si>
  <si>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</si>
  <si>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</si>
  <si>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</si>
  <si>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</si>
  <si>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</si>
  <si>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</si>
  <si>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</si>
  <si>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</si>
  <si>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</si>
  <si>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</si>
  <si>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</si>
  <si>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</si>
  <si>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</si>
  <si>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</si>
  <si>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</si>
  <si>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</si>
  <si>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</si>
  <si>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</si>
  <si>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</si>
  <si>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</si>
  <si>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</si>
  <si>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</si>
  <si>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</si>
  <si>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</si>
  <si>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</si>
  <si>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</si>
  <si>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</si>
  <si>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</si>
  <si>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</si>
  <si>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</si>
  <si>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</si>
  <si>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</si>
  <si>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</si>
  <si>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</si>
  <si>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</si>
  <si>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</si>
  <si>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</si>
  <si>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</si>
  <si>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</si>
  <si>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</si>
  <si>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</si>
  <si>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</si>
  <si>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</si>
  <si>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</si>
  <si>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</si>
  <si>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</si>
  <si>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</si>
  <si>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</si>
  <si>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</si>
  <si>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</si>
  <si>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</si>
  <si>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</si>
  <si>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</si>
  <si>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</si>
  <si>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</si>
  <si>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</si>
  <si>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</si>
  <si>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</si>
  <si>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</si>
  <si>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</si>
  <si>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</si>
  <si>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</si>
  <si>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</si>
  <si>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</si>
  <si>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</si>
  <si>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</si>
  <si>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</si>
  <si>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</si>
  <si>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</si>
  <si>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</si>
  <si>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</si>
  <si>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</si>
  <si>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</si>
  <si>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</si>
  <si>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</si>
  <si>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</si>
  <si>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</si>
  <si>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</si>
  <si>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</si>
  <si>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</si>
  <si>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</si>
  <si>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</si>
  <si>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</si>
  <si>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</si>
  <si>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</si>
  <si>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</si>
  <si>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</si>
  <si>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</si>
  <si>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</si>
  <si>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</si>
  <si>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</si>
  <si>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</si>
  <si>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</si>
  <si>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</si>
  <si>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</si>
  <si>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</si>
  <si>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</si>
  <si>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</si>
  <si>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</si>
  <si>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</si>
  <si>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</si>
  <si>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</si>
  <si>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</si>
  <si>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</si>
  <si>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</si>
  <si>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</si>
  <si>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</si>
  <si>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</si>
  <si>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</si>
  <si>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</si>
  <si>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</si>
  <si>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</si>
  <si>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</si>
  <si>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</si>
  <si>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</si>
  <si>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</si>
  <si>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</si>
  <si>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</si>
  <si>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</si>
  <si>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</si>
  <si>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</si>
  <si>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</si>
  <si>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</si>
  <si>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</si>
  <si>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</si>
  <si>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</si>
  <si>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</si>
  <si>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</si>
  <si>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</si>
  <si>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</si>
  <si>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</si>
  <si>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</si>
  <si>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</si>
  <si>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</si>
  <si>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</si>
  <si>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</si>
  <si>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</si>
  <si>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</si>
  <si>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</si>
  <si>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</si>
  <si>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</si>
  <si>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</si>
  <si>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</si>
  <si>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</si>
  <si>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</si>
  <si>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</si>
  <si>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</si>
  <si>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</si>
  <si>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</si>
  <si>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</si>
  <si>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</si>
  <si>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</si>
  <si>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</si>
  <si>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</si>
  <si>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</si>
  <si>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</si>
  <si>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</si>
  <si>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</si>
  <si>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</si>
  <si>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</si>
  <si>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</si>
  <si>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</si>
  <si>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</si>
  <si>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</si>
  <si>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</si>
  <si>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</si>
  <si>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</si>
  <si>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</si>
  <si>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</si>
  <si>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</si>
  <si>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</si>
  <si>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</si>
  <si>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</si>
  <si>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</si>
  <si>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</si>
  <si>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</si>
  <si>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</si>
  <si>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</si>
  <si>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</si>
  <si>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</si>
  <si>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</si>
  <si>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</si>
  <si>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</si>
  <si>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</si>
  <si>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</si>
  <si>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</si>
  <si>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</si>
  <si>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</si>
  <si>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</si>
  <si>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</si>
  <si>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</si>
  <si>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</si>
  <si>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</si>
  <si>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</si>
  <si>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</si>
  <si>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</si>
  <si>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</si>
  <si>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</si>
  <si>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</si>
  <si>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</si>
  <si>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</si>
  <si>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</si>
  <si>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</si>
  <si>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</si>
  <si>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</si>
  <si>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</si>
  <si>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</si>
  <si>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</si>
  <si>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</si>
  <si>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</si>
  <si>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</si>
  <si>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</si>
  <si>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</si>
  <si>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</si>
  <si>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</si>
  <si>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</si>
  <si>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</si>
  <si>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</si>
  <si>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</si>
  <si>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</si>
  <si>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</si>
  <si>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</si>
  <si>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</si>
  <si>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</si>
  <si>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</si>
  <si>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</si>
  <si>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</si>
  <si>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</si>
  <si>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</si>
  <si>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</si>
  <si>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</si>
  <si>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</si>
  <si>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</si>
  <si>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</si>
  <si>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</si>
  <si>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</si>
  <si>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</si>
  <si>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</si>
  <si>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</si>
  <si>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</si>
  <si>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</si>
  <si>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</si>
  <si>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</si>
  <si>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</si>
  <si>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</si>
  <si>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</si>
  <si>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</si>
  <si>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</si>
  <si>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</si>
  <si>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</si>
  <si>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</si>
  <si>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</si>
  <si>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</si>
  <si>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</si>
  <si>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</si>
  <si>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</si>
  <si>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</si>
  <si>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</si>
  <si>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</si>
  <si>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</si>
  <si>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</si>
  <si>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</si>
  <si>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</si>
  <si>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</si>
  <si>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</si>
  <si>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</si>
  <si>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</si>
  <si>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</si>
  <si>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</si>
  <si>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</si>
  <si>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</si>
  <si>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</si>
  <si>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</si>
  <si>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</si>
  <si>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</si>
  <si>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</si>
  <si>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</si>
  <si>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</si>
  <si>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</si>
  <si>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</si>
  <si>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</si>
  <si>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</si>
  <si>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</si>
  <si>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</si>
  <si>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</si>
  <si>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</si>
  <si>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</si>
  <si>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</si>
  <si>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</si>
  <si>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</si>
  <si>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</si>
  <si>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</si>
  <si>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</si>
  <si>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</si>
  <si>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</si>
  <si>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</si>
  <si>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</si>
  <si>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</si>
  <si>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</si>
  <si>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</si>
  <si>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</si>
  <si>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</si>
  <si>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</si>
  <si>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</si>
  <si>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</si>
  <si>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</si>
  <si>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</si>
  <si>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</si>
  <si>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</si>
  <si>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</si>
  <si>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</si>
  <si>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</si>
  <si>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</si>
  <si>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</si>
  <si>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</si>
  <si>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</si>
  <si>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</si>
  <si>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</si>
  <si>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</si>
  <si>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</si>
  <si>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</si>
  <si>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</si>
  <si>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</si>
  <si>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</si>
  <si>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</si>
  <si>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</si>
  <si>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</si>
  <si>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</si>
  <si>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</si>
  <si>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</si>
  <si>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</si>
  <si>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</si>
  <si>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</si>
  <si>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</si>
  <si>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</si>
  <si>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</si>
  <si>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</si>
  <si>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</si>
  <si>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</si>
  <si>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</si>
  <si>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</si>
  <si>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</si>
  <si>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</si>
  <si>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</si>
  <si>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</si>
  <si>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</si>
  <si>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</si>
  <si>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</si>
  <si>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</si>
  <si>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</si>
  <si>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</si>
  <si>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</si>
  <si>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</si>
  <si>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</si>
  <si>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</si>
  <si>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</si>
  <si>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</si>
  <si>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</si>
  <si>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</si>
  <si>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</si>
  <si>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</si>
  <si>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</si>
  <si>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</si>
  <si>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</si>
  <si>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</si>
  <si>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</si>
  <si>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</si>
  <si>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</si>
  <si>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</si>
  <si>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</si>
  <si>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</si>
  <si>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</si>
  <si>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</si>
  <si>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</si>
  <si>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</si>
  <si>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</si>
  <si>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</si>
  <si>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</si>
  <si>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</si>
  <si>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</si>
  <si>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</si>
  <si>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</si>
  <si>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</si>
  <si>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</si>
  <si>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</si>
  <si>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</si>
  <si>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</si>
  <si>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</si>
  <si>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</si>
  <si>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</si>
  <si>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</si>
  <si>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</si>
  <si>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</si>
  <si>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</si>
  <si>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</si>
  <si>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</si>
  <si>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</si>
  <si>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</si>
  <si>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</si>
  <si>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</si>
  <si>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</si>
  <si>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</si>
  <si>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</si>
  <si>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</si>
  <si>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</si>
  <si>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</si>
  <si>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</si>
  <si>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</si>
  <si>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</si>
  <si>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</si>
  <si>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</si>
  <si>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</si>
  <si>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</si>
  <si>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</si>
  <si>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</si>
  <si>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</si>
  <si>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</si>
  <si>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</si>
  <si>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</si>
  <si>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</si>
  <si>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</si>
  <si>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</si>
  <si>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</si>
  <si>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</si>
  <si>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</si>
  <si>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</si>
  <si>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</si>
  <si>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</si>
  <si>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</si>
  <si>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</si>
  <si>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</si>
  <si>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</si>
  <si>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</si>
  <si>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</si>
  <si>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</si>
  <si>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</si>
  <si>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</si>
  <si>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</si>
  <si>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</si>
  <si>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</si>
  <si>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</si>
  <si>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</si>
  <si>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</si>
  <si>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</si>
  <si>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</si>
  <si>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</si>
  <si>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</si>
  <si>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</si>
  <si>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</si>
  <si>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</si>
  <si>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</si>
  <si>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</si>
  <si>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</si>
  <si>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</si>
  <si>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</si>
  <si>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</si>
  <si>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</si>
  <si>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</si>
  <si>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</si>
  <si>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</si>
  <si>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</si>
  <si>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</si>
  <si>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</si>
  <si>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</si>
  <si>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</si>
  <si>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</si>
  <si>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</si>
  <si>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</si>
  <si>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</si>
  <si>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</si>
  <si>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</si>
  <si>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</si>
  <si>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</si>
  <si>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</si>
  <si>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</si>
  <si>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</si>
  <si>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</si>
  <si>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</si>
  <si>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</si>
  <si>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</si>
  <si>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</si>
  <si>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</si>
  <si>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</si>
  <si>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</si>
  <si>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</si>
  <si>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</si>
  <si>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</si>
  <si>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</si>
  <si>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</si>
  <si>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</si>
  <si>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</si>
  <si>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</si>
  <si>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</si>
  <si>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</si>
  <si>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</si>
  <si>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</si>
  <si>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</si>
  <si>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</si>
  <si>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</si>
  <si>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</si>
  <si>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</si>
  <si>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</si>
  <si>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</si>
  <si>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</si>
  <si>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</si>
  <si>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</si>
  <si>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</si>
  <si>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</si>
  <si>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</si>
  <si>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</si>
  <si>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</si>
  <si>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</si>
  <si>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</si>
  <si>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</si>
  <si>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</si>
  <si>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</si>
  <si>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</si>
  <si>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</si>
  <si>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</si>
  <si>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</si>
  <si>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</si>
  <si>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</si>
  <si>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</si>
  <si>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</si>
  <si>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</si>
  <si>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</si>
  <si>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</si>
  <si>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</si>
  <si>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</si>
  <si>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</si>
  <si>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</si>
  <si>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</si>
  <si>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</si>
  <si>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</si>
  <si>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</si>
  <si>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</si>
  <si>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</si>
  <si>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</si>
  <si>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</si>
  <si>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</si>
  <si>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</si>
  <si>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</si>
  <si>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</si>
  <si>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</si>
  <si>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</si>
  <si>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</si>
  <si>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</si>
  <si>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</si>
  <si>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</si>
  <si>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</si>
  <si>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</si>
  <si>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</si>
  <si>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</si>
  <si>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</si>
  <si>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</si>
  <si>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</si>
  <si>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</si>
  <si>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</si>
  <si>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</si>
  <si>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</si>
  <si>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</si>
  <si>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</si>
  <si>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</si>
  <si>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</si>
  <si>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</si>
  <si>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</si>
  <si>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</si>
  <si>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</si>
  <si>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</si>
  <si>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</si>
  <si>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</si>
  <si>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</si>
  <si>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</si>
  <si>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</si>
  <si>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</si>
  <si>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</si>
  <si>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</si>
  <si>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</si>
  <si>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</si>
  <si>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</si>
  <si>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</si>
  <si>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</si>
  <si>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</si>
  <si>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</si>
  <si>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</si>
  <si>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</si>
  <si>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</si>
  <si>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</si>
  <si>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</si>
  <si>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</si>
  <si>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</si>
  <si>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</si>
  <si>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</si>
  <si>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</si>
  <si>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</si>
  <si>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</si>
  <si>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</si>
  <si>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</si>
  <si>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</si>
  <si>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</si>
  <si>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</si>
  <si>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</si>
  <si>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</si>
  <si>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</si>
  <si>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</si>
  <si>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</si>
  <si>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</si>
  <si>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</si>
  <si>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</si>
  <si>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</si>
  <si>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</si>
  <si>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</si>
  <si>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</si>
  <si>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</si>
  <si>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</si>
  <si>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</si>
  <si>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</si>
  <si>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</si>
  <si>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</si>
  <si>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</si>
  <si>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</si>
  <si>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</si>
  <si>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</si>
  <si>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</si>
  <si>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</si>
  <si>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</si>
  <si>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</si>
  <si>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</si>
  <si>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</si>
  <si>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</si>
  <si>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</si>
  <si>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</si>
  <si>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</si>
  <si>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</si>
  <si>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</si>
  <si>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</si>
  <si>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</si>
  <si>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</si>
  <si>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</si>
  <si>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</si>
  <si>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</si>
  <si>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</si>
  <si>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</si>
  <si>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</si>
  <si>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</si>
  <si>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</si>
  <si>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</si>
  <si>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</si>
  <si>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</si>
  <si>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</si>
  <si>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</si>
  <si>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</si>
  <si>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</si>
  <si>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</si>
  <si>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</si>
  <si>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</si>
  <si>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</si>
  <si>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</si>
  <si>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</si>
  <si>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</si>
  <si>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</si>
  <si>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</si>
  <si>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</si>
  <si>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</si>
  <si>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</si>
  <si>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</si>
  <si>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</si>
  <si>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</si>
  <si>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</si>
  <si>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</si>
  <si>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</si>
  <si>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</si>
  <si>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</si>
  <si>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</si>
  <si>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</si>
  <si>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</si>
  <si>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</si>
  <si>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</si>
  <si>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</si>
  <si>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</si>
  <si>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</si>
  <si>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</si>
  <si>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</si>
  <si>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</si>
  <si>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</si>
  <si>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</si>
  <si>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</si>
  <si>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</si>
  <si>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</si>
  <si>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</si>
  <si>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</si>
  <si>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</si>
  <si>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</si>
  <si>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</si>
  <si>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</si>
  <si>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</si>
  <si>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</si>
  <si>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</si>
  <si>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</si>
  <si>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</si>
  <si>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</si>
  <si>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</si>
  <si>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</si>
  <si>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</si>
  <si>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</si>
  <si>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</si>
  <si>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</si>
  <si>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</si>
  <si>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</si>
  <si>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</si>
  <si>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</si>
  <si>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</si>
  <si>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</si>
  <si>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</si>
  <si>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</si>
  <si>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</si>
  <si>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</si>
  <si>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</si>
  <si>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</si>
  <si>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</si>
  <si>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</si>
  <si>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</si>
  <si>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</si>
  <si>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</si>
  <si>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</si>
  <si>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</si>
  <si>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</si>
  <si>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</si>
  <si>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</si>
  <si>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</si>
  <si>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</si>
  <si>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</si>
  <si>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</si>
  <si>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</si>
  <si>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</si>
  <si>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</si>
  <si>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</si>
  <si>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</si>
  <si>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</si>
  <si>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</si>
  <si>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</si>
  <si>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</si>
  <si>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</si>
  <si>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</si>
  <si>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</si>
  <si>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</si>
  <si>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</si>
  <si>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</si>
  <si>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</si>
  <si>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</si>
  <si>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</si>
  <si>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</si>
  <si>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</si>
  <si>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</si>
  <si>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</si>
  <si>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</si>
  <si>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</si>
  <si>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</si>
  <si>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</si>
  <si>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</si>
  <si>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</si>
  <si>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</si>
  <si>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</si>
  <si>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</si>
  <si>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</si>
  <si>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</si>
  <si>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</si>
  <si>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</si>
  <si>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</si>
  <si>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</si>
  <si>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</si>
  <si>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</si>
  <si>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</si>
  <si>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</si>
  <si>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</si>
  <si>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</si>
  <si>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</si>
  <si>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</si>
  <si>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</si>
  <si>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</si>
  <si>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</si>
  <si>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</si>
  <si>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</si>
  <si>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</si>
  <si>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</si>
  <si>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</si>
  <si>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</si>
  <si>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</si>
  <si>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</si>
  <si>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</si>
  <si>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</si>
  <si>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</si>
  <si>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</si>
  <si>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</si>
  <si>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</si>
  <si>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</si>
  <si>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</si>
  <si>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</si>
  <si>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</si>
  <si>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</si>
  <si>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</si>
  <si>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</si>
  <si>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</si>
  <si>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</si>
  <si>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</si>
  <si>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</si>
  <si>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</si>
  <si>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</si>
  <si>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</si>
  <si>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</si>
  <si>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</si>
  <si>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</si>
  <si>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</si>
  <si>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</si>
  <si>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</si>
  <si>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</si>
  <si>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</si>
  <si>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</si>
  <si>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</si>
  <si>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</si>
  <si>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</si>
  <si>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</si>
  <si>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</si>
  <si>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</si>
  <si>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</si>
  <si>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</si>
  <si>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</si>
  <si>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</si>
  <si>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</si>
  <si>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</si>
  <si>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</si>
  <si>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</si>
  <si>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</si>
  <si>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</si>
  <si>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</si>
  <si>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</si>
  <si>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</si>
  <si>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</si>
  <si>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</si>
  <si>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</si>
  <si>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</si>
  <si>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</si>
  <si>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</si>
  <si>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</si>
  <si>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</si>
  <si>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</si>
  <si>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</si>
  <si>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</si>
  <si>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</si>
  <si>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</si>
  <si>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</si>
  <si>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</si>
  <si>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</si>
  <si>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</si>
  <si>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</si>
  <si>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</si>
  <si>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</si>
  <si>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</si>
  <si>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</si>
  <si>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</si>
  <si>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</si>
  <si>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</si>
  <si>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</si>
  <si>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</si>
  <si>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</si>
  <si>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</si>
  <si>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</si>
  <si>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</si>
  <si>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</si>
  <si>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</si>
  <si>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</si>
  <si>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</si>
  <si>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</si>
  <si>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</si>
  <si>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</si>
  <si>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</si>
  <si>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</si>
  <si>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</si>
  <si>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</si>
  <si>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</si>
  <si>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</si>
  <si>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</si>
  <si>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</si>
  <si>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</si>
  <si>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</si>
  <si>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</si>
  <si>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</si>
  <si>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</si>
  <si>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</si>
  <si>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</si>
  <si>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</si>
  <si>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</si>
  <si>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</si>
  <si>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</si>
  <si>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</si>
  <si>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</si>
  <si>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</si>
  <si>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</si>
  <si>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</si>
  <si>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</si>
  <si>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</si>
  <si>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</si>
  <si>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</si>
  <si>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</si>
  <si>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</si>
  <si>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</si>
  <si>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</si>
  <si>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</si>
  <si>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</si>
  <si>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</si>
  <si>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</si>
  <si>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</si>
  <si>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</si>
  <si>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</si>
  <si>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</si>
  <si>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</si>
  <si>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</si>
  <si>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</si>
  <si>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</si>
  <si>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</si>
  <si>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</si>
  <si>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</si>
  <si>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</si>
  <si>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</si>
  <si>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</si>
  <si>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</si>
  <si>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</si>
  <si>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</si>
  <si>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</si>
  <si>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</si>
  <si>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</si>
  <si>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</si>
  <si>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</si>
  <si>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</si>
  <si>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</si>
  <si>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</si>
  <si>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</si>
  <si>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</si>
  <si>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</si>
  <si>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</si>
  <si>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</si>
  <si>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</si>
  <si>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</si>
  <si>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</si>
  <si>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</si>
  <si>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</si>
  <si>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</si>
  <si>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</si>
  <si>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</si>
  <si>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</si>
  <si>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</si>
  <si>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</si>
  <si>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</si>
  <si>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</si>
  <si>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</si>
  <si>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</si>
  <si>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</si>
  <si>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</si>
  <si>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</si>
  <si>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</si>
  <si>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</si>
  <si>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</si>
  <si>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</si>
  <si>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</si>
  <si>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</si>
  <si>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</si>
  <si>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</si>
  <si>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</si>
  <si>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</si>
  <si>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</si>
  <si>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</si>
  <si>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</si>
  <si>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</si>
  <si>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</si>
  <si>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</si>
  <si>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</si>
  <si>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</si>
  <si>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</si>
  <si>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</si>
  <si>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</si>
  <si>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</si>
  <si>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</si>
  <si>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</si>
  <si>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</si>
  <si>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</si>
  <si>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</si>
  <si>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</si>
  <si>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</si>
  <si>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</si>
  <si>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</si>
  <si>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</si>
  <si>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</si>
  <si>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</si>
  <si>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</si>
  <si>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</si>
  <si>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</si>
  <si>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</si>
  <si>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</si>
  <si>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</si>
  <si>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</si>
  <si>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</si>
  <si>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</si>
  <si>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</si>
  <si>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</si>
  <si>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</si>
  <si>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</si>
  <si>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</si>
  <si>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</si>
  <si>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</si>
  <si>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</si>
  <si>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</si>
  <si>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</si>
  <si>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</si>
  <si>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</si>
  <si>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</si>
  <si>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</si>
  <si>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</si>
  <si>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</si>
  <si>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</si>
  <si>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</si>
  <si>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</si>
  <si>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</si>
  <si>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</si>
  <si>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</si>
  <si>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</si>
  <si>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</si>
  <si>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</si>
  <si>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</si>
  <si>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</si>
  <si>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</si>
  <si>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</si>
  <si>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</si>
  <si>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</si>
  <si>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</si>
  <si>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</si>
  <si>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</si>
  <si>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</si>
  <si>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</si>
  <si>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</si>
  <si>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</si>
  <si>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</si>
  <si>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</si>
  <si>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</si>
  <si>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</si>
  <si>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</si>
  <si>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</si>
  <si>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</si>
  <si>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</si>
  <si>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</si>
  <si>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</si>
  <si>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</si>
  <si>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</si>
  <si>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</si>
  <si>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</si>
  <si>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</si>
  <si>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</si>
  <si>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</si>
  <si>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</si>
  <si>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</si>
  <si>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</si>
  <si>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</si>
  <si>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</si>
  <si>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</si>
  <si>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</si>
  <si>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</si>
  <si>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</si>
  <si>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</si>
  <si>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</si>
  <si>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</si>
  <si>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</si>
  <si>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</si>
  <si>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</si>
  <si>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</si>
  <si>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</si>
  <si>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</si>
  <si>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</si>
  <si>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</si>
  <si>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</si>
  <si>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</si>
  <si>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</si>
  <si>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</si>
  <si>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</si>
  <si>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</si>
  <si>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</si>
  <si>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</si>
  <si>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</si>
  <si>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</si>
  <si>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</si>
  <si>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</si>
  <si>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</si>
  <si>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</si>
  <si>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</si>
  <si>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</si>
  <si>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</si>
  <si>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</si>
  <si>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</si>
  <si>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</si>
  <si>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</si>
  <si>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</si>
  <si>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</si>
  <si>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</si>
  <si>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</si>
  <si>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</si>
  <si>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</si>
  <si>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</si>
  <si>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</si>
  <si>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</si>
  <si>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</si>
  <si>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</si>
  <si>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</si>
  <si>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</si>
  <si>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</si>
  <si>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</si>
  <si>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</si>
  <si>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</si>
  <si>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</si>
  <si>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</si>
  <si>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</si>
  <si>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</si>
  <si>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</si>
  <si>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</si>
  <si>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</si>
  <si>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</si>
  <si>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</si>
  <si>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</si>
  <si>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</si>
  <si>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</si>
  <si>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</si>
  <si>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</si>
  <si>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</si>
  <si>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</si>
  <si>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</si>
  <si>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</si>
  <si>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</si>
  <si>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</si>
  <si>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</si>
  <si>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</si>
  <si>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</si>
  <si>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</si>
  <si>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</si>
  <si>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</si>
  <si>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</si>
  <si>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</si>
  <si>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</si>
  <si>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</si>
  <si>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</si>
  <si>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</si>
  <si>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</si>
  <si>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</si>
  <si>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</si>
  <si>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</si>
  <si>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</si>
  <si>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</si>
  <si>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</si>
  <si>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</si>
  <si>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</si>
  <si>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</si>
  <si>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</si>
  <si>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</si>
  <si>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</si>
  <si>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</si>
  <si>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</si>
  <si>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</si>
  <si>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</si>
  <si>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</si>
  <si>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</si>
  <si>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</si>
  <si>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</si>
  <si>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</si>
  <si>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</si>
  <si>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</si>
  <si>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</si>
  <si>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</si>
  <si>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</si>
  <si>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</si>
  <si>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</si>
  <si>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</si>
  <si>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</si>
  <si>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</si>
  <si>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</si>
  <si>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</si>
  <si>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</si>
  <si>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</si>
  <si>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</si>
  <si>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</si>
  <si>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</si>
  <si>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</si>
  <si>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</si>
  <si>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</si>
  <si>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</si>
  <si>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</si>
  <si>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</si>
  <si>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</si>
  <si>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</si>
  <si>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</si>
  <si>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</si>
  <si>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</si>
  <si>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</si>
  <si>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</si>
  <si>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</si>
  <si>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</si>
  <si>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</si>
  <si>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</si>
  <si>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</si>
  <si>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</si>
  <si>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</si>
  <si>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</si>
  <si>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</si>
  <si>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</si>
  <si>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</si>
  <si>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</si>
  <si>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</si>
  <si>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</si>
  <si>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</si>
  <si>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</si>
  <si>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</si>
  <si>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</si>
  <si>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</si>
  <si>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</si>
  <si>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</si>
  <si>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</si>
  <si>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</si>
  <si>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</si>
  <si>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</si>
  <si>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</si>
  <si>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</si>
  <si>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</si>
  <si>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</si>
  <si>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</si>
  <si>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</si>
  <si>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</si>
  <si>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</si>
  <si>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</si>
  <si>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</si>
  <si>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</si>
  <si>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</si>
  <si>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</si>
  <si>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</si>
  <si>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</si>
  <si>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</si>
  <si>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</si>
  <si>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</si>
  <si>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</si>
  <si>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</si>
  <si>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</si>
  <si>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</si>
  <si>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</si>
  <si>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</si>
  <si>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</si>
  <si>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</si>
  <si>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</si>
  <si>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</si>
  <si>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</si>
  <si>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</si>
  <si>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</si>
  <si>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</si>
  <si>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</si>
  <si>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</si>
  <si>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</si>
  <si>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</si>
  <si>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</si>
  <si>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</si>
  <si>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</si>
  <si>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</si>
  <si>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</si>
  <si>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</si>
  <si>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</si>
  <si>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</si>
  <si>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</si>
  <si>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</si>
  <si>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</si>
  <si>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</si>
  <si>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</si>
  <si>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</si>
  <si>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</si>
  <si>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</si>
  <si>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</si>
  <si>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</si>
  <si>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</si>
  <si>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</si>
  <si>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</si>
  <si>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</si>
  <si>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</si>
  <si>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</si>
  <si>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</si>
  <si>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</si>
  <si>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</si>
  <si>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</si>
  <si>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</si>
  <si>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</si>
  <si>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</si>
  <si>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</si>
  <si>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</si>
  <si>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</si>
  <si>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</si>
  <si>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</si>
  <si>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</si>
  <si>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</si>
  <si>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</si>
  <si>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</si>
  <si>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</si>
  <si>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</si>
  <si>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</si>
  <si>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</si>
  <si>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</si>
  <si>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</si>
  <si>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</si>
  <si>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</si>
  <si>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</si>
  <si>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</si>
  <si>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</si>
  <si>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</si>
  <si>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</si>
  <si>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</si>
  <si>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</si>
  <si>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</si>
  <si>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</si>
  <si>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</si>
  <si>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</si>
  <si>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</si>
  <si>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</si>
  <si>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</si>
  <si>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</si>
  <si>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</si>
  <si>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</si>
  <si>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</si>
  <si>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</si>
  <si>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</si>
  <si>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</si>
  <si>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</si>
  <si>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</si>
  <si>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</si>
  <si>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</si>
  <si>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</si>
  <si>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</si>
  <si>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</si>
  <si>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</si>
  <si>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</si>
  <si>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</si>
  <si>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</si>
  <si>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</si>
  <si>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</si>
  <si>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</si>
  <si>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</si>
  <si>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</si>
  <si>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</si>
  <si>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</si>
  <si>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</si>
  <si>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</si>
  <si>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</si>
  <si>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</si>
  <si>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</si>
  <si>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</si>
  <si>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</si>
  <si>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</si>
  <si>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</si>
  <si>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</si>
  <si>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</si>
  <si>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</si>
  <si>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</si>
  <si>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</si>
  <si>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</si>
  <si>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</si>
  <si>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</si>
  <si>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</si>
  <si>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</si>
  <si>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</si>
  <si>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</si>
  <si>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</si>
  <si>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</si>
  <si>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</si>
  <si>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</si>
  <si>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</si>
  <si>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</si>
  <si>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</si>
  <si>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</si>
  <si>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</si>
  <si>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</si>
  <si>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</si>
  <si>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</si>
  <si>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</si>
  <si>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</si>
  <si>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</si>
  <si>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</si>
  <si>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</si>
  <si>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</si>
  <si>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</si>
  <si>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</si>
  <si>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</si>
  <si>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</si>
  <si>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</si>
  <si>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</si>
  <si>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</si>
  <si>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</si>
  <si>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</si>
  <si>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</si>
  <si>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</si>
  <si>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</si>
  <si>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</si>
  <si>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</si>
  <si>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</si>
  <si>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</si>
  <si>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</si>
  <si>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</si>
  <si>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</si>
  <si>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</si>
  <si>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</si>
  <si>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</si>
  <si>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</si>
  <si>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</si>
  <si>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</si>
  <si>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</si>
  <si>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</si>
  <si>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</si>
  <si>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</si>
  <si>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</si>
  <si>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</si>
  <si>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</si>
  <si>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</si>
  <si>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</si>
  <si>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</si>
  <si>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</si>
  <si>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</si>
  <si>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</si>
  <si>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</si>
  <si>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</si>
  <si>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</si>
  <si>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</si>
  <si>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</si>
  <si>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</si>
  <si>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</si>
  <si>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</si>
  <si>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</si>
  <si>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</si>
  <si>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</si>
  <si>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</si>
  <si>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</si>
  <si>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</si>
  <si>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</si>
  <si>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</si>
  <si>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</si>
  <si>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</si>
  <si>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</si>
  <si>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</si>
  <si>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</si>
  <si>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</si>
  <si>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</si>
  <si>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</si>
  <si>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</si>
  <si>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</si>
  <si>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</si>
  <si>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</si>
  <si>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</si>
  <si>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</si>
  <si>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</si>
  <si>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</si>
  <si>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</si>
  <si>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</si>
  <si>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</si>
  <si>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</si>
  <si>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</si>
  <si>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</si>
  <si>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</si>
  <si>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</si>
  <si>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</si>
  <si>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</si>
  <si>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</si>
  <si>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</si>
  <si>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</si>
  <si>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</si>
  <si>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</si>
  <si>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</si>
  <si>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</si>
  <si>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</si>
  <si>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</si>
  <si>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</si>
  <si>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</si>
  <si>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</si>
  <si>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</si>
  <si>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</si>
  <si>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</si>
  <si>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</si>
  <si>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</si>
  <si>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</si>
  <si>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</si>
  <si>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</si>
  <si>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</si>
  <si>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</si>
  <si>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</si>
  <si>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</si>
  <si>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</si>
  <si>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</si>
  <si>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</si>
  <si>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</si>
  <si>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</si>
  <si>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</si>
  <si>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</si>
  <si>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</si>
  <si>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</si>
  <si>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</si>
  <si>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</si>
  <si>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</si>
  <si>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</si>
  <si>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</si>
  <si>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</si>
  <si>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</si>
  <si>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</si>
  <si>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</si>
  <si>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</si>
  <si>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</si>
  <si>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</si>
  <si>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</si>
  <si>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</si>
  <si>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</si>
  <si>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</si>
  <si>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</si>
  <si>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</si>
  <si>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</si>
  <si>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</si>
  <si>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</si>
  <si>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</si>
  <si>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</si>
  <si>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</si>
  <si>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</si>
  <si>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</si>
  <si>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</si>
  <si>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</si>
  <si>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</si>
  <si>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</si>
  <si>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</si>
  <si>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</si>
  <si>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</si>
  <si>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</si>
  <si>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</si>
  <si>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</si>
  <si>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</si>
  <si>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</si>
  <si>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</si>
  <si>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</si>
  <si>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</si>
  <si>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</si>
  <si>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</si>
  <si>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</si>
  <si>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</si>
  <si>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</si>
  <si>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</si>
  <si>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</si>
  <si>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</si>
  <si>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</si>
  <si>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</si>
  <si>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</si>
  <si>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</si>
  <si>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</si>
  <si>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</si>
  <si>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</si>
  <si>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</si>
  <si>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</si>
  <si>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</si>
  <si>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</si>
  <si>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</si>
  <si>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</si>
  <si>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</si>
  <si>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</si>
  <si>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</si>
  <si>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</si>
  <si>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</si>
  <si>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</si>
  <si>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</si>
  <si>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</si>
  <si>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</si>
  <si>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</si>
  <si>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</si>
  <si>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</si>
  <si>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</si>
  <si>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</si>
  <si>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</si>
  <si>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</si>
  <si>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</si>
  <si>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</si>
  <si>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</si>
  <si>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</si>
  <si>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</si>
  <si>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</si>
  <si>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</si>
  <si>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</si>
  <si>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</si>
  <si>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</si>
  <si>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</si>
  <si>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</si>
  <si>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</si>
  <si>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</si>
  <si>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</si>
  <si>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</si>
  <si>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</si>
  <si>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</si>
  <si>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</si>
  <si>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</si>
  <si>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</si>
  <si>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</si>
  <si>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</si>
  <si>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</si>
  <si>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</si>
  <si>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</si>
  <si>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</si>
  <si>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</si>
  <si>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</si>
  <si>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</si>
  <si>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</si>
  <si>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</si>
  <si>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</si>
  <si>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</si>
  <si>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</si>
  <si>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</si>
  <si>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</si>
  <si>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</si>
  <si>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</si>
  <si>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</si>
  <si>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</si>
  <si>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</si>
  <si>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</si>
  <si>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</si>
  <si>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</si>
  <si>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</si>
  <si>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</si>
  <si>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</si>
  <si>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</si>
  <si>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</si>
  <si>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</si>
  <si>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</si>
  <si>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</si>
  <si>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</si>
  <si>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</si>
  <si>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</si>
  <si>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</si>
  <si>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</si>
  <si>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</si>
  <si>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</si>
  <si>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</si>
  <si>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</si>
  <si>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</si>
  <si>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</si>
  <si>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</si>
  <si>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</si>
  <si>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</si>
  <si>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</si>
  <si>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</si>
  <si>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</si>
  <si>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</si>
  <si>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</si>
  <si>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</si>
  <si>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</si>
  <si>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</si>
  <si>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</si>
  <si>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</si>
  <si>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</si>
  <si>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</si>
  <si>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</si>
  <si>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</si>
  <si>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</si>
  <si>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</si>
  <si>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</si>
  <si>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</si>
  <si>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</si>
  <si>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</si>
  <si>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</si>
  <si>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</si>
  <si>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</si>
  <si>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</si>
  <si>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</si>
  <si>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</si>
  <si>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</si>
  <si>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</si>
  <si>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</si>
  <si>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</si>
  <si>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</si>
  <si>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</si>
  <si>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</si>
  <si>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</si>
  <si>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</si>
  <si>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</si>
  <si>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</si>
  <si>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</si>
  <si>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</si>
  <si>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</si>
  <si>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</si>
  <si>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</si>
  <si>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</si>
  <si>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</si>
  <si>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</si>
  <si>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</si>
  <si>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</si>
  <si>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</si>
  <si>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</si>
  <si>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</si>
  <si>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</si>
  <si>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</si>
  <si>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</si>
  <si>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</si>
  <si>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</si>
  <si>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</si>
  <si>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</si>
  <si>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</si>
  <si>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</si>
  <si>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</si>
  <si>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</si>
  <si>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</si>
  <si>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</si>
  <si>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</si>
  <si>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</si>
  <si>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</si>
  <si>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</si>
  <si>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</si>
  <si>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</si>
  <si>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</si>
  <si>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</si>
  <si>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</si>
  <si>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</si>
  <si>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</si>
  <si>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</si>
  <si>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</si>
  <si>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</si>
  <si>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</si>
  <si>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</si>
  <si>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</si>
  <si>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</si>
  <si>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</si>
  <si>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</si>
  <si>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</si>
  <si>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</si>
  <si>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</si>
  <si>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</si>
  <si>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</si>
  <si>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</si>
  <si>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</si>
  <si>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</si>
  <si>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</si>
  <si>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</si>
  <si>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</si>
  <si>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</si>
  <si>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</si>
  <si>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</si>
  <si>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</si>
  <si>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</si>
  <si>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</si>
  <si>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</si>
  <si>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</si>
  <si>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</si>
  <si>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</si>
  <si>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</si>
  <si>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</si>
  <si>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</si>
  <si>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</si>
  <si>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</si>
  <si>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</si>
  <si>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</si>
  <si>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</si>
  <si>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</si>
  <si>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</si>
  <si>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</si>
  <si>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</si>
  <si>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</si>
  <si>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</si>
  <si>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</si>
  <si>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</si>
  <si>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</si>
  <si>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</si>
  <si>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</si>
  <si>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</si>
  <si>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</si>
  <si>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</si>
  <si>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</si>
  <si>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</si>
  <si>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</si>
  <si>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</si>
  <si>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</si>
  <si>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</si>
  <si>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</si>
  <si>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</si>
  <si>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</si>
  <si>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</si>
  <si>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</si>
  <si>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</si>
  <si>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</si>
  <si>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</si>
  <si>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</si>
  <si>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</si>
  <si>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</si>
  <si>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</si>
  <si>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</si>
  <si>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</si>
  <si>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</si>
  <si>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</si>
  <si>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</si>
  <si>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</si>
  <si>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</si>
  <si>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</si>
  <si>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</si>
  <si>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</si>
  <si>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</si>
  <si>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</si>
  <si>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</si>
  <si>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</si>
  <si>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</si>
  <si>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</si>
  <si>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</si>
  <si>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</si>
  <si>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</si>
  <si>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</si>
  <si>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</si>
  <si>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</si>
  <si>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</si>
  <si>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</si>
  <si>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</si>
  <si>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</si>
  <si>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</si>
  <si>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</si>
  <si>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</si>
  <si>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</si>
  <si>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</si>
  <si>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</si>
  <si>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</si>
  <si>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</si>
  <si>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</si>
  <si>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</si>
  <si>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</si>
  <si>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</si>
  <si>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</si>
  <si>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</si>
  <si>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</si>
  <si>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</si>
  <si>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</si>
  <si>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</si>
  <si>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</si>
  <si>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</si>
  <si>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</si>
  <si>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</si>
  <si>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</si>
  <si>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</si>
  <si>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</si>
  <si>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</si>
  <si>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</si>
  <si>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</si>
  <si>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</si>
  <si>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</si>
  <si>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</si>
  <si>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</si>
  <si>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</si>
  <si>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</si>
  <si>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</si>
  <si>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</si>
  <si>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</si>
  <si>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</si>
  <si>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</si>
  <si>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</si>
  <si>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</si>
  <si>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</si>
  <si>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</si>
  <si>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</si>
  <si>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</si>
  <si>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</si>
  <si>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</si>
  <si>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</si>
  <si>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</si>
  <si>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</si>
  <si>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</si>
  <si>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</si>
  <si>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</si>
  <si>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</si>
  <si>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</si>
  <si>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</si>
  <si>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</si>
  <si>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</si>
  <si>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</si>
  <si>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</si>
  <si>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</si>
  <si>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</si>
  <si>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</si>
  <si>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</si>
  <si>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</si>
  <si>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</si>
  <si>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</si>
  <si>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</si>
  <si>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</si>
  <si>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</si>
  <si>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</si>
  <si>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</si>
  <si>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</si>
  <si>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</si>
  <si>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</si>
  <si>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</si>
  <si>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</si>
  <si>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</si>
  <si>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</si>
  <si>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</si>
  <si>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</si>
  <si>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</si>
  <si>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</si>
  <si>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</si>
  <si>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</si>
  <si>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</si>
  <si>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</si>
  <si>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</si>
  <si>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</si>
  <si>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</si>
  <si>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</si>
  <si>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</si>
  <si>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</si>
  <si>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</si>
  <si>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</si>
  <si>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</si>
  <si>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</si>
  <si>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</si>
  <si>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</si>
  <si>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</si>
  <si>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</si>
  <si>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</si>
  <si>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</si>
  <si>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</si>
  <si>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</si>
  <si>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</si>
  <si>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</si>
  <si>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</si>
  <si>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</si>
  <si>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</si>
  <si>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</si>
  <si>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</si>
  <si>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</si>
  <si>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</si>
  <si>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</si>
  <si>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</si>
  <si>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</si>
  <si>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</si>
  <si>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</si>
  <si>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</si>
  <si>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</si>
  <si>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</si>
  <si>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</si>
  <si>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</si>
  <si>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</si>
  <si>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</si>
  <si>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</si>
  <si>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</si>
  <si>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</si>
  <si>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</si>
  <si>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</si>
  <si>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</si>
  <si>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</si>
  <si>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</si>
  <si>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</si>
  <si>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</si>
  <si>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</si>
  <si>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</si>
  <si>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</si>
  <si>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</si>
  <si>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</si>
  <si>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</si>
  <si>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</si>
  <si>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</si>
  <si>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</si>
  <si>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</si>
  <si>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</si>
  <si>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</si>
  <si>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</si>
  <si>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</si>
  <si>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</si>
  <si>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</si>
  <si>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</si>
  <si>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</si>
  <si>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</si>
  <si>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</si>
  <si>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</si>
  <si>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</si>
  <si>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</si>
  <si>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</si>
  <si>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</si>
  <si>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</si>
  <si>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</si>
  <si>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</si>
  <si>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</si>
  <si>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</si>
  <si>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</si>
  <si>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</si>
  <si>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</si>
  <si>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</si>
  <si>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</si>
  <si>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</si>
  <si>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</si>
  <si>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</si>
  <si>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</si>
  <si>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</si>
  <si>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</si>
  <si>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</si>
  <si>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</si>
  <si>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</si>
  <si>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</si>
  <si>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</si>
  <si>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</si>
  <si>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</si>
  <si>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</si>
  <si>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</si>
  <si>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</si>
  <si>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</si>
  <si>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</si>
  <si>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</si>
  <si>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</si>
  <si>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</si>
  <si>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</si>
  <si>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</si>
  <si>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</si>
  <si>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</si>
  <si>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</si>
  <si>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</si>
  <si>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</si>
  <si>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</si>
  <si>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</si>
  <si>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</si>
  <si>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</si>
  <si>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</si>
  <si>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</si>
  <si>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</si>
  <si>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</si>
  <si>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</si>
  <si>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</si>
  <si>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</si>
  <si>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</si>
  <si>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</si>
  <si>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</si>
  <si>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</si>
  <si>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</si>
  <si>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</si>
  <si>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</si>
  <si>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</si>
  <si>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</si>
  <si>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</si>
  <si>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</si>
  <si>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</si>
  <si>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</si>
  <si>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</si>
  <si>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</si>
  <si>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</si>
  <si>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</si>
  <si>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</si>
  <si>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</si>
  <si>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</si>
  <si>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</si>
  <si>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</si>
  <si>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</si>
  <si>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</si>
  <si>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</si>
  <si>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</si>
  <si>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</si>
  <si>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</si>
  <si>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</si>
  <si>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</si>
  <si>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</si>
  <si>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</si>
  <si>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</si>
  <si>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</si>
  <si>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</si>
  <si>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</si>
  <si>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</si>
  <si>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</si>
  <si>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</si>
  <si>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</si>
  <si>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</si>
  <si>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</si>
  <si>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</si>
  <si>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</si>
  <si>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</si>
  <si>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</si>
  <si>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</si>
  <si>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</si>
  <si>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</si>
  <si>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</si>
  <si>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</si>
  <si>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</si>
  <si>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</si>
  <si>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</si>
  <si>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</si>
  <si>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</si>
  <si>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</si>
  <si>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</si>
  <si>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</si>
  <si>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</si>
  <si>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</si>
  <si>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</si>
  <si>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</si>
  <si>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</si>
  <si>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</si>
  <si>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</si>
  <si>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</si>
  <si>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</si>
  <si>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</si>
  <si>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</si>
  <si>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</si>
  <si>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</si>
  <si>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</si>
  <si>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</si>
  <si>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</si>
  <si>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</si>
  <si>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</si>
  <si>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</si>
  <si>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</si>
  <si>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</si>
  <si>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</si>
  <si>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</si>
  <si>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</si>
  <si>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</si>
  <si>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</si>
  <si>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</si>
  <si>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</si>
  <si>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</si>
  <si>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</si>
  <si>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</si>
  <si>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</si>
  <si>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</si>
  <si>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</si>
  <si>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</si>
  <si>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</si>
  <si>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</si>
  <si>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</si>
  <si>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</si>
  <si>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</si>
  <si>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</si>
  <si>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</si>
  <si>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</si>
  <si>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</si>
  <si>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</si>
  <si>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</si>
  <si>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</si>
  <si>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</si>
  <si>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</si>
  <si>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</si>
  <si>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</si>
  <si>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</si>
  <si>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</si>
  <si>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</si>
  <si>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</si>
  <si>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</si>
  <si>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</si>
  <si>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</si>
  <si>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</si>
  <si>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</si>
  <si>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</si>
  <si>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</si>
  <si>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</si>
  <si>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</si>
  <si>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</si>
  <si>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</si>
  <si>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</si>
  <si>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</si>
  <si>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</si>
  <si>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</si>
  <si>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</si>
  <si>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</si>
  <si>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</si>
  <si>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</si>
  <si>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</si>
  <si>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</si>
  <si>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</si>
  <si>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</si>
  <si>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</si>
  <si>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</si>
  <si>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</si>
  <si>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</si>
  <si>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</si>
  <si>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</si>
  <si>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</si>
  <si>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</si>
  <si>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</si>
  <si>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</si>
  <si>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</si>
  <si>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</si>
  <si>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</si>
  <si>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</si>
  <si>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</si>
  <si>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</si>
  <si>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</si>
  <si>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</si>
  <si>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</si>
  <si>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</si>
  <si>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</si>
  <si>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</si>
  <si>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</si>
  <si>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</si>
  <si>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</si>
  <si>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</si>
  <si>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</si>
  <si>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</si>
  <si>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</si>
  <si>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</si>
  <si>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</si>
  <si>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</si>
  <si>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</si>
  <si>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</si>
  <si>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</si>
  <si>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</si>
  <si>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</si>
  <si>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</si>
  <si>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</si>
  <si>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</si>
  <si>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</si>
  <si>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</si>
  <si>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</si>
  <si>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</si>
  <si>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</si>
  <si>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</si>
  <si>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</si>
  <si>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</si>
  <si>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</si>
  <si>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</si>
  <si>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</si>
  <si>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</si>
  <si>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</si>
  <si>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</si>
  <si>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</si>
  <si>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</si>
  <si>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</si>
  <si>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</si>
  <si>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</si>
  <si>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</si>
  <si>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</si>
  <si>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</si>
  <si>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</si>
  <si>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</si>
  <si>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</si>
  <si>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</si>
  <si>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</si>
  <si>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</si>
  <si>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</si>
  <si>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</si>
  <si>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</si>
  <si>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</si>
  <si>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</si>
  <si>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</si>
  <si>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</si>
  <si>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</si>
  <si>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</si>
  <si>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</si>
  <si>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</si>
  <si>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</si>
  <si>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</si>
  <si>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</si>
  <si>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</si>
  <si>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</si>
  <si>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</si>
  <si>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</si>
  <si>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</si>
  <si>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</si>
  <si>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</si>
  <si>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</si>
  <si>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</si>
  <si>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</si>
  <si>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</si>
  <si>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</si>
  <si>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</si>
  <si>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</si>
  <si>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</si>
  <si>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</si>
  <si>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</si>
  <si>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</si>
  <si>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</si>
  <si>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</si>
  <si>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</si>
  <si>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</si>
  <si>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</si>
  <si>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</si>
  <si>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</si>
  <si>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</si>
  <si>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</si>
  <si>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</si>
  <si>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</si>
  <si>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</si>
  <si>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</si>
  <si>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</si>
  <si>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</si>
  <si>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</si>
  <si>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</si>
  <si>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</si>
  <si>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</si>
  <si>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</si>
  <si>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</si>
  <si>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</si>
  <si>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</si>
  <si>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</si>
  <si>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</si>
  <si>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</si>
  <si>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</si>
  <si>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</si>
  <si>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</si>
  <si>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</si>
  <si>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</si>
  <si>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</si>
  <si>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</si>
  <si>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</si>
  <si>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</si>
  <si>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</si>
  <si>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</si>
  <si>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</si>
  <si>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</si>
  <si>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</si>
  <si>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</si>
  <si>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</si>
  <si>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</si>
  <si>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</si>
  <si>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</si>
  <si>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</si>
  <si>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</si>
  <si>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</si>
  <si>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</si>
  <si>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</si>
  <si>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</si>
  <si>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</si>
  <si>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</si>
  <si>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</si>
  <si>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</si>
  <si>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</si>
  <si>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</si>
  <si>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</si>
  <si>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</si>
  <si>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</si>
  <si>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</si>
  <si>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</si>
  <si>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</si>
  <si>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</si>
  <si>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</si>
  <si>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</si>
  <si>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</si>
  <si>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</si>
  <si>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</si>
  <si>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</si>
  <si>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</si>
  <si>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</si>
  <si>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</si>
  <si>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</si>
  <si>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</si>
  <si>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</si>
  <si>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</si>
  <si>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</si>
  <si>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</si>
  <si>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</si>
  <si>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</si>
  <si>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</si>
  <si>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</si>
  <si>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</si>
  <si>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</si>
  <si>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</si>
  <si>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</si>
  <si>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</si>
  <si>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</si>
  <si>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</si>
  <si>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</si>
  <si>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</si>
  <si>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</si>
  <si>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</si>
  <si>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</si>
  <si>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</si>
  <si>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</si>
  <si>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</si>
  <si>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</si>
  <si>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</si>
  <si>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</si>
  <si>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</si>
  <si>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</si>
  <si>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</si>
  <si>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</si>
  <si>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</si>
  <si>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</si>
  <si>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</si>
  <si>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</si>
  <si>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</si>
  <si>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</si>
  <si>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</si>
  <si>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</si>
  <si>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</si>
  <si>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</si>
  <si>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</si>
  <si>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</si>
  <si>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</si>
  <si>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</si>
  <si>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</si>
  <si>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</si>
  <si>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</si>
  <si>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</si>
  <si>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</si>
  <si>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</si>
  <si>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</si>
  <si>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</si>
  <si>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</si>
  <si>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</si>
  <si>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</si>
  <si>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</si>
  <si>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</si>
  <si>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</si>
  <si>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</si>
  <si>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</si>
  <si>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</si>
  <si>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</si>
  <si>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</si>
  <si>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</si>
  <si>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</si>
  <si>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</si>
  <si>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</si>
  <si>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</si>
  <si>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</si>
  <si>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</si>
  <si>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</si>
  <si>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</si>
  <si>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</si>
  <si>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</si>
  <si>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</si>
  <si>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</si>
  <si>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</si>
  <si>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</si>
  <si>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</si>
  <si>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</si>
  <si>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</si>
  <si>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</si>
  <si>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</si>
  <si>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</si>
  <si>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</si>
  <si>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</si>
  <si>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</si>
  <si>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</si>
  <si>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</si>
  <si>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</si>
  <si>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</si>
  <si>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</si>
  <si>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</si>
  <si>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</si>
  <si>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</si>
  <si>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</si>
  <si>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</si>
  <si>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</si>
  <si>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</si>
  <si>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</si>
  <si>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</si>
  <si>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</si>
  <si>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</si>
  <si>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</si>
  <si>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</si>
  <si>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</si>
  <si>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</si>
  <si>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</si>
  <si>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</si>
  <si>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</si>
  <si>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</si>
  <si>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</si>
  <si>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</si>
  <si>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</si>
  <si>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</si>
  <si>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</si>
  <si>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</si>
  <si>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</si>
  <si>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</si>
  <si>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</si>
  <si>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</si>
  <si>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</si>
  <si>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</si>
  <si>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</si>
  <si>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</si>
  <si>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</si>
  <si>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</si>
  <si>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</si>
  <si>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</si>
  <si>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</si>
  <si>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</si>
  <si>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</si>
  <si>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</si>
  <si>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</si>
  <si>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</si>
  <si>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</si>
  <si>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</si>
  <si>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</si>
  <si>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</si>
  <si>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</si>
  <si>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</si>
  <si>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</si>
  <si>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</si>
  <si>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</si>
  <si>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</si>
  <si>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</si>
  <si>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</si>
  <si>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</si>
  <si>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</si>
  <si>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</si>
  <si>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</si>
  <si>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</si>
  <si>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</si>
  <si>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</si>
  <si>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</si>
  <si>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</si>
  <si>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</si>
  <si>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</si>
  <si>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</si>
  <si>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</si>
  <si>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</si>
  <si>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</si>
  <si>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</si>
  <si>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</si>
  <si>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</si>
  <si>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</si>
  <si>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</si>
  <si>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</si>
  <si>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</si>
  <si>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</si>
  <si>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</si>
  <si>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</si>
  <si>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</si>
  <si>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</si>
  <si>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</si>
  <si>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</si>
  <si>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</si>
  <si>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</si>
  <si>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</si>
  <si>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</si>
  <si>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</si>
  <si>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</si>
  <si>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</si>
  <si>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</si>
  <si>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</si>
  <si>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</si>
  <si>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</si>
  <si>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</si>
  <si>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</si>
  <si>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</si>
  <si>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</si>
  <si>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</si>
  <si>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</si>
  <si>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</si>
  <si>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</si>
  <si>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</si>
  <si>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</si>
  <si>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</si>
  <si>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</si>
  <si>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</si>
  <si>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</si>
  <si>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</si>
  <si>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</si>
  <si>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</si>
  <si>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</si>
  <si>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</si>
  <si>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</si>
  <si>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</si>
  <si>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</si>
  <si>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</si>
  <si>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</si>
  <si>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</si>
  <si>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</si>
  <si>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</si>
  <si>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</si>
  <si>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</si>
  <si>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</si>
  <si>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</si>
  <si>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</si>
  <si>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</si>
  <si>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</si>
  <si>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</si>
  <si>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</si>
  <si>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</si>
  <si>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</si>
  <si>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</si>
  <si>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</si>
  <si>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</si>
  <si>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</si>
  <si>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</si>
  <si>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</si>
  <si>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</si>
  <si>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</si>
  <si>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</si>
  <si>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</si>
  <si>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</si>
  <si>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</si>
  <si>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</si>
  <si>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</si>
  <si>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</si>
  <si>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</si>
  <si>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</si>
  <si>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</si>
  <si>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</si>
  <si>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</si>
  <si>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</si>
  <si>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</si>
  <si>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</si>
  <si>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</si>
  <si>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</si>
  <si>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</si>
  <si>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</si>
  <si>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</si>
  <si>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</si>
  <si>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</si>
  <si>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</si>
  <si>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</si>
  <si>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</si>
  <si>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</si>
  <si>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</si>
  <si>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</si>
  <si>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</si>
  <si>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</si>
  <si>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</si>
  <si>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</si>
  <si>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</si>
  <si>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</si>
  <si>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</si>
  <si>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</si>
  <si>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</si>
  <si>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</si>
  <si>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</si>
  <si>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</si>
  <si>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</si>
  <si>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</si>
  <si>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</si>
  <si>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</si>
  <si>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</si>
  <si>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</si>
  <si>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</si>
  <si>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</si>
  <si>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</si>
  <si>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</si>
  <si>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</si>
  <si>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</si>
  <si>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</si>
  <si>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</si>
  <si>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</si>
  <si>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</si>
  <si>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</si>
  <si>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</si>
  <si>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</si>
  <si>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</si>
  <si>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</si>
  <si>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</si>
  <si>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</si>
  <si>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</si>
  <si>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</si>
  <si>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</si>
  <si>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</si>
  <si>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</si>
  <si>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</si>
  <si>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</si>
  <si>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</si>
  <si>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</si>
  <si>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</si>
  <si>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</si>
  <si>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</si>
  <si>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</si>
  <si>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</si>
  <si>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</si>
  <si>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</si>
  <si>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</si>
  <si>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</si>
  <si>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</si>
  <si>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</si>
  <si>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</si>
  <si>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</si>
  <si>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</si>
  <si>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</si>
  <si>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</si>
  <si>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</si>
  <si>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</si>
  <si>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</si>
  <si>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</si>
  <si>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</si>
  <si>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</si>
  <si>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</si>
  <si>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</si>
  <si>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</si>
  <si>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</si>
  <si>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</si>
  <si>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</si>
  <si>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</si>
  <si>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</si>
  <si>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</si>
  <si>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</si>
  <si>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</si>
  <si>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</si>
  <si>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</si>
  <si>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</si>
  <si>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</si>
  <si>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</si>
  <si>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</si>
  <si>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</si>
  <si>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</si>
  <si>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</si>
  <si>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</si>
  <si>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</si>
  <si>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</si>
  <si>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</si>
  <si>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</si>
  <si>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</si>
  <si>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</si>
  <si>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</si>
  <si>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</si>
  <si>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</si>
  <si>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</si>
  <si>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</si>
  <si>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</si>
  <si>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</si>
  <si>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</si>
  <si>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</si>
  <si>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</si>
  <si>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</si>
  <si>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</si>
  <si>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</si>
  <si>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</si>
  <si>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</si>
  <si>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</si>
  <si>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</si>
  <si>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</si>
  <si>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</si>
  <si>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</si>
  <si>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</si>
  <si>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</si>
  <si>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</si>
  <si>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</si>
  <si>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</si>
  <si>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</si>
  <si>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</si>
  <si>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</si>
  <si>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</si>
  <si>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</si>
  <si>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</si>
  <si>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</si>
  <si>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</si>
  <si>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</si>
  <si>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</si>
  <si>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</si>
  <si>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</si>
  <si>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</si>
  <si>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</si>
  <si>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</si>
  <si>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</si>
  <si>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</si>
  <si>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</si>
  <si>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</si>
  <si>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</si>
  <si>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</si>
  <si>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</si>
  <si>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</si>
  <si>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</si>
  <si>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</si>
  <si>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</si>
  <si>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</si>
  <si>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</si>
  <si>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</si>
  <si>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</si>
  <si>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</si>
  <si>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</si>
  <si>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</si>
  <si>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</si>
  <si>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</si>
  <si>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</si>
  <si>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</si>
  <si>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</si>
  <si>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</si>
  <si>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</si>
  <si>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</si>
  <si>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</si>
  <si>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</si>
  <si>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</si>
  <si>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</si>
  <si>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</si>
  <si>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</si>
  <si>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</si>
  <si>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</si>
  <si>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</si>
  <si>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</si>
  <si>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</si>
  <si>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</si>
  <si>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</si>
  <si>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</si>
  <si>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</si>
  <si>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</si>
  <si>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</si>
  <si>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</si>
  <si>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</si>
  <si>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</si>
  <si>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</si>
  <si>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</si>
  <si>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</si>
  <si>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</si>
  <si>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</si>
  <si>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</si>
  <si>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</si>
  <si>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</si>
  <si>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</si>
  <si>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</si>
  <si>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</si>
  <si>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</si>
  <si>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</si>
  <si>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</si>
  <si>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</si>
  <si>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</si>
  <si>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</si>
  <si>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</si>
  <si>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</si>
  <si>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</si>
  <si>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</si>
  <si>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</si>
  <si>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</si>
  <si>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</si>
  <si>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</si>
  <si>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</si>
  <si>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</si>
  <si>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</si>
  <si>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</si>
  <si>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</si>
  <si>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</si>
  <si>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</si>
  <si>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</si>
  <si>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</si>
  <si>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</si>
  <si>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</si>
  <si>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</si>
  <si>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</si>
  <si>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</si>
  <si>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</si>
  <si>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</si>
  <si>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</si>
  <si>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</si>
  <si>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</si>
  <si>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</si>
  <si>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</si>
  <si>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</si>
  <si>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</si>
  <si>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</si>
  <si>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</si>
  <si>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</si>
  <si>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</si>
  <si>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</si>
  <si>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</si>
  <si>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</si>
  <si>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</si>
  <si>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</si>
  <si>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</si>
  <si>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</si>
  <si>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</si>
  <si>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</si>
  <si>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</si>
  <si>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</si>
  <si>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</si>
  <si>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</si>
  <si>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</si>
  <si>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</si>
  <si>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</si>
  <si>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</si>
  <si>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</si>
  <si>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</si>
  <si>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</si>
  <si>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</si>
  <si>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</si>
  <si>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</si>
  <si>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</si>
  <si>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</si>
  <si>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</si>
  <si>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</si>
  <si>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</si>
  <si>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</si>
  <si>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</si>
  <si>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</si>
  <si>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</si>
  <si>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</si>
  <si>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</si>
  <si>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</si>
  <si>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</si>
  <si>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</si>
  <si>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</si>
  <si>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</si>
  <si>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</si>
  <si>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</si>
  <si>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</si>
  <si>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</si>
  <si>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</si>
  <si>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</si>
  <si>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</si>
  <si>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</si>
  <si>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</si>
  <si>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</si>
  <si>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</si>
  <si>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</si>
  <si>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</si>
  <si>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</si>
  <si>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</si>
  <si>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</si>
  <si>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</si>
  <si>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</si>
  <si>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</si>
  <si>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</si>
  <si>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</si>
  <si>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</si>
  <si>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</si>
  <si>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</si>
  <si>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</si>
  <si>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</si>
  <si>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</si>
  <si>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</si>
  <si>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</si>
  <si>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</si>
  <si>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</si>
  <si>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</si>
  <si>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</si>
  <si>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</si>
  <si>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</si>
  <si>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</si>
  <si>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</si>
  <si>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</si>
  <si>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</si>
  <si>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</si>
  <si>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</si>
  <si>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</si>
  <si>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</si>
  <si>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</si>
  <si>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</si>
  <si>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</si>
  <si>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</si>
  <si>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</si>
  <si>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</si>
  <si>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</si>
  <si>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</si>
  <si>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</si>
  <si>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</si>
  <si>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</si>
  <si>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</si>
  <si>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</si>
  <si>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</si>
  <si>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</si>
  <si>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</si>
  <si>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</si>
  <si>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</si>
  <si>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</si>
  <si>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</si>
  <si>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</si>
  <si>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</si>
  <si>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</si>
  <si>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</si>
  <si>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</si>
  <si>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</si>
  <si>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</si>
  <si>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</si>
  <si>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</si>
  <si>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</si>
  <si>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</si>
  <si>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</si>
  <si>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</si>
  <si>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</si>
  <si>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</si>
  <si>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</si>
  <si>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</si>
  <si>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</si>
  <si>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</si>
  <si>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</si>
  <si>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</si>
  <si>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</si>
  <si>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</si>
  <si>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</si>
  <si>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</si>
  <si>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</si>
  <si>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</si>
  <si>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</si>
  <si>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</si>
  <si>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</si>
  <si>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</si>
  <si>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</si>
  <si>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</si>
  <si>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</si>
  <si>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</si>
  <si>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</si>
  <si>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</si>
  <si>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</si>
  <si>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</si>
  <si>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</si>
  <si>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</si>
  <si>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</si>
  <si>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</si>
  <si>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</si>
  <si>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</si>
  <si>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</si>
  <si>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</si>
  <si>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</si>
  <si>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</si>
  <si>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</si>
  <si>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</si>
  <si>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</si>
  <si>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</si>
  <si>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</si>
  <si>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</si>
  <si>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</si>
  <si>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</si>
  <si>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</si>
  <si>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</si>
  <si>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</si>
  <si>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</si>
  <si>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</si>
  <si>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</si>
  <si>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</si>
  <si>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</si>
  <si>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</si>
  <si>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</si>
  <si>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</si>
  <si>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</si>
  <si>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</si>
  <si>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</si>
  <si>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</si>
  <si>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</si>
  <si>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</si>
  <si>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</si>
  <si>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</si>
  <si>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</si>
  <si>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</si>
  <si>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</si>
  <si>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</si>
  <si>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</si>
  <si>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</si>
  <si>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</si>
  <si>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</si>
  <si>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</si>
  <si>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</si>
  <si>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</si>
  <si>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</si>
  <si>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</si>
  <si>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</si>
  <si>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</si>
  <si>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</si>
  <si>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</si>
  <si>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</si>
  <si>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</si>
  <si>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</si>
  <si>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</si>
  <si>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</si>
  <si>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</si>
  <si>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</si>
  <si>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</si>
  <si>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</si>
  <si>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</si>
  <si>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</si>
  <si>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</si>
  <si>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</si>
  <si>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</si>
  <si>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</si>
  <si>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</si>
  <si>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</si>
  <si>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</si>
  <si>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</si>
  <si>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</si>
  <si>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</si>
  <si>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</si>
  <si>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</si>
  <si>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</si>
  <si>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</si>
  <si>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</si>
  <si>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</si>
  <si>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</si>
  <si>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</si>
  <si>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</si>
  <si>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</si>
  <si>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</si>
  <si>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</si>
  <si>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</si>
  <si>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</si>
  <si>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</si>
  <si>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</si>
  <si>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</si>
  <si>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</si>
  <si>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</si>
  <si>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</si>
  <si>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</si>
  <si>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</si>
  <si>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</si>
  <si>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</si>
  <si>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</si>
  <si>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</si>
  <si>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</si>
  <si>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</si>
  <si>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</si>
  <si>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</si>
  <si>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</si>
  <si>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</si>
  <si>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</si>
  <si>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</si>
  <si>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</si>
  <si>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</si>
  <si>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</si>
  <si>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</si>
  <si>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</si>
  <si>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</si>
  <si>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</si>
  <si>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</si>
  <si>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</si>
  <si>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</si>
  <si>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</si>
  <si>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</si>
  <si>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</si>
  <si>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</si>
  <si>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</si>
  <si>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</si>
  <si>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</si>
  <si>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</si>
  <si>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</si>
  <si>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</si>
  <si>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</si>
  <si>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</si>
  <si>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</si>
  <si>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</si>
  <si>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</si>
  <si>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</si>
  <si>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</si>
  <si>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</si>
  <si>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</si>
  <si>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</si>
  <si>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</si>
  <si>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</si>
  <si>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</si>
  <si>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</si>
  <si>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</si>
  <si>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</si>
  <si>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</si>
  <si>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</si>
  <si>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</si>
  <si>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</si>
  <si>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</si>
  <si>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</si>
  <si>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</si>
  <si>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</si>
  <si>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</si>
  <si>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</si>
  <si>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</si>
  <si>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</si>
  <si>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</si>
  <si>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</si>
  <si>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</si>
  <si>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</si>
  <si>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</si>
  <si>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</si>
  <si>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</si>
  <si>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</si>
  <si>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</si>
  <si>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</si>
  <si>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</si>
  <si>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</si>
  <si>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</si>
  <si>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</si>
  <si>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</si>
  <si>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</si>
  <si>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</si>
  <si>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</si>
  <si>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</si>
  <si>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</si>
  <si>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</si>
  <si>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</si>
  <si>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</si>
  <si>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</si>
  <si>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</si>
  <si>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</si>
  <si>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</si>
  <si>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</si>
  <si>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</si>
  <si>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</si>
  <si>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</si>
  <si>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</si>
  <si>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</si>
  <si>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</si>
  <si>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</si>
  <si>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</si>
  <si>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</si>
  <si>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</si>
  <si>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</si>
  <si>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</si>
  <si>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</si>
  <si>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</si>
  <si>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</si>
  <si>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</si>
  <si>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</si>
  <si>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</si>
  <si>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</si>
  <si>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</si>
  <si>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</si>
  <si>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</si>
  <si>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</si>
  <si>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</si>
  <si>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</si>
  <si>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</si>
  <si>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</si>
  <si>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</si>
  <si>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</si>
  <si>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</si>
  <si>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</si>
  <si>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</si>
  <si>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</si>
  <si>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</si>
  <si>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</si>
  <si>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</si>
  <si>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</si>
  <si>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</si>
  <si>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</si>
  <si>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</si>
  <si>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</si>
  <si>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</si>
  <si>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</si>
  <si>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</si>
  <si>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</si>
  <si>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</si>
  <si>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</si>
  <si>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</si>
  <si>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</si>
  <si>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</si>
  <si>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</si>
  <si>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</si>
  <si>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</si>
  <si>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</si>
  <si>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</si>
  <si>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</si>
  <si>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</si>
  <si>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</si>
  <si>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</si>
  <si>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</si>
  <si>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</si>
  <si>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</si>
  <si>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</si>
  <si>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</si>
  <si>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</si>
  <si>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</si>
  <si>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</si>
  <si>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</si>
  <si>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</si>
  <si>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</si>
  <si>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</si>
  <si>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</si>
  <si>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</si>
  <si>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</si>
  <si>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</si>
  <si>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</si>
  <si>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</si>
  <si>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</si>
  <si>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</si>
  <si>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</si>
  <si>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</si>
  <si>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</si>
  <si>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</si>
  <si>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</si>
  <si>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</si>
  <si>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</si>
  <si>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</si>
  <si>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</si>
  <si>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</si>
  <si>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</si>
  <si>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</si>
  <si>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</si>
  <si>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</si>
  <si>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</si>
  <si>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</si>
  <si>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</si>
  <si>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</si>
  <si>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</si>
  <si>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</si>
  <si>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</si>
  <si>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</si>
  <si>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</si>
  <si>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</si>
  <si>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</si>
  <si>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</si>
  <si>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</si>
  <si>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</si>
  <si>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</si>
  <si>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</si>
  <si>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</si>
  <si>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</si>
  <si>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</si>
  <si>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</si>
  <si>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</si>
  <si>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</si>
  <si>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</si>
  <si>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</si>
  <si>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</si>
  <si>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</si>
  <si>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</si>
  <si>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</si>
  <si>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</si>
  <si>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</si>
  <si>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</si>
  <si>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</si>
  <si>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</si>
  <si>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</si>
  <si>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</si>
  <si>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</si>
  <si>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</si>
  <si>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</si>
  <si>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</si>
  <si>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</si>
  <si>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</si>
  <si>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</si>
  <si>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</si>
  <si>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</si>
  <si>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</si>
  <si>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</si>
  <si>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</si>
  <si>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</si>
  <si>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</si>
  <si>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</si>
  <si>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</si>
  <si>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</si>
  <si>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</si>
  <si>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</si>
  <si>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</si>
  <si>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</si>
  <si>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</si>
  <si>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</si>
  <si>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</si>
  <si>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</si>
  <si>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</si>
  <si>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</si>
  <si>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</si>
  <si>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</si>
  <si>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</si>
  <si>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</si>
  <si>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</si>
  <si>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</si>
  <si>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</si>
  <si>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</si>
  <si>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</si>
  <si>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</si>
  <si>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</si>
  <si>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</si>
  <si>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</si>
  <si>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</si>
  <si>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</si>
  <si>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</si>
  <si>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</si>
  <si>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</si>
  <si>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</si>
  <si>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</si>
  <si>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</si>
  <si>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</si>
  <si>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</si>
  <si>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</si>
  <si>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</si>
  <si>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</si>
  <si>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</si>
  <si>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</si>
  <si>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</si>
  <si>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</si>
  <si>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</si>
  <si>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</si>
  <si>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</si>
  <si>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</si>
  <si>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</si>
  <si>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</si>
  <si>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</si>
  <si>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</si>
  <si>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</si>
  <si>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</si>
  <si>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</si>
  <si>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</si>
  <si>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</si>
  <si>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</si>
  <si>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</si>
  <si>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</si>
  <si>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</si>
  <si>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</si>
  <si>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</si>
  <si>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</si>
  <si>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</si>
  <si>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</si>
  <si>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</si>
  <si>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</si>
  <si>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</si>
  <si>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</si>
  <si>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</si>
  <si>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</si>
  <si>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</si>
  <si>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</si>
  <si>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</si>
  <si>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</si>
  <si>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</si>
  <si>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</si>
  <si>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</si>
  <si>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</si>
  <si>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</si>
  <si>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</si>
  <si>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</si>
  <si>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</si>
  <si>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</si>
  <si>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</si>
  <si>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</si>
  <si>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</si>
  <si>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</si>
  <si>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</si>
  <si>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</si>
  <si>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</si>
  <si>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</si>
  <si>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</si>
  <si>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</si>
  <si>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</si>
  <si>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</si>
  <si>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</si>
  <si>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</si>
  <si>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</si>
  <si>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</si>
  <si>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</si>
  <si>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</si>
  <si>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</si>
  <si>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</si>
  <si>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</si>
  <si>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</si>
  <si>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</si>
  <si>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</si>
  <si>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</si>
  <si>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</si>
  <si>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</si>
  <si>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</si>
  <si>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</si>
  <si>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</si>
  <si>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</si>
  <si>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</si>
  <si>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</si>
  <si>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</si>
  <si>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</si>
  <si>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</si>
  <si>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</si>
  <si>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</si>
  <si>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</si>
  <si>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</si>
  <si>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</si>
  <si>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</si>
  <si>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</si>
  <si>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</si>
  <si>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</si>
  <si>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</si>
  <si>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</si>
  <si>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</si>
  <si>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</si>
  <si>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</si>
  <si>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</si>
  <si>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</si>
  <si>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</si>
  <si>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</si>
  <si>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</si>
  <si>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</si>
  <si>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</si>
  <si>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</si>
  <si>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</si>
  <si>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</si>
  <si>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</si>
  <si>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</si>
  <si>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</si>
  <si>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</si>
  <si>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</si>
  <si>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</si>
  <si>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</si>
  <si>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</si>
  <si>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</si>
  <si>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</si>
  <si>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</si>
  <si>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</si>
  <si>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</si>
  <si>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</si>
  <si>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</si>
  <si>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</si>
  <si>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</si>
  <si>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</si>
  <si>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</si>
  <si>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</si>
  <si>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</si>
  <si>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</si>
  <si>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</si>
  <si>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</si>
  <si>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</si>
  <si>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</si>
  <si>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</si>
  <si>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</si>
  <si>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</si>
  <si>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</si>
  <si>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</si>
  <si>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</si>
  <si>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</si>
  <si>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</si>
  <si>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</si>
  <si>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</si>
  <si>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</si>
  <si>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</si>
  <si>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</si>
  <si>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</si>
  <si>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</si>
  <si>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</si>
  <si>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</si>
  <si>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</si>
  <si>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</si>
  <si>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</si>
  <si>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</si>
  <si>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</si>
  <si>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</si>
  <si>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</si>
  <si>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</si>
  <si>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</si>
  <si>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</si>
  <si>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</si>
  <si>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</si>
  <si>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</si>
  <si>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</si>
  <si>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</si>
  <si>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</si>
  <si>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</si>
  <si>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</si>
  <si>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</si>
  <si>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</si>
  <si>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</si>
  <si>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</si>
  <si>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</si>
  <si>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</si>
  <si>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</si>
  <si>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</si>
  <si>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</si>
  <si>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</si>
  <si>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</si>
  <si>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</si>
  <si>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</si>
  <si>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</si>
  <si>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</si>
  <si>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</si>
  <si>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</si>
  <si>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</si>
  <si>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</si>
  <si>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</si>
  <si>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</si>
  <si>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</si>
  <si>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</si>
  <si>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</si>
  <si>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</si>
  <si>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</si>
  <si>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</si>
  <si>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</si>
  <si>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</si>
  <si>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</si>
  <si>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</si>
  <si>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</si>
  <si>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</si>
  <si>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</si>
  <si>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</si>
  <si>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</si>
  <si>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</si>
  <si>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</si>
  <si>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</si>
  <si>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</si>
  <si>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</si>
  <si>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</si>
  <si>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</si>
  <si>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</si>
  <si>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</si>
  <si>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</si>
  <si>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</si>
  <si>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</si>
  <si>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</si>
  <si>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</si>
  <si>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</si>
  <si>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</si>
  <si>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</si>
  <si>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</si>
  <si>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</si>
  <si>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</si>
  <si>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</si>
  <si>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</si>
  <si>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</si>
  <si>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</si>
  <si>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</si>
  <si>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</si>
  <si>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</si>
  <si>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</si>
  <si>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</si>
  <si>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</si>
  <si>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</si>
  <si>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</si>
  <si>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</si>
  <si>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</si>
  <si>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</si>
  <si>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</si>
  <si>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</si>
  <si>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</si>
  <si>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</si>
  <si>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</si>
  <si>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</si>
  <si>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</si>
  <si>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</si>
  <si>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</si>
  <si>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</si>
  <si>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</si>
  <si>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</si>
  <si>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</si>
  <si>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</si>
  <si>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</si>
  <si>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</si>
  <si>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</si>
  <si>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</si>
  <si>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</si>
  <si>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</si>
  <si>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</si>
  <si>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</si>
  <si>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</si>
  <si>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</si>
  <si>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</si>
  <si>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</si>
  <si>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</si>
  <si>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</si>
  <si>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</si>
  <si>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</si>
  <si>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</si>
  <si>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</si>
  <si>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</si>
  <si>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</si>
  <si>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</si>
  <si>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</si>
  <si>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</si>
  <si>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</si>
  <si>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</si>
  <si>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</si>
  <si>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</si>
  <si>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</si>
  <si>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</si>
  <si>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</si>
  <si>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</si>
  <si>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</si>
  <si>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</si>
  <si>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</si>
  <si>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</si>
  <si>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</si>
  <si>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</si>
  <si>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</si>
  <si>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</si>
  <si>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</si>
  <si>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</si>
  <si>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</si>
  <si>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</si>
  <si>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</si>
  <si>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</si>
  <si>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</si>
  <si>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</si>
  <si>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</si>
  <si>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</si>
  <si>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</si>
  <si>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</si>
  <si>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</si>
  <si>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</si>
  <si>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</si>
  <si>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</si>
  <si>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</si>
  <si>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</si>
  <si>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</si>
  <si>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</si>
  <si>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</si>
  <si>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</si>
  <si>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</si>
  <si>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</si>
  <si>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</si>
  <si>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</si>
  <si>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</si>
  <si>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</si>
  <si>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</si>
  <si>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</si>
  <si>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</si>
  <si>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</si>
  <si>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</si>
  <si>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</si>
  <si>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</si>
  <si>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</si>
  <si>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</si>
  <si>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</si>
  <si>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</si>
  <si>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</si>
  <si>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</si>
  <si>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</si>
  <si>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</si>
  <si>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</si>
  <si>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</si>
  <si>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</si>
  <si>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</si>
  <si>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</si>
  <si>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</si>
  <si>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</si>
  <si>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</si>
  <si>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</si>
  <si>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</si>
  <si>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</si>
  <si>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</si>
  <si>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</si>
  <si>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</si>
  <si>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</si>
  <si>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</si>
  <si>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</si>
  <si>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</si>
  <si>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</si>
  <si>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</si>
  <si>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</si>
  <si>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</si>
  <si>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</si>
  <si>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</si>
  <si>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</si>
  <si>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</si>
  <si>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</si>
  <si>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</si>
  <si>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</si>
  <si>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</si>
  <si>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</si>
  <si>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</si>
  <si>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</si>
  <si>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</si>
  <si>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</si>
  <si>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</si>
  <si>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</si>
  <si>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</si>
  <si>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</si>
  <si>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</si>
  <si>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</si>
  <si>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</si>
  <si>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</si>
  <si>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</si>
  <si>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</si>
  <si>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</si>
  <si>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</si>
  <si>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</si>
  <si>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</si>
  <si>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</si>
  <si>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</si>
  <si>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</si>
  <si>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</si>
  <si>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</si>
  <si>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</si>
  <si>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</si>
  <si>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</si>
  <si>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</si>
  <si>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</si>
  <si>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</si>
  <si>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</si>
  <si>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</si>
  <si>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</si>
  <si>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</si>
  <si>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</si>
  <si>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</si>
  <si>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</si>
  <si>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</si>
  <si>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</si>
  <si>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</si>
  <si>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</si>
  <si>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</si>
  <si>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</si>
  <si>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</si>
  <si>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</si>
  <si>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</si>
  <si>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</si>
  <si>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</si>
  <si>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</si>
  <si>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</si>
  <si>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</si>
  <si>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</si>
  <si>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</si>
  <si>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</si>
  <si>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</si>
  <si>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</si>
  <si>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</si>
  <si>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</si>
  <si>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</si>
  <si>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</si>
  <si>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</si>
  <si>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</si>
  <si>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</si>
  <si>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</si>
  <si>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</si>
  <si>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</si>
  <si>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</si>
  <si>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</si>
  <si>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</si>
  <si>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</si>
  <si>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</si>
  <si>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</si>
  <si>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</si>
  <si>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</si>
  <si>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</si>
  <si>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</si>
  <si>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</si>
  <si>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</si>
  <si>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</si>
  <si>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</si>
  <si>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</si>
  <si>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</si>
  <si>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</si>
  <si>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</si>
  <si>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</si>
  <si>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</si>
  <si>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</si>
  <si>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</si>
  <si>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</si>
  <si>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</si>
  <si>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</si>
  <si>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</si>
  <si>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</si>
  <si>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</si>
  <si>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</si>
  <si>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</si>
  <si>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</si>
  <si>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</si>
  <si>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</si>
  <si>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</si>
  <si>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</si>
  <si>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</si>
  <si>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</si>
  <si>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</si>
  <si>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</si>
  <si>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</si>
  <si>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</si>
  <si>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</si>
  <si>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</si>
  <si>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</si>
  <si>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</si>
  <si>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</si>
  <si>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</si>
  <si>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</si>
  <si>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</si>
  <si>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</si>
  <si>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</si>
  <si>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</si>
  <si>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</si>
  <si>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</si>
  <si>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</si>
  <si>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</si>
  <si>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</si>
  <si>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</si>
  <si>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</si>
  <si>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</si>
  <si>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</si>
  <si>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</si>
  <si>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</si>
  <si>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</si>
  <si>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</si>
  <si>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</si>
  <si>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</si>
  <si>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</si>
  <si>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</si>
  <si>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</si>
  <si>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</si>
  <si>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</si>
  <si>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</si>
  <si>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</si>
  <si>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</si>
  <si>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</si>
  <si>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</si>
  <si>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</si>
  <si>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</si>
  <si>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</si>
  <si>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</si>
  <si>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</si>
  <si>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</si>
  <si>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</si>
  <si>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</si>
  <si>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</si>
  <si>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</si>
  <si>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</si>
  <si>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</si>
  <si>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</si>
  <si>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</si>
  <si>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</si>
  <si>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</si>
  <si>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</si>
  <si>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</si>
  <si>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</si>
  <si>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</si>
  <si>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</si>
  <si>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</si>
  <si>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</si>
  <si>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</si>
  <si>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</si>
  <si>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</si>
  <si>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</si>
  <si>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</si>
  <si>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</si>
  <si>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</si>
  <si>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</si>
  <si>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</si>
  <si>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</si>
  <si>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</si>
  <si>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</si>
  <si>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</si>
  <si>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</si>
  <si>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</si>
  <si>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</si>
  <si>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</si>
  <si>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</si>
  <si>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</si>
  <si>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</si>
  <si>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</si>
  <si>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</si>
  <si>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</si>
  <si>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</si>
  <si>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</si>
  <si>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</si>
  <si>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</si>
  <si>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</si>
  <si>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</si>
  <si>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</si>
  <si>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</si>
  <si>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</si>
  <si>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</si>
  <si>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</si>
  <si>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</si>
  <si>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</si>
  <si>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</si>
  <si>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</si>
  <si>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</si>
  <si>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</si>
  <si>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</si>
  <si>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</si>
  <si>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</si>
  <si>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</si>
  <si>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</si>
  <si>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</si>
  <si>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</si>
  <si>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</si>
  <si>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</si>
  <si>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</si>
  <si>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</si>
  <si>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</si>
  <si>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</si>
  <si>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</si>
  <si>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</si>
  <si>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</si>
  <si>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</si>
  <si>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</si>
  <si>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</si>
  <si>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</si>
  <si>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</si>
  <si>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</si>
  <si>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</si>
  <si>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</si>
  <si>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</si>
  <si>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</si>
  <si>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</si>
  <si>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</si>
  <si>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</si>
  <si>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</si>
  <si>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</si>
  <si>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</si>
  <si>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</si>
  <si>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</si>
  <si>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</si>
  <si>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</si>
  <si>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</si>
  <si>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</si>
  <si>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</si>
  <si>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</si>
  <si>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</si>
  <si>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</si>
  <si>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</si>
  <si>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</si>
  <si>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</si>
  <si>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</si>
  <si>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</si>
  <si>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</si>
  <si>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</si>
  <si>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</si>
  <si>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</si>
  <si>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</si>
  <si>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</si>
  <si>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</si>
  <si>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</si>
  <si>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</si>
  <si>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</si>
  <si>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</si>
  <si>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</si>
  <si>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</si>
  <si>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</si>
  <si>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</si>
  <si>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</si>
  <si>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</si>
  <si>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</si>
  <si>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</si>
  <si>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</si>
  <si>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</si>
  <si>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</si>
  <si>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</si>
  <si>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</si>
  <si>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</si>
  <si>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</si>
  <si>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</si>
  <si>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</si>
  <si>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</si>
  <si>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</si>
  <si>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</si>
  <si>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</si>
  <si>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</si>
  <si>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</si>
  <si>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</si>
  <si>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</si>
  <si>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</si>
  <si>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</si>
  <si>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</si>
  <si>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</si>
  <si>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</si>
  <si>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</si>
  <si>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</si>
  <si>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</si>
  <si>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</si>
  <si>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</si>
  <si>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</si>
  <si>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</si>
  <si>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</si>
  <si>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</si>
  <si>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</si>
  <si>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</si>
  <si>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</si>
  <si>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</si>
  <si>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</si>
  <si>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</si>
  <si>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</si>
  <si>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</si>
  <si>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</si>
  <si>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</si>
  <si>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</si>
  <si>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</si>
  <si>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</si>
  <si>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</si>
  <si>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</si>
  <si>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</si>
  <si>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</si>
  <si>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</si>
  <si>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</si>
  <si>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</si>
  <si>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</si>
  <si>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</si>
  <si>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</si>
  <si>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</si>
  <si>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</si>
  <si>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</si>
  <si>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</si>
  <si>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</si>
  <si>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</si>
  <si>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</si>
  <si>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</si>
  <si>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</si>
  <si>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</si>
  <si>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</si>
  <si>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</si>
  <si>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</si>
  <si>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</si>
  <si>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</si>
  <si>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</si>
  <si>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</si>
  <si>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</si>
  <si>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</si>
  <si>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</si>
  <si>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</si>
  <si>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</si>
  <si>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</si>
  <si>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</si>
  <si>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</si>
  <si>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</si>
  <si>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</si>
  <si>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</si>
  <si>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</si>
  <si>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</si>
  <si>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</si>
  <si>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</si>
  <si>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</si>
  <si>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</si>
  <si>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</si>
  <si>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</si>
  <si>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</si>
  <si>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</si>
  <si>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</si>
  <si>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</si>
  <si>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</si>
  <si>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</si>
  <si>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</si>
  <si>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</si>
  <si>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</si>
  <si>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</si>
  <si>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</si>
  <si>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</si>
  <si>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</si>
  <si>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</si>
  <si>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</si>
  <si>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</si>
  <si>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</si>
  <si>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</si>
  <si>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</si>
  <si>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</si>
  <si>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</si>
  <si>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</si>
  <si>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</si>
  <si>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</si>
  <si>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</si>
  <si>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</si>
  <si>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</si>
  <si>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</si>
  <si>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</si>
  <si>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</si>
  <si>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</si>
  <si>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</si>
  <si>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</si>
  <si>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</si>
  <si>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</si>
  <si>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</si>
  <si>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</si>
  <si>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</si>
  <si>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</si>
  <si>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</si>
  <si>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</si>
  <si>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</si>
  <si>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</si>
  <si>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</si>
  <si>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</si>
  <si>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</si>
  <si>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</si>
  <si>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</si>
  <si>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</si>
  <si>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</si>
  <si>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</si>
  <si>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</si>
  <si>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</si>
  <si>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</si>
  <si>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</si>
  <si>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</si>
  <si>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</si>
  <si>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</si>
  <si>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</si>
  <si>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</si>
  <si>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</si>
  <si>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</si>
  <si>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</si>
  <si>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</si>
  <si>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</si>
  <si>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</si>
  <si>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</si>
  <si>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</si>
  <si>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</si>
  <si>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</si>
  <si>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</si>
  <si>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</si>
  <si>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</si>
  <si>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</si>
  <si>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</si>
  <si>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</si>
  <si>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</si>
  <si>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</si>
  <si>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</si>
  <si>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</si>
  <si>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</si>
  <si>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</si>
  <si>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</si>
  <si>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</si>
  <si>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</si>
  <si>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</si>
  <si>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</si>
  <si>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</si>
  <si>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</si>
  <si>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</si>
  <si>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</si>
  <si>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</si>
  <si>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</si>
  <si>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</si>
  <si>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</si>
  <si>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</si>
  <si>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</si>
  <si>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</si>
  <si>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</si>
  <si>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</si>
  <si>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</si>
  <si>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</si>
  <si>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</si>
  <si>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</si>
  <si>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</si>
  <si>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</si>
  <si>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</si>
  <si>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</si>
  <si>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</si>
  <si>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</si>
  <si>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</si>
  <si>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</si>
  <si>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</si>
  <si>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</si>
  <si>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</si>
  <si>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</si>
  <si>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</si>
  <si>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</si>
  <si>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</si>
  <si>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</si>
  <si>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</si>
  <si>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</si>
  <si>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</si>
  <si>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</si>
  <si>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</si>
  <si>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</si>
  <si>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</si>
  <si>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</si>
  <si>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</si>
  <si>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</si>
  <si>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</si>
  <si>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</si>
  <si>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</si>
  <si>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</si>
  <si>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</si>
  <si>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</si>
  <si>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</si>
  <si>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</si>
  <si>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</si>
  <si>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</si>
  <si>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</si>
  <si>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</si>
  <si>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</si>
  <si>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</si>
  <si>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</si>
  <si>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</si>
  <si>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</si>
  <si>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</si>
  <si>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</si>
  <si>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</si>
  <si>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</si>
  <si>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</si>
  <si>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</si>
  <si>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</si>
  <si>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</si>
  <si>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</si>
  <si>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</si>
  <si>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</si>
  <si>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</si>
  <si>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</si>
  <si>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</si>
  <si>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</si>
  <si>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</si>
  <si>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</si>
  <si>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</si>
  <si>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</si>
  <si>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</si>
  <si>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</si>
  <si>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</si>
  <si>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</si>
  <si>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</si>
  <si>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</si>
  <si>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</si>
  <si>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</si>
  <si>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</si>
  <si>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</si>
  <si>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</si>
  <si>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</si>
  <si>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</si>
  <si>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</si>
  <si>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</si>
  <si>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</si>
  <si>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</si>
  <si>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</si>
  <si>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</si>
  <si>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</si>
  <si>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</si>
  <si>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</si>
  <si>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</si>
  <si>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</si>
  <si>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</si>
  <si>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</si>
  <si>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</si>
  <si>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</si>
  <si>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</si>
  <si>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</si>
  <si>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</si>
  <si>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</si>
  <si>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</si>
  <si>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</si>
  <si>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</si>
  <si>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</si>
  <si>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</si>
  <si>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</si>
  <si>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</si>
  <si>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</si>
  <si>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</si>
  <si>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</si>
  <si>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</si>
  <si>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</si>
  <si>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</si>
  <si>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</si>
  <si>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</si>
  <si>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</si>
  <si>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</si>
  <si>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</si>
  <si>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</si>
  <si>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</si>
  <si>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</si>
  <si>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</si>
  <si>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</si>
  <si>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</si>
  <si>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</si>
  <si>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</si>
  <si>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</si>
  <si>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</si>
  <si>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</si>
  <si>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</si>
  <si>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</si>
  <si>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</si>
  <si>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</si>
  <si>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</si>
  <si>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</si>
  <si>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</si>
  <si>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</si>
  <si>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</si>
  <si>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</si>
  <si>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</si>
  <si>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</si>
  <si>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</si>
  <si>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</si>
  <si>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</si>
  <si>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</si>
  <si>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</si>
  <si>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</si>
  <si>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</si>
  <si>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</si>
  <si>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</si>
  <si>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</si>
  <si>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</si>
  <si>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</si>
  <si>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</si>
  <si>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</si>
  <si>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</si>
  <si>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</si>
  <si>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</si>
  <si>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</si>
  <si>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</si>
  <si>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</si>
  <si>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</si>
  <si>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</si>
  <si>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</si>
  <si>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</si>
  <si>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</si>
  <si>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</si>
  <si>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</si>
  <si>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</si>
  <si>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</si>
  <si>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</si>
  <si>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</si>
  <si>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</si>
  <si>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</si>
  <si>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</si>
  <si>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</si>
  <si>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</si>
  <si>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</si>
  <si>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</si>
  <si>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</si>
  <si>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</si>
  <si>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</si>
  <si>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</si>
  <si>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</si>
  <si>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</si>
  <si>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</si>
  <si>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</si>
  <si>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</si>
  <si>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</si>
  <si>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</si>
  <si>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</si>
  <si>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</si>
  <si>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</si>
  <si>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</si>
  <si>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</si>
  <si>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</si>
  <si>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</si>
  <si>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</si>
  <si>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</si>
  <si>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</si>
  <si>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</si>
  <si>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</si>
  <si>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</si>
  <si>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</si>
  <si>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</si>
  <si>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</si>
  <si>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</si>
  <si>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</si>
  <si>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</si>
  <si>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</si>
  <si>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</si>
  <si>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</si>
  <si>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</si>
  <si>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</si>
  <si>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</si>
  <si>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</si>
  <si>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</si>
  <si>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</si>
  <si>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</si>
  <si>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</si>
  <si>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</si>
  <si>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</si>
  <si>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</si>
  <si>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</si>
  <si>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</si>
  <si>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</si>
  <si>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</si>
  <si>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</si>
  <si>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</si>
  <si>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</si>
  <si>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</si>
  <si>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</si>
  <si>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</si>
  <si>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</si>
  <si>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</si>
  <si>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</si>
  <si>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</si>
  <si>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</si>
  <si>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</si>
  <si>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</si>
  <si>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</si>
  <si>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</si>
  <si>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</si>
  <si>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</si>
  <si>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</si>
  <si>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</si>
  <si>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</si>
  <si>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</si>
  <si>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</si>
  <si>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</si>
  <si>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</si>
  <si>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</si>
  <si>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</si>
  <si>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</si>
  <si>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</si>
  <si>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</si>
  <si>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</si>
  <si>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</si>
  <si>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</si>
  <si>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</si>
  <si>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</si>
  <si>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</si>
  <si>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</si>
  <si>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</si>
  <si>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</si>
  <si>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</si>
  <si>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</si>
  <si>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</si>
  <si>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</si>
  <si>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</si>
  <si>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</si>
  <si>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</si>
  <si>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</si>
  <si>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</si>
  <si>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</si>
  <si>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</si>
  <si>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</si>
  <si>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</si>
  <si>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</si>
  <si>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</si>
  <si>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</si>
  <si>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</si>
  <si>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</si>
  <si>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</si>
  <si>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</si>
  <si>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</si>
  <si>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</si>
  <si>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</si>
  <si>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</si>
  <si>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</si>
  <si>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</si>
  <si>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</si>
  <si>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</si>
  <si>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</si>
  <si>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</si>
  <si>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</si>
  <si>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</si>
  <si>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</si>
  <si>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</si>
  <si>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</si>
  <si>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</si>
  <si>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</si>
  <si>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</si>
  <si>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</si>
  <si>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</si>
  <si>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</si>
  <si>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</si>
  <si>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</si>
  <si>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</si>
  <si>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</si>
  <si>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</si>
  <si>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</si>
  <si>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</si>
  <si>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</si>
  <si>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</si>
  <si>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</si>
  <si>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</si>
  <si>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</si>
  <si>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</si>
  <si>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</si>
  <si>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</si>
  <si>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</si>
  <si>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</si>
  <si>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</si>
  <si>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</si>
  <si>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</si>
  <si>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</si>
  <si>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</si>
  <si>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</si>
  <si>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</si>
  <si>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</si>
  <si>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</si>
  <si>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</si>
  <si>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</si>
  <si>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</si>
  <si>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</si>
  <si>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</si>
  <si>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</si>
  <si>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</si>
  <si>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</si>
  <si>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</si>
  <si>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</si>
  <si>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</si>
  <si>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</si>
  <si>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</si>
  <si>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</si>
  <si>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</si>
  <si>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</si>
  <si>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</si>
  <si>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</si>
  <si>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</si>
  <si>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</si>
  <si>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</si>
  <si>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</si>
  <si>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</si>
  <si>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</si>
  <si>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</si>
  <si>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</si>
  <si>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</si>
  <si>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</si>
  <si>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</si>
  <si>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</si>
  <si>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</si>
  <si>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</si>
  <si>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</si>
  <si>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</si>
  <si>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</si>
  <si>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</si>
  <si>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</si>
  <si>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</si>
  <si>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</si>
  <si>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</si>
  <si>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</si>
  <si>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</si>
  <si>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</si>
  <si>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</si>
  <si>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</si>
  <si>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</si>
  <si>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</si>
  <si>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</si>
  <si>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</si>
  <si>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</si>
  <si>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</si>
  <si>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</si>
  <si>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</si>
  <si>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</si>
  <si>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</si>
  <si>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</si>
  <si>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</si>
  <si>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</si>
  <si>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</si>
  <si>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</si>
  <si>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</si>
  <si>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</si>
  <si>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</si>
  <si>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</si>
  <si>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</si>
  <si>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</si>
  <si>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</si>
  <si>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</si>
  <si>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</si>
  <si>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</si>
  <si>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</si>
  <si>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</si>
  <si>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</si>
  <si>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</si>
  <si>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</si>
  <si>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</si>
  <si>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</si>
  <si>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</si>
  <si>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</si>
  <si>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</si>
  <si>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</si>
  <si>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</si>
  <si>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</si>
  <si>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</si>
  <si>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</si>
  <si>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</si>
  <si>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</si>
  <si>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</si>
  <si>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</si>
  <si>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</si>
  <si>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</si>
  <si>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</si>
  <si>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</si>
  <si>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</si>
  <si>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</si>
  <si>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</si>
  <si>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</si>
  <si>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</si>
  <si>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</si>
  <si>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</si>
  <si>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</si>
  <si>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</si>
  <si>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</si>
  <si>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</si>
  <si>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</si>
  <si>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</si>
  <si>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</si>
  <si>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</si>
  <si>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</si>
  <si>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</si>
  <si>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</si>
  <si>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</si>
  <si>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</si>
  <si>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</si>
  <si>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</si>
  <si>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</si>
  <si>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</si>
  <si>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</si>
  <si>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</si>
  <si>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</si>
  <si>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</si>
  <si>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</si>
  <si>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</si>
  <si>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</si>
  <si>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</si>
  <si>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</si>
  <si>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</si>
  <si>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</si>
  <si>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</si>
  <si>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</si>
  <si>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</si>
  <si>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</si>
  <si>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</si>
  <si>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</si>
  <si>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</si>
  <si>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</si>
  <si>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</si>
  <si>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</si>
  <si>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</si>
  <si>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</si>
  <si>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</si>
  <si>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</si>
  <si>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</si>
  <si>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</si>
  <si>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</si>
  <si>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</si>
  <si>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</si>
  <si>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</si>
  <si>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</si>
  <si>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</si>
  <si>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</si>
  <si>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</si>
  <si>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</si>
  <si>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</si>
  <si>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</si>
  <si>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</si>
  <si>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</si>
  <si>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</si>
  <si>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</si>
  <si>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</si>
  <si>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</si>
  <si>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</si>
  <si>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</si>
  <si>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</si>
  <si>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</si>
  <si>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</si>
  <si>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</si>
  <si>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</si>
  <si>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</si>
  <si>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</si>
  <si>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</si>
  <si>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</si>
  <si>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</si>
  <si>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</si>
  <si>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</si>
  <si>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</si>
  <si>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</si>
  <si>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</si>
  <si>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</si>
  <si>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</si>
  <si>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</si>
  <si>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</si>
  <si>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</si>
  <si>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</si>
  <si>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</si>
  <si>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</si>
  <si>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</si>
  <si>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</si>
  <si>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</si>
  <si>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</si>
  <si>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</si>
  <si>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</si>
  <si>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</si>
  <si>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</si>
  <si>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</si>
  <si>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</si>
  <si>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</si>
  <si>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</si>
  <si>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</si>
  <si>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</si>
  <si>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</si>
  <si>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</si>
  <si>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</si>
  <si>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</si>
  <si>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</si>
  <si>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</si>
  <si>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</si>
  <si>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</si>
  <si>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</si>
  <si>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</si>
  <si>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</si>
  <si>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</si>
  <si>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</si>
  <si>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</si>
  <si>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</si>
  <si>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</si>
  <si>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</si>
  <si>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</si>
  <si>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</si>
  <si>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</si>
  <si>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</si>
  <si>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</si>
  <si>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</si>
  <si>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</si>
  <si>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</si>
  <si>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</si>
  <si>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</si>
  <si>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</si>
  <si>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</si>
  <si>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</si>
  <si>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</si>
  <si>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</si>
  <si>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</si>
  <si>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</si>
  <si>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</si>
  <si>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</si>
  <si>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</si>
  <si>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</si>
  <si>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</si>
  <si>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</si>
  <si>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</si>
  <si>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</si>
  <si>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</si>
  <si>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</si>
  <si>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</si>
  <si>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</si>
  <si>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</si>
  <si>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</si>
  <si>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</si>
  <si>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</si>
  <si>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</si>
  <si>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</si>
  <si>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</si>
  <si>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</si>
  <si>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</si>
  <si>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</si>
  <si>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</si>
  <si>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</si>
  <si>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</si>
  <si>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</si>
  <si>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</si>
  <si>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</si>
  <si>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</si>
  <si>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</si>
  <si>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</si>
  <si>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</si>
  <si>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</si>
  <si>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</si>
  <si>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</si>
  <si>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</si>
  <si>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</si>
  <si>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</si>
  <si>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</si>
  <si>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</si>
  <si>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</si>
  <si>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</si>
  <si>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</si>
  <si>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</si>
  <si>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</si>
  <si>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</si>
  <si>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</si>
  <si>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</si>
  <si>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</si>
  <si>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</si>
  <si>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</si>
  <si>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</si>
  <si>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</si>
  <si>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</si>
  <si>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</si>
  <si>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</si>
  <si>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</si>
  <si>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</si>
  <si>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</si>
  <si>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</si>
  <si>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</si>
  <si>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</si>
  <si>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</si>
  <si>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</si>
  <si>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</si>
  <si>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</si>
  <si>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</si>
  <si>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</si>
  <si>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</si>
  <si>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</si>
  <si>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</si>
  <si>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</si>
  <si>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</si>
  <si>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</si>
  <si>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</si>
  <si>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</si>
  <si>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</si>
  <si>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</si>
  <si>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</si>
  <si>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</si>
  <si>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</si>
  <si>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</si>
  <si>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</si>
  <si>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</si>
  <si>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</si>
  <si>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</si>
  <si>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</si>
  <si>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</si>
  <si>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</si>
  <si>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</si>
  <si>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</si>
  <si>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</si>
  <si>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</si>
  <si>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</si>
  <si>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</si>
  <si>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</si>
  <si>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</si>
  <si>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</si>
  <si>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</si>
  <si>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</si>
  <si>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</si>
  <si>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</si>
  <si>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</si>
  <si>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</si>
  <si>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</si>
  <si>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</si>
  <si>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</si>
  <si>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</si>
  <si>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</si>
  <si>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</si>
  <si>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</si>
  <si>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</si>
  <si>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</si>
  <si>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</si>
  <si>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</si>
  <si>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</si>
  <si>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</si>
  <si>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</si>
  <si>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</si>
  <si>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</si>
  <si>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</si>
  <si>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</si>
  <si>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</si>
  <si>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</si>
  <si>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</si>
  <si>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</si>
  <si>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</si>
  <si>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</si>
  <si>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</si>
  <si>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</si>
  <si>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</si>
  <si>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</si>
  <si>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</si>
  <si>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</si>
  <si>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</si>
  <si>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</si>
  <si>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</si>
  <si>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</si>
  <si>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</si>
  <si>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</si>
  <si>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</si>
  <si>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</si>
  <si>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</si>
  <si>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</si>
  <si>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</si>
  <si>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</si>
  <si>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</si>
  <si>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</si>
  <si>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</si>
  <si>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</si>
  <si>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</si>
  <si>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</si>
  <si>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</si>
  <si>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</si>
  <si>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</si>
  <si>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</si>
  <si>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</si>
  <si>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</si>
  <si>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</si>
  <si>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</si>
  <si>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</si>
  <si>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</si>
  <si>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</si>
  <si>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</si>
  <si>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</si>
  <si>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</si>
  <si>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</si>
  <si>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</si>
  <si>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</si>
  <si>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</si>
  <si>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</si>
  <si>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</si>
  <si>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</si>
  <si>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</si>
  <si>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</si>
  <si>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</si>
  <si>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</si>
  <si>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</si>
  <si>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</si>
  <si>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</si>
  <si>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</si>
  <si>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</si>
  <si>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</si>
  <si>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</si>
  <si>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</si>
  <si>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</si>
  <si>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</si>
  <si>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</si>
  <si>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</si>
  <si>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</si>
  <si>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</si>
  <si>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</si>
  <si>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</si>
  <si>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</si>
  <si>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</si>
  <si>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</si>
  <si>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</si>
  <si>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</si>
  <si>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</si>
  <si>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</si>
  <si>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</si>
  <si>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</si>
  <si>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</si>
  <si>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</si>
  <si>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</si>
  <si>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</si>
  <si>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</si>
  <si>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</si>
  <si>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</si>
  <si>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</si>
  <si>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</si>
  <si>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</si>
  <si>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</si>
  <si>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</si>
  <si>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</si>
  <si>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</si>
  <si>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</si>
  <si>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</si>
  <si>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</si>
  <si>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</si>
  <si>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</si>
  <si>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</si>
  <si>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</si>
  <si>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</si>
  <si>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</si>
  <si>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</si>
  <si>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</si>
  <si>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</si>
  <si>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</si>
  <si>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</si>
  <si>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</si>
  <si>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</si>
  <si>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</si>
  <si>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</si>
  <si>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</si>
  <si>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</si>
  <si>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</si>
  <si>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</si>
  <si>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</si>
  <si>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</si>
  <si>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</si>
  <si>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</si>
  <si>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</si>
  <si>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</si>
  <si>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</si>
  <si>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</si>
  <si>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</si>
  <si>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</si>
  <si>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</si>
  <si>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</si>
  <si>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</si>
  <si>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</si>
  <si>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</si>
  <si>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</si>
  <si>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</si>
  <si>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</si>
  <si>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</si>
  <si>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</si>
  <si>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</si>
  <si>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</si>
  <si>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</si>
  <si>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</si>
  <si>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</si>
  <si>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</si>
  <si>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</si>
  <si>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</si>
  <si>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</si>
  <si>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</si>
  <si>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</si>
  <si>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</si>
  <si>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</si>
  <si>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</si>
  <si>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</si>
  <si>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</si>
  <si>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</si>
  <si>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</si>
  <si>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</si>
  <si>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</si>
  <si>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</si>
  <si>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</si>
  <si>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</si>
  <si>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</si>
  <si>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</si>
  <si>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</si>
  <si>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</si>
  <si>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</si>
  <si>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</si>
  <si>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</si>
  <si>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</si>
  <si>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</si>
  <si>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</si>
  <si>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</si>
  <si>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</si>
  <si>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</si>
  <si>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</si>
  <si>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</si>
  <si>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</si>
  <si>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</si>
  <si>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</si>
  <si>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</si>
  <si>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</si>
  <si>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</si>
  <si>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</si>
  <si>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</si>
  <si>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</si>
  <si>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</si>
  <si>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</si>
  <si>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</si>
  <si>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</si>
  <si>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</si>
  <si>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</si>
  <si>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</si>
  <si>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</si>
  <si>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</si>
  <si>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</si>
  <si>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</si>
  <si>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</si>
  <si>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</si>
  <si>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</si>
  <si>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</si>
  <si>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</si>
  <si>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</si>
  <si>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</si>
  <si>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</si>
  <si>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</si>
  <si>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</si>
  <si>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</si>
  <si>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</si>
  <si>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</si>
  <si>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</si>
  <si>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</si>
  <si>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</si>
  <si>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</si>
  <si>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</si>
  <si>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</si>
  <si>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</si>
  <si>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</si>
  <si>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</si>
  <si>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</si>
  <si>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</si>
  <si>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</si>
  <si>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</si>
  <si>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</si>
  <si>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</si>
  <si>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</si>
  <si>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</si>
  <si>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</si>
  <si>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</si>
  <si>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</si>
  <si>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</si>
  <si>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</si>
  <si>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</si>
  <si>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</si>
  <si>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</si>
  <si>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</si>
  <si>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</si>
  <si>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</si>
  <si>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</si>
  <si>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</si>
  <si>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</si>
  <si>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</si>
  <si>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</si>
  <si>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</si>
  <si>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</si>
  <si>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</si>
  <si>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</si>
  <si>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</si>
  <si>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</si>
  <si>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</si>
  <si>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</si>
  <si>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</si>
  <si>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</si>
  <si>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</si>
  <si>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</si>
  <si>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</si>
  <si>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</si>
  <si>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</si>
  <si>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</si>
  <si>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</si>
  <si>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</si>
  <si>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</si>
  <si>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</si>
  <si>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</si>
  <si>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</si>
  <si>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</si>
  <si>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</si>
  <si>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</si>
  <si>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</si>
  <si>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</si>
  <si>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</si>
  <si>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</si>
  <si>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</si>
  <si>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</si>
  <si>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</si>
  <si>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</si>
  <si>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</si>
  <si>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</si>
  <si>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</si>
  <si>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</si>
  <si>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</si>
  <si>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</si>
  <si>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</si>
  <si>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</si>
  <si>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</si>
  <si>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</si>
  <si>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</si>
  <si>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</si>
  <si>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</si>
  <si>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</si>
  <si>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</si>
  <si>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</si>
  <si>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</si>
  <si>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</si>
  <si>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</si>
  <si>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</si>
  <si>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</si>
  <si>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</si>
  <si>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</si>
  <si>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</si>
  <si>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</si>
  <si>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</si>
  <si>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</si>
  <si>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</si>
  <si>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</si>
  <si>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</si>
  <si>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</si>
  <si>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</si>
  <si>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</si>
  <si>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</si>
  <si>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</si>
  <si>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</si>
  <si>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</si>
  <si>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</si>
  <si>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</si>
  <si>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</si>
  <si>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</si>
  <si>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</si>
  <si>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</si>
  <si>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</si>
  <si>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</si>
  <si>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</si>
  <si>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</si>
  <si>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</si>
  <si>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</si>
  <si>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</si>
  <si>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</si>
  <si>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</si>
  <si>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</si>
  <si>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</si>
  <si>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</si>
  <si>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</si>
  <si>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</si>
  <si>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</si>
  <si>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</si>
  <si>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</si>
  <si>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</si>
  <si>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</si>
  <si>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</si>
  <si>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</si>
  <si>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</si>
  <si>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</si>
  <si>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</si>
  <si>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</si>
  <si>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</si>
  <si>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</si>
  <si>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</si>
  <si>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</si>
  <si>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</si>
  <si>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</si>
  <si>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</si>
  <si>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</si>
  <si>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</si>
  <si>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</si>
  <si>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</si>
  <si>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</si>
  <si>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</si>
  <si>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</si>
  <si>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</si>
  <si>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</si>
  <si>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</si>
  <si>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</si>
  <si>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</si>
  <si>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</si>
  <si>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</si>
  <si>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</si>
  <si>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</si>
  <si>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</si>
  <si>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</si>
  <si>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</si>
  <si>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</si>
  <si>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</si>
  <si>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</si>
  <si>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</si>
  <si>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</si>
  <si>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</si>
  <si>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</si>
  <si>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</si>
  <si>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</si>
  <si>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</si>
  <si>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</si>
  <si>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</si>
  <si>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</si>
  <si>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</si>
  <si>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</si>
  <si>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</si>
  <si>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</si>
  <si>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</si>
  <si>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</si>
  <si>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</si>
  <si>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</si>
  <si>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</si>
  <si>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</si>
  <si>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</si>
  <si>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</si>
  <si>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</si>
  <si>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</si>
  <si>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</si>
  <si>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</si>
  <si>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</si>
  <si>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</si>
  <si>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</si>
  <si>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</si>
  <si>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</si>
  <si>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</si>
  <si>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</si>
  <si>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</si>
  <si>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</si>
  <si>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</si>
  <si>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</si>
  <si>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</si>
  <si>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</si>
  <si>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</si>
  <si>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</si>
  <si>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</si>
  <si>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</si>
  <si>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</si>
  <si>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</si>
  <si>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</si>
  <si>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</si>
  <si>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</si>
  <si>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</si>
  <si>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</si>
  <si>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</si>
  <si>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</si>
  <si>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</si>
  <si>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</si>
  <si>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</si>
  <si>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</si>
  <si>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</si>
  <si>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</si>
  <si>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</si>
  <si>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</si>
  <si>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</si>
  <si>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</si>
  <si>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</si>
  <si>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</si>
  <si>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</si>
  <si>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</si>
  <si>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</si>
  <si>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</si>
  <si>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</si>
  <si>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</si>
  <si>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</si>
  <si>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</si>
  <si>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</si>
  <si>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</si>
  <si>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</si>
  <si>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</si>
  <si>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</si>
  <si>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</si>
  <si>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</si>
  <si>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</si>
  <si>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</si>
  <si>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</si>
  <si>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</si>
  <si>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</si>
  <si>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</si>
  <si>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</si>
  <si>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</si>
  <si>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</si>
  <si>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</si>
  <si>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</si>
  <si>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</si>
  <si>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</si>
  <si>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</si>
  <si>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</si>
  <si>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</si>
  <si>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</si>
  <si>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</si>
  <si>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</si>
  <si>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</si>
  <si>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</si>
  <si>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</si>
  <si>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</si>
  <si>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</si>
  <si>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</si>
  <si>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</si>
  <si>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</si>
  <si>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</si>
  <si>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</si>
  <si>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</si>
  <si>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</si>
  <si>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</si>
  <si>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</si>
  <si>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</si>
  <si>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</si>
  <si>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</si>
  <si>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</si>
  <si>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</si>
  <si>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</si>
  <si>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</si>
  <si>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</si>
  <si>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</si>
  <si>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</si>
  <si>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</si>
  <si>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</si>
  <si>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</si>
  <si>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</si>
  <si>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</si>
  <si>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</si>
  <si>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</si>
  <si>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</si>
  <si>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</si>
  <si>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</si>
  <si>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</si>
  <si>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</si>
  <si>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</si>
  <si>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</si>
  <si>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</si>
  <si>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</si>
  <si>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</si>
  <si>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</si>
  <si>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</si>
  <si>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</si>
  <si>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</si>
  <si>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</si>
  <si>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</si>
  <si>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</si>
  <si>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</si>
  <si>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</si>
  <si>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</si>
  <si>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</si>
  <si>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</si>
  <si>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</si>
  <si>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</si>
  <si>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</si>
  <si>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</si>
  <si>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</si>
  <si>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</si>
  <si>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</si>
  <si>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</si>
  <si>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</si>
  <si>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</si>
  <si>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</si>
  <si>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</si>
  <si>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</si>
  <si>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</si>
  <si>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</si>
  <si>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</si>
  <si>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</si>
  <si>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</si>
  <si>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</si>
  <si>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</si>
  <si>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</si>
  <si>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</si>
  <si>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</si>
  <si>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</si>
  <si>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</si>
  <si>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</si>
  <si>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</si>
  <si>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</si>
  <si>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</si>
  <si>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</si>
  <si>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</si>
  <si>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</si>
  <si>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</si>
  <si>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</si>
  <si>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</si>
  <si>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</si>
  <si>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</si>
  <si>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</si>
  <si>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</si>
  <si>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</si>
  <si>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</si>
  <si>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</si>
  <si>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</si>
  <si>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</si>
  <si>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</si>
  <si>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</si>
  <si>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</si>
  <si>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</si>
  <si>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</si>
  <si>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</si>
  <si>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</si>
  <si>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</si>
  <si>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</si>
  <si>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</si>
  <si>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</si>
  <si>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</si>
  <si>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</si>
  <si>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</si>
  <si>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</si>
  <si>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</si>
  <si>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</si>
  <si>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</si>
  <si>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</si>
  <si>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</si>
  <si>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</si>
  <si>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</si>
  <si>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</si>
  <si>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</si>
  <si>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</si>
  <si>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</si>
  <si>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</si>
  <si>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</si>
  <si>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</si>
  <si>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</si>
  <si>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</si>
  <si>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</si>
  <si>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</si>
  <si>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</si>
  <si>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</si>
  <si>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</si>
  <si>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</si>
  <si>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</si>
  <si>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</si>
  <si>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</si>
  <si>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</si>
  <si>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</si>
  <si>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</si>
  <si>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</si>
  <si>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</si>
  <si>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</si>
  <si>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</si>
  <si>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</si>
  <si>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</si>
  <si>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</si>
  <si>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</si>
  <si>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</si>
  <si>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</si>
  <si>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</si>
  <si>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</si>
  <si>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</si>
  <si>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</si>
  <si>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</si>
  <si>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</si>
  <si>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</si>
  <si>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</si>
  <si>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</si>
  <si>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</si>
  <si>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</si>
  <si>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</si>
  <si>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</si>
  <si>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</si>
  <si>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</si>
  <si>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</si>
  <si>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</si>
  <si>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</si>
  <si>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</si>
  <si>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</si>
  <si>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</si>
  <si>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</si>
  <si>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</si>
  <si>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</si>
  <si>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</si>
  <si>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</si>
  <si>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</si>
  <si>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</si>
  <si>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</si>
  <si>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</si>
  <si>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</si>
  <si>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</si>
  <si>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</si>
  <si>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</si>
  <si>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</si>
  <si>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</si>
  <si>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</si>
  <si>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</si>
  <si>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</si>
  <si>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</si>
  <si>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</si>
  <si>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</si>
  <si>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</si>
  <si>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</si>
  <si>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</si>
  <si>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</si>
  <si>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</si>
  <si>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</si>
  <si>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</si>
  <si>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</si>
  <si>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</si>
  <si>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</si>
  <si>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</si>
  <si>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</si>
  <si>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</si>
  <si>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</si>
  <si>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</si>
  <si>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</si>
  <si>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</si>
  <si>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</si>
  <si>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</si>
  <si>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</si>
  <si>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</si>
  <si>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</si>
  <si>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</si>
  <si>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</si>
  <si>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</si>
  <si>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</si>
  <si>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</si>
  <si>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</si>
  <si>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</si>
  <si>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</si>
  <si>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</si>
  <si>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</si>
  <si>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</si>
  <si>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</si>
  <si>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</si>
  <si>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</si>
  <si>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</si>
  <si>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</si>
  <si>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</si>
  <si>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</si>
  <si>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</si>
  <si>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</si>
  <si>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</si>
  <si>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</si>
  <si>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</si>
  <si>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</si>
  <si>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</si>
  <si>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</si>
  <si>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</si>
  <si>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</si>
  <si>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</si>
  <si>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</si>
  <si>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</si>
  <si>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</si>
  <si>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</si>
  <si>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</si>
  <si>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</si>
  <si>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</si>
  <si>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</si>
  <si>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</si>
  <si>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</si>
  <si>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</si>
  <si>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</si>
  <si>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</si>
  <si>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</si>
  <si>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</si>
  <si>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</si>
  <si>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</si>
  <si>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</si>
  <si>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</si>
  <si>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</si>
  <si>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</si>
  <si>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</si>
  <si>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</si>
  <si>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</si>
  <si>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</si>
  <si>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</si>
  <si>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</si>
  <si>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</si>
  <si>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</si>
  <si>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</si>
  <si>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</si>
  <si>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</si>
  <si>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</si>
  <si>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</si>
  <si>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</si>
  <si>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</si>
  <si>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</si>
  <si>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</si>
  <si>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</si>
  <si>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</si>
  <si>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</si>
  <si>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</si>
  <si>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</si>
  <si>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</si>
  <si>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</si>
  <si>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</si>
  <si>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</si>
  <si>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</si>
  <si>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</si>
  <si>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</si>
  <si>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</si>
  <si>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</si>
  <si>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</si>
  <si>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</si>
  <si>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</si>
  <si>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</si>
  <si>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</si>
  <si>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</si>
  <si>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</si>
  <si>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</si>
  <si>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</si>
  <si>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</si>
  <si>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</si>
  <si>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</si>
  <si>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</si>
  <si>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</si>
  <si>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</si>
  <si>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</si>
  <si>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</si>
  <si>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</si>
  <si>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</si>
  <si>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</si>
  <si>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</si>
  <si>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</si>
  <si>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</si>
  <si>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</si>
  <si>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</si>
  <si>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</si>
  <si>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</si>
  <si>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</si>
  <si>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</si>
  <si>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</si>
  <si>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</si>
  <si>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</si>
  <si>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</si>
  <si>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</si>
  <si>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</si>
  <si>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</si>
  <si>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</si>
  <si>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</si>
  <si>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</si>
  <si>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</si>
  <si>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</si>
  <si>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</si>
  <si>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</si>
  <si>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</si>
  <si>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</si>
  <si>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</si>
  <si>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</si>
  <si>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</si>
  <si>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</si>
  <si>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</si>
  <si>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</si>
  <si>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</si>
  <si>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</si>
  <si>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</si>
  <si>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</si>
  <si>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</si>
  <si>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</si>
  <si>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</si>
  <si>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</si>
  <si>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</si>
  <si>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</si>
  <si>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</si>
  <si>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</si>
  <si>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</si>
  <si>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</si>
  <si>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</si>
  <si>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</si>
  <si>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</si>
  <si>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</si>
  <si>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</si>
  <si>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</si>
  <si>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</si>
  <si>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</si>
  <si>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</si>
  <si>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</si>
  <si>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</si>
  <si>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</si>
  <si>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</si>
  <si>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</si>
  <si>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</si>
  <si>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</si>
  <si>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</si>
  <si>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</si>
  <si>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</si>
  <si>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</si>
  <si>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</si>
  <si>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</si>
  <si>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</si>
  <si>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</si>
  <si>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</si>
  <si>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</si>
  <si>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</si>
  <si>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</si>
  <si>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</si>
  <si>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</si>
  <si>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</si>
  <si>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</si>
  <si>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</si>
  <si>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</si>
  <si>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</si>
  <si>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</si>
  <si>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</si>
  <si>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</si>
  <si>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</si>
  <si>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</si>
  <si>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</si>
  <si>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</si>
  <si>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</si>
  <si>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</si>
  <si>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</si>
  <si>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</si>
  <si>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</si>
  <si>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</si>
  <si>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</si>
  <si>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</si>
  <si>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</si>
  <si>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</si>
  <si>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</si>
  <si>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</si>
  <si>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</si>
  <si>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</si>
  <si>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</si>
  <si>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</si>
  <si>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</si>
  <si>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</si>
  <si>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</si>
  <si>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</si>
  <si>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</si>
  <si>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</si>
  <si>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</si>
  <si>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</si>
  <si>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</si>
  <si>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</si>
  <si>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</si>
  <si>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</si>
  <si>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</si>
  <si>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</si>
  <si>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</si>
  <si>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</si>
  <si>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</si>
  <si>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</si>
  <si>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</si>
  <si>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</si>
  <si>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</si>
  <si>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</si>
  <si>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</si>
  <si>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</si>
  <si>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</si>
  <si>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</si>
  <si>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</si>
  <si>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</si>
  <si>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</si>
  <si>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</si>
  <si>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</si>
  <si>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</si>
  <si>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</si>
  <si>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</si>
  <si>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</si>
  <si>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</si>
  <si>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</si>
  <si>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</si>
  <si>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</si>
  <si>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</si>
  <si>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</si>
  <si>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</si>
  <si>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</si>
  <si>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</si>
  <si>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</si>
  <si>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</si>
  <si>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</si>
  <si>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</si>
  <si>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</si>
  <si>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</si>
  <si>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</si>
  <si>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</si>
  <si>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</si>
  <si>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</si>
  <si>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</si>
  <si>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</si>
  <si>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</si>
  <si>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</si>
  <si>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</si>
  <si>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</si>
  <si>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</si>
  <si>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</si>
  <si>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</si>
  <si>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</si>
  <si>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</si>
  <si>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</si>
  <si>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</si>
  <si>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</si>
  <si>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</si>
  <si>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</si>
  <si>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</si>
  <si>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</si>
  <si>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</si>
  <si>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</si>
  <si>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</si>
  <si>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</si>
  <si>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</si>
  <si>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</si>
  <si>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</si>
  <si>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</si>
  <si>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</si>
  <si>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</si>
  <si>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</si>
  <si>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</si>
  <si>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</si>
  <si>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</si>
  <si>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</si>
  <si>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</si>
  <si>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</si>
  <si>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</si>
  <si>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</si>
  <si>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</si>
  <si>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</si>
  <si>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</si>
  <si>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</si>
  <si>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</si>
  <si>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</si>
  <si>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</si>
  <si>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</si>
  <si>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</si>
  <si>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</si>
  <si>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</si>
  <si>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</si>
  <si>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</si>
  <si>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</si>
  <si>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</si>
  <si>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</si>
  <si>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</si>
  <si>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</si>
  <si>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</si>
  <si>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</si>
  <si>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</si>
  <si>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</si>
  <si>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</si>
  <si>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</si>
  <si>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</si>
  <si>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</si>
  <si>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</si>
  <si>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</si>
  <si>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</si>
  <si>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</si>
  <si>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</si>
  <si>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</si>
  <si>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</si>
  <si>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</si>
  <si>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</si>
  <si>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</si>
  <si>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</si>
  <si>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</si>
  <si>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</si>
  <si>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</si>
  <si>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</si>
  <si>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</si>
  <si>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</si>
  <si>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</si>
  <si>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</si>
  <si>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</si>
  <si>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</si>
  <si>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</si>
  <si>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</si>
  <si>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</si>
  <si>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</si>
  <si>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</si>
  <si>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</si>
  <si>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</si>
  <si>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</si>
  <si>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</si>
  <si>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</si>
  <si>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</si>
  <si>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</si>
  <si>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</si>
  <si>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</si>
  <si>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</si>
  <si>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</si>
  <si>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</si>
  <si>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</si>
  <si>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</si>
  <si>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</si>
  <si>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</si>
  <si>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</si>
  <si>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</si>
  <si>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</si>
  <si>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</si>
  <si>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</si>
  <si>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</si>
  <si>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</si>
  <si>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</si>
  <si>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</si>
  <si>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</si>
  <si>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</si>
  <si>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</si>
  <si>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</si>
  <si>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</si>
  <si>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</si>
  <si>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</si>
  <si>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</si>
  <si>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</si>
  <si>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</si>
  <si>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</si>
  <si>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</si>
  <si>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</si>
  <si>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</si>
  <si>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</si>
  <si>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</si>
  <si>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</si>
  <si>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</si>
  <si>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</si>
  <si>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</si>
  <si>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</si>
  <si>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</si>
  <si>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</si>
  <si>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</si>
  <si>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</si>
  <si>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</si>
  <si>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</si>
  <si>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</si>
  <si>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</si>
  <si>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</si>
  <si>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</si>
  <si>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</si>
  <si>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</si>
  <si>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</si>
  <si>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</si>
  <si>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</si>
  <si>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</si>
  <si>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</si>
  <si>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</si>
  <si>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</si>
  <si>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</si>
  <si>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</si>
  <si>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</si>
  <si>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</si>
  <si>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</si>
  <si>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</si>
  <si>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</si>
  <si>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</si>
  <si>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</si>
  <si>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</si>
  <si>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</si>
  <si>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</si>
  <si>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</si>
  <si>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</si>
  <si>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</si>
  <si>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</si>
  <si>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</si>
  <si>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</si>
  <si>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</si>
  <si>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</si>
  <si>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</si>
  <si>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</si>
  <si>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</si>
  <si>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</si>
  <si>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</si>
  <si>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</si>
  <si>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</si>
  <si>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</si>
  <si>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</si>
  <si>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</si>
  <si>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</si>
  <si>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</si>
  <si>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</si>
  <si>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</si>
  <si>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</si>
  <si>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</si>
  <si>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</si>
  <si>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</si>
  <si>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</si>
  <si>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</si>
  <si>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</si>
  <si>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</si>
  <si>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</si>
  <si>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</si>
  <si>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</si>
  <si>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</si>
  <si>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</si>
  <si>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</si>
  <si>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</si>
  <si>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</si>
  <si>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</si>
  <si>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</si>
  <si>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</si>
  <si>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</si>
  <si>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</si>
  <si>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</si>
  <si>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</si>
  <si>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</si>
  <si>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</si>
  <si>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</si>
  <si>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</si>
  <si>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</si>
  <si>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</si>
  <si>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</si>
  <si>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</si>
  <si>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</si>
  <si>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</si>
  <si>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</si>
  <si>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</si>
  <si>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</si>
  <si>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</si>
  <si>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</si>
  <si>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</si>
  <si>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</si>
  <si>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</si>
  <si>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</si>
  <si>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</si>
  <si>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</si>
  <si>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</si>
  <si>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</si>
  <si>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</si>
  <si>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</si>
  <si>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</si>
  <si>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</si>
  <si>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</si>
  <si>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</si>
  <si>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</si>
  <si>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</si>
  <si>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</si>
  <si>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</si>
  <si>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</si>
  <si>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</si>
  <si>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</si>
  <si>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</si>
  <si>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</si>
  <si>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</si>
  <si>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</si>
  <si>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</si>
  <si>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</si>
  <si>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</si>
  <si>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</si>
  <si>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</si>
  <si>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</si>
  <si>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</si>
  <si>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</si>
  <si>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</si>
  <si>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</si>
  <si>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</si>
  <si>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</si>
  <si>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</si>
  <si>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</si>
  <si>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</si>
  <si>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</si>
  <si>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</si>
  <si>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</si>
  <si>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</si>
  <si>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</si>
  <si>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</si>
  <si>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</si>
  <si>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</si>
  <si>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</si>
  <si>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</si>
  <si>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</si>
  <si>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</si>
  <si>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</si>
  <si>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</si>
  <si>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</si>
  <si>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</si>
  <si>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</si>
  <si>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</si>
  <si>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</si>
  <si>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</si>
  <si>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</si>
  <si>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</si>
  <si>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</si>
  <si>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</si>
  <si>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</si>
  <si>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</si>
  <si>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</si>
  <si>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</si>
  <si>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</si>
  <si>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</si>
  <si>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</si>
  <si>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</si>
  <si>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</si>
  <si>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</si>
  <si>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</si>
  <si>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</si>
  <si>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</si>
  <si>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</si>
  <si>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</si>
  <si>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</si>
  <si>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</si>
  <si>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</si>
  <si>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</si>
  <si>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</si>
  <si>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</si>
  <si>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</si>
  <si>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</si>
  <si>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</si>
  <si>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</si>
  <si>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</si>
  <si>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</si>
  <si>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</si>
  <si>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</si>
  <si>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</si>
  <si>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</si>
  <si>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</si>
  <si>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</si>
  <si>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</si>
  <si>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</si>
  <si>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</si>
  <si>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</si>
  <si>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</si>
  <si>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</si>
  <si>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</si>
  <si>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</si>
  <si>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</si>
  <si>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</si>
  <si>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</si>
  <si>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</si>
  <si>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</si>
  <si>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</si>
  <si>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</si>
  <si>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</si>
  <si>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</si>
  <si>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</si>
  <si>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</si>
  <si>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</si>
  <si>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</si>
  <si>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</si>
  <si>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</si>
  <si>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</si>
  <si>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</si>
  <si>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</si>
  <si>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</si>
  <si>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</si>
  <si>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</si>
  <si>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</si>
  <si>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</si>
  <si>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</si>
  <si>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</si>
  <si>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</si>
  <si>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</si>
  <si>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</si>
  <si>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</si>
  <si>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</si>
  <si>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</si>
  <si>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</si>
  <si>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</si>
  <si>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</si>
  <si>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</si>
  <si>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</si>
  <si>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</si>
  <si>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</si>
  <si>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</si>
  <si>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</si>
  <si>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</si>
  <si>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</si>
  <si>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</si>
  <si>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</si>
  <si>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</si>
  <si>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</si>
  <si>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</si>
  <si>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</si>
  <si>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</si>
  <si>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</si>
  <si>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</si>
  <si>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</si>
  <si>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</si>
  <si>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</si>
  <si>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</si>
  <si>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</si>
  <si>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</si>
  <si>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</si>
  <si>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</si>
  <si>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</si>
  <si>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</si>
  <si>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</si>
  <si>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</si>
  <si>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</si>
  <si>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</si>
  <si>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</si>
  <si>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</si>
  <si>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</si>
  <si>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</si>
  <si>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</si>
  <si>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</si>
  <si>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</si>
  <si>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</si>
  <si>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</si>
  <si>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</si>
  <si>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</si>
  <si>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</si>
  <si>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</si>
  <si>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</si>
  <si>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</si>
  <si>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</si>
  <si>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</si>
  <si>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</si>
  <si>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</si>
  <si>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</si>
  <si>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</si>
  <si>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</si>
  <si>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</si>
  <si>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</si>
  <si>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</si>
  <si>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</si>
  <si>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</si>
  <si>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</si>
  <si>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</si>
  <si>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</si>
  <si>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</si>
  <si>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</si>
  <si>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</si>
  <si>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</si>
  <si>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</si>
  <si>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</si>
  <si>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</si>
  <si>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</si>
  <si>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</si>
  <si>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</si>
  <si>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</si>
  <si>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</si>
  <si>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</si>
  <si>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</si>
  <si>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</si>
  <si>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</si>
  <si>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</si>
  <si>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</si>
  <si>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</si>
  <si>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</si>
  <si>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</si>
  <si>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</si>
  <si>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</si>
  <si>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</si>
  <si>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</si>
  <si>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</si>
  <si>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</si>
  <si>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</si>
  <si>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</si>
  <si>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</si>
  <si>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</si>
  <si>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</si>
  <si>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</si>
  <si>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</si>
  <si>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</si>
  <si>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</si>
  <si>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</si>
  <si>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</si>
  <si>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</si>
  <si>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</si>
  <si>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</si>
  <si>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</si>
  <si>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</si>
  <si>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</si>
  <si>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</si>
  <si>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</si>
  <si>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</si>
  <si>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</si>
  <si>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</si>
  <si>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</si>
  <si>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</si>
  <si>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</si>
  <si>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</si>
  <si>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</si>
  <si>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</si>
  <si>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</si>
  <si>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</si>
  <si>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</si>
  <si>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</si>
  <si>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</si>
  <si>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</si>
  <si>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</si>
  <si>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</si>
  <si>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</si>
  <si>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</si>
  <si>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</si>
  <si>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</si>
  <si>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</si>
  <si>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</si>
  <si>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</si>
  <si>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</si>
  <si>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</si>
  <si>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</si>
  <si>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</si>
  <si>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</si>
  <si>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</si>
  <si>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</si>
  <si>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</si>
  <si>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</si>
  <si>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</si>
  <si>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</si>
  <si>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</si>
  <si>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</si>
  <si>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</si>
  <si>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</si>
  <si>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</si>
  <si>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</si>
  <si>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</si>
  <si>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</si>
  <si>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</si>
  <si>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</si>
  <si>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</si>
  <si>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</si>
  <si>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</si>
  <si>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</si>
  <si>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</si>
  <si>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</si>
  <si>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</si>
  <si>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</si>
  <si>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</si>
  <si>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</si>
  <si>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</si>
  <si>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</si>
  <si>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</si>
  <si>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</si>
  <si>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</si>
  <si>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</si>
  <si>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</si>
  <si>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</si>
  <si>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</si>
  <si>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</si>
  <si>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</si>
  <si>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</si>
  <si>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</si>
  <si>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</si>
  <si>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</si>
  <si>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</si>
  <si>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</si>
  <si>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</si>
  <si>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</si>
  <si>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</si>
  <si>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</si>
  <si>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</si>
  <si>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</si>
  <si>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</si>
  <si>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</si>
  <si>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</si>
  <si>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</si>
  <si>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</si>
  <si>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</si>
  <si>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</si>
  <si>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</si>
  <si>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</si>
  <si>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</si>
  <si>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</si>
  <si>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</si>
  <si>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</si>
  <si>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</si>
  <si>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</si>
  <si>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</si>
  <si>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</si>
  <si>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</si>
  <si>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</si>
  <si>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</si>
  <si>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</si>
  <si>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</si>
  <si>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</si>
  <si>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</si>
  <si>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</si>
  <si>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</si>
  <si>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</si>
  <si>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</si>
  <si>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</si>
  <si>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</si>
  <si>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</si>
  <si>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</si>
  <si>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</si>
  <si>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</si>
  <si>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</si>
  <si>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</si>
  <si>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</si>
  <si>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</si>
  <si>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</si>
  <si>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</si>
  <si>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</si>
  <si>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</si>
  <si>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</si>
  <si>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</si>
  <si>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</si>
  <si>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</si>
  <si>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</si>
  <si>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</si>
  <si>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</si>
  <si>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</si>
  <si>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</si>
  <si>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</si>
  <si>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</si>
  <si>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</si>
  <si>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</si>
  <si>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</si>
  <si>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</si>
  <si>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</si>
  <si>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</si>
  <si>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</si>
  <si>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</si>
  <si>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</si>
  <si>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</si>
  <si>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</si>
  <si>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</si>
  <si>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</si>
  <si>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</si>
  <si>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</si>
  <si>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</si>
  <si>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</si>
  <si>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</si>
  <si>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</si>
  <si>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</si>
  <si>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</si>
  <si>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</si>
  <si>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</si>
  <si>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</si>
  <si>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</si>
  <si>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</si>
  <si>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</si>
  <si>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</si>
  <si>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</si>
  <si>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</si>
  <si>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</si>
  <si>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</si>
  <si>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</si>
  <si>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</si>
  <si>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</si>
  <si>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</si>
  <si>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</si>
  <si>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</si>
  <si>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</si>
  <si>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</si>
  <si>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</si>
  <si>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</si>
  <si>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</si>
  <si>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</si>
  <si>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</si>
  <si>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</si>
  <si>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</si>
  <si>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</si>
  <si>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</si>
  <si>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</si>
  <si>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</si>
  <si>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</si>
  <si>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</si>
  <si>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</si>
  <si>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</si>
  <si>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</si>
  <si>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</si>
  <si>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</si>
  <si>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</si>
  <si>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</si>
  <si>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</si>
  <si>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</si>
  <si>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</si>
  <si>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</si>
  <si>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</si>
  <si>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</si>
  <si>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</si>
  <si>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</si>
  <si>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</si>
  <si>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</si>
  <si>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</si>
  <si>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</si>
  <si>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</si>
  <si>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</si>
  <si>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</si>
  <si>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</si>
  <si>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</si>
  <si>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</si>
  <si>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</si>
  <si>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</si>
  <si>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</si>
  <si>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</si>
  <si>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</si>
  <si>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</si>
  <si>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</si>
  <si>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</si>
  <si>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</si>
  <si>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</si>
  <si>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</si>
  <si>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</si>
  <si>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</si>
  <si>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</si>
  <si>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</si>
  <si>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</si>
  <si>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</si>
  <si>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</si>
  <si>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</si>
  <si>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</si>
  <si>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</si>
  <si>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</si>
  <si>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</si>
  <si>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</si>
  <si>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</si>
  <si>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</si>
  <si>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</si>
  <si>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</si>
  <si>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</si>
  <si>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</si>
  <si>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</si>
  <si>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</si>
  <si>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</si>
  <si>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</si>
  <si>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</si>
  <si>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</si>
  <si>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</si>
  <si>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</si>
  <si>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</si>
  <si>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</si>
  <si>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</si>
  <si>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</si>
  <si>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</si>
  <si>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</si>
  <si>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</si>
  <si>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</si>
  <si>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</si>
  <si>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</si>
  <si>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</si>
  <si>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</si>
  <si>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</si>
  <si>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</si>
  <si>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</si>
  <si>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</si>
  <si>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</si>
  <si>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</si>
  <si>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</si>
  <si>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</si>
  <si>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</si>
  <si>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</si>
  <si>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</si>
  <si>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</si>
  <si>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</si>
  <si>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</si>
  <si>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</si>
  <si>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</si>
  <si>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</si>
  <si>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</si>
  <si>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</si>
  <si>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</si>
  <si>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</si>
  <si>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</si>
  <si>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</si>
  <si>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</si>
  <si>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</si>
  <si>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</si>
  <si>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</si>
  <si>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</si>
  <si>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</si>
  <si>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</si>
  <si>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</si>
  <si>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</si>
  <si>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</si>
  <si>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</si>
  <si>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</si>
  <si>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</si>
  <si>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</si>
  <si>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</si>
  <si>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</si>
  <si>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</si>
  <si>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</si>
  <si>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</si>
  <si>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</si>
  <si>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</si>
  <si>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</si>
  <si>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</si>
  <si>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</si>
  <si>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</si>
  <si>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</si>
  <si>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</si>
  <si>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</si>
  <si>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</si>
  <si>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</si>
  <si>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</si>
  <si>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</si>
  <si>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</si>
  <si>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</si>
  <si>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</si>
  <si>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</si>
  <si>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</si>
  <si>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</si>
  <si>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</si>
  <si>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</si>
  <si>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</si>
  <si>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</si>
  <si>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</si>
  <si>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</si>
  <si>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</si>
  <si>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</si>
  <si>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</si>
  <si>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</si>
  <si>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</si>
  <si>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</si>
  <si>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</si>
  <si>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</si>
  <si>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</si>
  <si>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</si>
  <si>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</si>
  <si>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</si>
  <si>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</si>
  <si>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</si>
  <si>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</si>
  <si>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</si>
  <si>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</si>
  <si>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</si>
  <si>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</si>
  <si>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</si>
  <si>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</si>
  <si>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</si>
  <si>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</si>
  <si>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</si>
  <si>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</si>
  <si>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</si>
  <si>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</si>
  <si>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</si>
  <si>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</si>
  <si>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</si>
  <si>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</si>
  <si>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</si>
  <si>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</si>
  <si>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</si>
  <si>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</si>
  <si>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</si>
  <si>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</si>
  <si>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</si>
  <si>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</si>
  <si>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</si>
  <si>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</si>
  <si>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</si>
  <si>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</si>
  <si>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</si>
  <si>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</si>
  <si>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</si>
  <si>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</si>
  <si>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</si>
  <si>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</si>
  <si>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</si>
  <si>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</si>
  <si>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</si>
  <si>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</si>
  <si>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</si>
  <si>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</si>
  <si>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</si>
  <si>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</si>
  <si>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</si>
  <si>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</si>
  <si>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</si>
  <si>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</si>
  <si>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</si>
  <si>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</si>
  <si>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</si>
  <si>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</si>
  <si>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</si>
  <si>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</si>
  <si>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</si>
  <si>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</si>
  <si>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</si>
  <si>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</si>
  <si>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</si>
  <si>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</si>
  <si>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</si>
  <si>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</si>
  <si>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</si>
  <si>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</si>
  <si>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</si>
  <si>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</si>
  <si>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</si>
  <si>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</si>
  <si>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</si>
  <si>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</si>
  <si>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</si>
  <si>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</si>
  <si>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</si>
  <si>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</si>
  <si>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</si>
  <si>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</si>
  <si>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</si>
  <si>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</si>
  <si>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</si>
  <si>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</si>
  <si>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</si>
  <si>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</si>
  <si>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</si>
  <si>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</si>
  <si>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</si>
  <si>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</si>
  <si>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</si>
  <si>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</si>
  <si>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</si>
  <si>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</si>
  <si>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</si>
  <si>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</si>
  <si>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</si>
  <si>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</si>
  <si>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</si>
  <si>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</si>
  <si>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</si>
  <si>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</si>
  <si>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</si>
  <si>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</si>
  <si>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</si>
  <si>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</si>
  <si>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</si>
  <si>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</si>
  <si>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</si>
  <si>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</si>
  <si>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</si>
  <si>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</si>
  <si>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</si>
  <si>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</si>
  <si>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</si>
  <si>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</si>
  <si>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</si>
  <si>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</si>
  <si>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</si>
  <si>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</si>
  <si>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</si>
  <si>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</si>
  <si>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</si>
  <si>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</si>
  <si>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</si>
  <si>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</si>
  <si>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</si>
  <si>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</si>
  <si>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</si>
  <si>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</si>
  <si>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</si>
  <si>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</si>
  <si>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</si>
  <si>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</si>
  <si>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</si>
  <si>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</si>
  <si>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</si>
  <si>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</si>
  <si>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</si>
  <si>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</si>
  <si>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</si>
  <si>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</si>
  <si>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</si>
  <si>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</si>
  <si>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</si>
  <si>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</si>
  <si>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</si>
  <si>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</si>
  <si>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</si>
  <si>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</si>
  <si>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</si>
  <si>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</si>
  <si>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</si>
  <si>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</si>
  <si>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</si>
  <si>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</si>
  <si>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</si>
  <si>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</si>
  <si>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</si>
  <si>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</si>
  <si>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</si>
  <si>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</si>
  <si>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</si>
  <si>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</si>
  <si>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</si>
  <si>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</si>
  <si>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</si>
  <si>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</si>
  <si>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</si>
  <si>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</si>
  <si>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</si>
  <si>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</si>
  <si>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</si>
  <si>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</si>
  <si>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</si>
  <si>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</si>
  <si>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</si>
  <si>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</si>
  <si>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</si>
  <si>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</si>
  <si>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</si>
  <si>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</si>
  <si>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</si>
  <si>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</si>
  <si>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</si>
  <si>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</si>
  <si>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</si>
  <si>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</si>
  <si>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</si>
  <si>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</si>
  <si>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</si>
  <si>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</si>
  <si>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</si>
  <si>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</si>
  <si>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</si>
  <si>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</si>
  <si>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</si>
  <si>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</si>
  <si>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</si>
  <si>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</si>
  <si>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</si>
  <si>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</si>
  <si>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</si>
  <si>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</si>
  <si>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</si>
  <si>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</si>
  <si>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</si>
  <si>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</si>
  <si>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</si>
  <si>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</si>
  <si>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</si>
  <si>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</si>
  <si>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name</t>
  </si>
  <si>
    <t>Data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</si>
  <si>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</si>
  <si>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</si>
  <si>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</si>
  <si>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</si>
  <si>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</si>
  <si>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</si>
  <si>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</si>
  <si>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</si>
  <si>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</si>
  <si>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</si>
  <si>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</si>
  <si>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</si>
  <si>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</si>
  <si>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</si>
  <si>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</si>
  <si>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</si>
  <si>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</si>
  <si>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</si>
  <si>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</si>
  <si>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</si>
  <si>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</si>
  <si>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</si>
  <si>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</si>
  <si>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</si>
  <si>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</si>
  <si>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</si>
  <si>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</si>
  <si>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</si>
  <si>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</si>
  <si>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</si>
  <si>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</si>
  <si>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</si>
  <si>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</si>
  <si>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</si>
  <si>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</si>
  <si>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Successful</t>
  </si>
  <si>
    <t>Unsuccessful</t>
  </si>
  <si>
    <t>Parent Category</t>
  </si>
  <si>
    <t>Q1</t>
  </si>
  <si>
    <t>Q3</t>
  </si>
  <si>
    <t>IQR</t>
  </si>
  <si>
    <t>Upper Bound</t>
  </si>
  <si>
    <t>Lower Bound</t>
  </si>
  <si>
    <t>Mean</t>
  </si>
  <si>
    <t>Median</t>
  </si>
  <si>
    <t>Variance</t>
  </si>
  <si>
    <t>Max</t>
  </si>
  <si>
    <t>Standard Deviation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</si>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</sst>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16"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status</a:t>
            </a:r>
            <a:r>
              <a:rPr lang="en-US" baseline="0"/>
              <a:t> counts </a:t>
            </a:r>
            <a:r>
              <a:rPr lang="en-US"/>
              <a:t>b</a:t>
            </a:r>
            <a:r>
              <a:rPr lang="en-US" baseline="0"/>
              <a:t>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3-4B42-BDDD-F241DDF2BF9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3-4B42-BDDD-F241DDF2BF9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E3-4B42-BDDD-F241DDF2BF9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E3-4B42-BDDD-F241DDF2B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0062544"/>
        <c:axId val="1276087408"/>
      </c:barChart>
      <c:catAx>
        <c:axId val="151006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6195212672446495"/>
              <c:y val="0.87906754259267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087408"/>
        <c:crosses val="autoZero"/>
        <c:auto val="1"/>
        <c:lblAlgn val="ctr"/>
        <c:lblOffset val="100"/>
        <c:noMultiLvlLbl val="0"/>
      </c:catAx>
      <c:valAx>
        <c:axId val="12760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6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status counts by subcategory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D-4ECD-A83F-8B375CB3908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DD-4ECD-A83F-8B375CB39086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D-4ECD-A83F-8B375CB39086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DD-4ECD-A83F-8B375CB39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0061744"/>
        <c:axId val="1276085328"/>
      </c:barChart>
      <c:catAx>
        <c:axId val="151006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085328"/>
        <c:crosses val="autoZero"/>
        <c:auto val="1"/>
        <c:lblAlgn val="ctr"/>
        <c:lblOffset val="100"/>
        <c:noMultiLvlLbl val="0"/>
      </c:catAx>
      <c:valAx>
        <c:axId val="12760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6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 counts</a:t>
            </a:r>
            <a:r>
              <a:rPr lang="en-US"/>
              <a:t>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0-4AB5-BDD3-C744A05553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F8-4D96-B6F0-4EE8ECDD30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F8-4D96-B6F0-4EE8ECDD30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F-4D0B-8830-01AD6FDDC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378048"/>
        <c:axId val="1271947584"/>
      </c:lineChart>
      <c:catAx>
        <c:axId val="9283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47584"/>
        <c:crosses val="autoZero"/>
        <c:auto val="1"/>
        <c:lblAlgn val="ctr"/>
        <c:lblOffset val="100"/>
        <c:noMultiLvlLbl val="0"/>
      </c:catAx>
      <c:valAx>
        <c:axId val="127194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goal-based percentage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466062972849708E-2"/>
          <c:y val="0.12778635637582145"/>
          <c:w val="0.94489362139158661"/>
          <c:h val="0.67866102975007159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F5-4A30-BB1F-9247F9B359F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F5-4A30-BB1F-9247F9B359F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F5-4A30-BB1F-9247F9B35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8579183"/>
        <c:axId val="916907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7F5-4A30-BB1F-9247F9B359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F5-4A30-BB1F-9247F9B359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F5-4A30-BB1F-9247F9B359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F5-4A30-BB1F-9247F9B359FD}"/>
                  </c:ext>
                </c:extLst>
              </c15:ser>
            </c15:filteredLineSeries>
          </c:ext>
        </c:extLst>
      </c:lineChart>
      <c:catAx>
        <c:axId val="101857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907487"/>
        <c:crosses val="autoZero"/>
        <c:auto val="1"/>
        <c:lblAlgn val="ctr"/>
        <c:lblOffset val="100"/>
        <c:noMultiLvlLbl val="0"/>
      </c:catAx>
      <c:valAx>
        <c:axId val="91690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57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Number of backers in successful Kickstarter projects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Number of backers in successful Kickstarter projects</a:t>
          </a:r>
        </a:p>
      </cx:txPr>
    </cx:title>
    <cx:plotArea>
      <cx:plotAreaRegion>
        <cx:series layoutId="clusteredColumn" uniqueId="{77A7DE26-4390-4C44-AACF-2F3351707C60}">
          <cx:tx>
            <cx:txData>
              <cx:f>_xlchart.v1.0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Number of backers in unsuccessful Kickstarter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unsuccessful Kickstarter projects</a:t>
          </a:r>
        </a:p>
      </cx:txPr>
    </cx:title>
    <cx:plotArea>
      <cx:plotAreaRegion>
        <cx:series layoutId="clusteredColumn" uniqueId="{872CB49E-7362-47C2-91ED-052E96E76516}">
          <cx:tx>
            <cx:txData>
              <cx:f>_xlchart.v1.2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354330</xdr:colOff>
      <xdr:row>0</xdr:row>
      <xdr:rowOff>158115</xdr:rowOff>
    </xdr:from>
    <xdr:to>
      <xdr:col>15</xdr:col>
      <xdr:colOff>419100</xdr:colOff>
      <xdr:row>27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DF374-E6AE-4EA2-8DCC-2A9475A4D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621030</xdr:colOff>
      <xdr:row>7</xdr:row>
      <xdr:rowOff>36195</xdr:rowOff>
    </xdr:from>
    <xdr:to>
      <xdr:col>17</xdr:col>
      <xdr:colOff>205740</xdr:colOff>
      <xdr:row>36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236D2-5968-44E7-96DF-E6EA72123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240028</xdr:colOff>
      <xdr:row>2</xdr:row>
      <xdr:rowOff>55245</xdr:rowOff>
    </xdr:from>
    <xdr:to>
      <xdr:col>17</xdr:col>
      <xdr:colOff>354329</xdr:colOff>
      <xdr:row>24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2230E-6F04-4789-B3DE-F3447DECB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13</xdr:row>
      <xdr:rowOff>74294</xdr:rowOff>
    </xdr:from>
    <xdr:to>
      <xdr:col>9</xdr:col>
      <xdr:colOff>140970</xdr:colOff>
      <xdr:row>38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0E02E-73C8-475D-A8FB-E6E99809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607695</xdr:colOff>
      <xdr:row>13</xdr:row>
      <xdr:rowOff>95250</xdr:rowOff>
    </xdr:from>
    <xdr:to>
      <xdr:col>12</xdr:col>
      <xdr:colOff>613834</xdr:colOff>
      <xdr:row>30</xdr:row>
      <xdr:rowOff>57785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E818C76-ADBB-4CF3-B8D4-64583F3466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10525" y="2472690"/>
              <a:ext cx="5736379" cy="30714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593086</xdr:colOff>
      <xdr:row>31</xdr:row>
      <xdr:rowOff>95672</xdr:rowOff>
    </xdr:from>
    <xdr:to>
      <xdr:col>12</xdr:col>
      <xdr:colOff>681144</xdr:colOff>
      <xdr:row>48</xdr:row>
      <xdr:rowOff>126363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0B43F02-C1B2-42E5-98EE-2222FF5E57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95916" y="5764952"/>
              <a:ext cx="5818298" cy="3139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Ma" refreshedDate="43986.464211458333" createdVersion="6" refreshedVersion="6" minRefreshableVersion="3" recordCount="4114" xr:uid="{05DC4D52-EE2C-4A8B-BA0C-DB44EBD99E7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Ma" refreshedDate="43986.571567476851" createdVersion="6" refreshedVersion="6" minRefreshableVersion="3" recordCount="4114" xr:uid="{B3721BA6-3431-43EE-B8C4-4ED548EFCB3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DAC51-488A-47FB-B8EE-1B5F106843A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C170C-2927-489D-BAAC-D7544F49FCA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48331-1919-4DB3-AD5D-2F6D0DDAFCD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pane ySplit="1" topLeftCell="A110" activePane="bottomLeft" state="frozen"/>
      <selection pane="bottomLeft" activeCell="U1" sqref="U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hidden="1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hidden="1" customWidth="1"/>
    <col min="14" max="14" width="41.15625" customWidth="1"/>
    <col min="15" max="15" width="18.47265625" style="6" customWidth="1"/>
    <col min="16" max="16" width="20.578125" style="15" customWidth="1"/>
    <col min="17" max="17" width="14.15625" bestFit="1" customWidth="1"/>
    <col min="18" max="18" width="16.7890625" bestFit="1" customWidth="1"/>
    <col min="19" max="19" width="28.1015625" bestFit="1" customWidth="1"/>
    <col min="20" max="20" width="26.3671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4" t="s">
        <v>8307</v>
      </c>
      <c r="Q1" s="1" t="s">
        <v>8404</v>
      </c>
      <c r="R1" s="1" t="s">
        <v>8309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5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1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5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5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1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5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5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5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5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5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5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5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5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5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5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5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5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5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5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5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5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5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1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5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5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5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5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5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5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5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5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5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5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5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5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5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5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5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5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1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1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1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5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5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5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5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5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5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15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5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5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5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5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5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5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5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5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5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5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5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5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5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5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5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5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5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5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5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5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5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5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5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5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5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5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5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15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5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5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5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5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5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5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5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5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5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5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5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5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5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5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5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5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5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5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1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5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15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5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5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5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5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5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5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5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1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5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1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5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5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1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5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5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5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5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5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5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5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5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5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5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5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5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5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1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5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1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5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5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5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5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5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5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5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5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5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5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5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5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5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5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5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5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1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5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5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5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5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5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5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5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5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5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5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5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1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5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5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5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5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5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5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1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5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5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5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5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5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5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5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1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5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5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1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1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5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5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5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5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5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5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5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5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5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5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5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5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5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5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5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5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1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5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5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5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5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5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1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5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5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5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5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5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5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5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5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5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5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5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5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5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5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5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1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1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5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5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5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5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5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5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5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5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1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5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5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5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5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5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1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5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5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1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5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5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5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5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5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1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5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1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5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5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5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1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5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5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1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1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1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5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5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5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5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5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5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5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5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5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5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5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5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1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5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5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5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5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5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5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5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5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5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5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5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5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5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5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5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5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5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5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5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1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5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5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1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5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5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5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5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5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5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5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5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5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1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5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5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5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5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5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5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5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5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5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5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1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5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5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5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1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5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5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5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1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5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5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5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5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5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5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1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5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5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5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5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5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5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5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5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1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5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5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5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1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5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5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5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5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5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1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5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5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5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5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1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5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5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5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5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1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5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5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5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5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1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5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5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1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1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1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1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1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1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5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5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5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1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5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5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1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5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5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5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5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1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5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5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5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5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5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5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5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5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5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1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5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5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5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5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5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5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5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5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5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5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1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5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5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5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5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5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5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5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5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1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5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5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5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5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5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5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5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5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1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5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5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5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5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E4CA-A2B2-4010-B4CF-6906BF8CC05F}">
  <sheetPr codeName="Sheet2"/>
  <dimension ref="A1:F14"/>
  <sheetViews>
    <sheetView workbookViewId="0">
      <selection activeCell="Z7" sqref="Z7"/>
    </sheetView>
  </sheetViews>
  <sheetFormatPr defaultRowHeight="14.4" x14ac:dyDescent="0.55000000000000004"/>
  <cols>
    <col min="1" max="1" width="12.945312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7" t="s">
        <v>8223</v>
      </c>
      <c r="B1" t="s">
        <v>8364</v>
      </c>
    </row>
    <row r="3" spans="1:6" x14ac:dyDescent="0.55000000000000004">
      <c r="A3" s="7" t="s">
        <v>8365</v>
      </c>
      <c r="B3" s="7" t="s">
        <v>8363</v>
      </c>
    </row>
    <row r="4" spans="1:6" x14ac:dyDescent="0.55000000000000004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4E2C2-FEA8-4CD8-BC5D-C6C89D00AB4D}">
  <sheetPr codeName="Sheet3"/>
  <dimension ref="A1:F47"/>
  <sheetViews>
    <sheetView topLeftCell="A4" workbookViewId="0">
      <selection activeCell="Z19" sqref="Z1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8364</v>
      </c>
    </row>
    <row r="2" spans="1:6" x14ac:dyDescent="0.55000000000000004">
      <c r="A2" s="7" t="s">
        <v>8308</v>
      </c>
      <c r="B2" t="s">
        <v>8364</v>
      </c>
    </row>
    <row r="4" spans="1:6" x14ac:dyDescent="0.55000000000000004">
      <c r="A4" s="7" t="s">
        <v>8365</v>
      </c>
      <c r="B4" s="7" t="s">
        <v>8363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7F4D0-0AD6-4E6A-9CCC-166A9A05A078}">
  <sheetPr codeName="Sheet4"/>
  <dimension ref="A1:F18"/>
  <sheetViews>
    <sheetView workbookViewId="0">
      <selection activeCell="AA8" sqref="AA8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7" t="s">
        <v>8308</v>
      </c>
      <c r="B1" t="s">
        <v>8364</v>
      </c>
    </row>
    <row r="2" spans="1:6" x14ac:dyDescent="0.55000000000000004">
      <c r="A2" s="7" t="s">
        <v>8400</v>
      </c>
      <c r="B2" t="s">
        <v>8364</v>
      </c>
    </row>
    <row r="4" spans="1:6" x14ac:dyDescent="0.55000000000000004">
      <c r="A4" s="7" t="s">
        <v>8362</v>
      </c>
      <c r="B4" s="7" t="s">
        <v>8363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11" t="s">
        <v>8394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55000000000000004">
      <c r="A7" s="11" t="s">
        <v>8395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55000000000000004">
      <c r="A8" s="11" t="s">
        <v>8396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55000000000000004">
      <c r="A9" s="11" t="s">
        <v>8397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55000000000000004">
      <c r="A10" s="11" t="s">
        <v>8388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55000000000000004">
      <c r="A11" s="11" t="s">
        <v>8398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55000000000000004">
      <c r="A12" s="11" t="s">
        <v>8389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55000000000000004">
      <c r="A13" s="11" t="s">
        <v>8390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55000000000000004">
      <c r="A14" s="11" t="s">
        <v>8391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55000000000000004">
      <c r="A15" s="11" t="s">
        <v>8392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55000000000000004">
      <c r="A16" s="11" t="s">
        <v>8393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55000000000000004">
      <c r="A17" s="11" t="s">
        <v>8399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55000000000000004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1B1D-A0F4-4A6C-9A5E-AA76F4E9479A}">
  <sheetPr codeName="Sheet5"/>
  <dimension ref="A1:H13"/>
  <sheetViews>
    <sheetView workbookViewId="0">
      <selection activeCell="N18" sqref="N18"/>
    </sheetView>
  </sheetViews>
  <sheetFormatPr defaultRowHeight="14.4" x14ac:dyDescent="0.55000000000000004"/>
  <cols>
    <col min="1" max="1" width="28.101562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s="12" t="s">
        <v>8368</v>
      </c>
      <c r="B1" s="12" t="s">
        <v>8369</v>
      </c>
      <c r="C1" s="12" t="s">
        <v>8370</v>
      </c>
      <c r="D1" s="12" t="s">
        <v>8371</v>
      </c>
      <c r="E1" s="12" t="s">
        <v>8372</v>
      </c>
      <c r="F1" s="12" t="s">
        <v>8373</v>
      </c>
      <c r="G1" s="12" t="s">
        <v>8374</v>
      </c>
      <c r="H1" s="12" t="s">
        <v>8375</v>
      </c>
    </row>
    <row r="2" spans="1:8" x14ac:dyDescent="0.55000000000000004">
      <c r="A2" t="s">
        <v>8376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55000000000000004">
      <c r="A3" t="s">
        <v>8377</v>
      </c>
      <c r="B3">
        <f>COUNTIFS(Sheet1!$D$2:$D$4115, "&gt;999", Sheet1!$D$2:$D$4115, "&lt;5000", Sheet1!$F$2:$F$4115, "successful")</f>
        <v>932</v>
      </c>
      <c r="C3">
        <f>COUNTIFS(Sheet1!$D$2:$D$4115, "&gt;999", Sheet1!$D$2:$D$4115, "&lt;5000", Sheet1!$F$2:$F$4115, "failed")</f>
        <v>420</v>
      </c>
      <c r="D3">
        <f>COUNTIFS(Sheet1!$D$2:$D$4115, "&gt;999", Sheet1!$D$2:$D$4115, "&lt;5000", Sheet1!$F$2:$F$4115, "canceled")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55000000000000004">
      <c r="A4" t="s">
        <v>8378</v>
      </c>
      <c r="B4">
        <f>COUNTIFS(Sheet1!$D$2:$D$4115, "&gt;4999", Sheet1!$D$2:$D$4115, "&lt;10000", Sheet1!$F$2:$F$4115, "successful")</f>
        <v>381</v>
      </c>
      <c r="C4">
        <f>COUNTIFS(Sheet1!$D$2:$D$4115, "&gt;4999", Sheet1!$D$2:$D$4115, "&lt;10000", Sheet1!$F$2:$F$4115, "failed")</f>
        <v>283</v>
      </c>
      <c r="D4">
        <f>COUNTIFS(Sheet1!$D$2:$D$4115, "&gt;4999", Sheet1!$D$2:$D$4115, "&lt;10000", Sheet1!$F$2:$F$4115,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55000000000000004">
      <c r="A5" t="s">
        <v>8379</v>
      </c>
      <c r="B5">
        <f>COUNTIFS(Sheet1!$D$2:$D$4115, "&gt;9999", Sheet1!$D$2:$D$4115, "&lt;15000", Sheet1!$F$2:$F$4115, "successful")</f>
        <v>168</v>
      </c>
      <c r="C5">
        <f>COUNTIFS(Sheet1!$D$2:$D$4115, "&gt;9999", Sheet1!$D$2:$D$4115, "&lt;15000", Sheet1!$F$2:$F$4115, "failed")</f>
        <v>144</v>
      </c>
      <c r="D5">
        <f>COUNTIFS(Sheet1!$D$2:$D$4115, "&gt;9999", Sheet1!$D$2:$D$4115, "&lt;15000", Sheet1!$F$2:$F$4115,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55000000000000004">
      <c r="A6" t="s">
        <v>8380</v>
      </c>
      <c r="B6">
        <f>COUNTIFS(Sheet1!$D$2:$D$4115, "&gt;14999", Sheet1!$D$2:$D$4115, "&lt;20000", Sheet1!$F$2:$F$4115, "successful")</f>
        <v>94</v>
      </c>
      <c r="C6">
        <f>COUNTIFS(Sheet1!$D$2:$D$4115, "&gt;14999", Sheet1!$D$2:$D$4115, "&lt;20000", Sheet1!$F$2:$F$4115, "failed")</f>
        <v>90</v>
      </c>
      <c r="D6">
        <f>COUNTIFS(Sheet1!$D$2:$D$4115, "&gt;14999", Sheet1!$D$2:$D$4115, "&lt;20000", Sheet1!$F$2:$F$4115,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55000000000000004">
      <c r="A7" t="s">
        <v>8381</v>
      </c>
      <c r="B7">
        <f>COUNTIFS(Sheet1!$D$2:$D$4115, "&gt;19999", Sheet1!$D$2:$D$4115, "&lt;25000", Sheet1!$F$2:$F$4115, "successful")</f>
        <v>62</v>
      </c>
      <c r="C7">
        <f>COUNTIFS(Sheet1!$D$2:$D$4115, "&gt;19999", Sheet1!$D$2:$D$4115, "&lt;25000", Sheet1!$F$2:$F$4115, "failed")</f>
        <v>72</v>
      </c>
      <c r="D7">
        <f>COUNTIFS(Sheet1!$D$2:$D$4115, "&gt;19999", Sheet1!$D$2:$D$4115, "&lt;25000", Sheet1!$F$2:$F$4115,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55000000000000004">
      <c r="A8" t="s">
        <v>8382</v>
      </c>
      <c r="B8">
        <f>COUNTIFS(Sheet1!$D$2:$D$4115, "&gt;24999", Sheet1!$D$2:$D$4115, "&lt;30000", Sheet1!$F$2:$F$4115, "successful")</f>
        <v>55</v>
      </c>
      <c r="C8">
        <f>COUNTIFS(Sheet1!$D$2:$D$4115, "&gt;24999", Sheet1!$D$2:$D$4115, "&lt;30000", Sheet1!$F$2:$F$4115, "failed")</f>
        <v>64</v>
      </c>
      <c r="D8">
        <f>COUNTIFS(Sheet1!$D$2:$D$4115, "&gt;24999", Sheet1!$D$2:$D$4115, "&lt;30000", Sheet1!$F$2:$F$4115,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55000000000000004">
      <c r="A9" t="s">
        <v>8383</v>
      </c>
      <c r="B9">
        <f>COUNTIFS(Sheet1!$D$2:$D$4115, "&gt;29999", Sheet1!$D$2:$D$4115, "&lt;35000", Sheet1!$F$2:$F$4115, "successful")</f>
        <v>32</v>
      </c>
      <c r="C9">
        <f>COUNTIFS(Sheet1!$D$2:$D$4115, "&gt;29999", Sheet1!$D$2:$D$4115, "&lt;35000", Sheet1!$F$2:$F$4115, "failed")</f>
        <v>37</v>
      </c>
      <c r="D9">
        <f>COUNTIFS(Sheet1!$D$2:$D$4115, "&gt;29999", Sheet1!$D$2:$D$4115, "&lt;35000", Sheet1!$F$2:$F$4115,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55000000000000004">
      <c r="A10" t="s">
        <v>8384</v>
      </c>
      <c r="B10">
        <f>COUNTIFS(Sheet1!$D$2:$D$4115, "&gt;34999", Sheet1!$D$2:$D$4115, "&lt;40000", Sheet1!$F$2:$F$4115, "successful")</f>
        <v>26</v>
      </c>
      <c r="C10">
        <f>COUNTIFS(Sheet1!$D$2:$D$4115, "&gt;34999", Sheet1!$D$2:$D$4115, "&lt;40000", Sheet1!$F$2:$F$4115, "failed")</f>
        <v>22</v>
      </c>
      <c r="D10">
        <f>COUNTIFS(Sheet1!$D$2:$D$4115, "&gt;34999", Sheet1!$D$2:$D$4115, "&lt;40000", Sheet1!$F$2:$F$4115,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55000000000000004">
      <c r="A11" t="s">
        <v>8385</v>
      </c>
      <c r="B11">
        <f>COUNTIFS(Sheet1!$D$2:$D$4115, "&gt;39999", Sheet1!$D$2:$D$4115, "&lt;45000", Sheet1!$F$2:$F$4115, "successful")</f>
        <v>21</v>
      </c>
      <c r="C11">
        <f>COUNTIFS(Sheet1!$D$2:$D$4115, "&gt;39999", Sheet1!$D$2:$D$4115, "&lt;45000", Sheet1!$F$2:$F$4115, "failed")</f>
        <v>16</v>
      </c>
      <c r="D11">
        <f>COUNTIFS(Sheet1!$D$2:$D$4115, "&gt;39999", Sheet1!$D$2:$D$4115, "&lt;45000", Sheet1!$F$2:$F$4115,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55000000000000004">
      <c r="A12" t="s">
        <v>8386</v>
      </c>
      <c r="B12">
        <f>COUNTIFS(Sheet1!$D$2:$D$4115, "&gt;44999", Sheet1!$D$2:$D$4115, "&lt;50000", Sheet1!$F$2:$F$4115, "successful")</f>
        <v>6</v>
      </c>
      <c r="C12">
        <f>COUNTIFS(Sheet1!$D$2:$D$4115, "&gt;44999", Sheet1!$D$2:$D$4115, "&lt;50000", Sheet1!$F$2:$F$4115, "failed")</f>
        <v>11</v>
      </c>
      <c r="D12">
        <f>COUNTIFS(Sheet1!$D$2:$D$4115, "&gt;44999", Sheet1!$D$2:$D$4115, "&lt;50000", Sheet1!$F$2:$F$4115,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55000000000000004">
      <c r="A13" t="s">
        <v>8387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F551-55BB-4A0A-A3F4-19D82C6EBE28}">
  <sheetPr codeName="Sheet6"/>
  <dimension ref="A1:I2186"/>
  <sheetViews>
    <sheetView tabSelected="1" zoomScale="90" zoomScaleNormal="90" workbookViewId="0">
      <selection activeCell="M8" sqref="M8"/>
    </sheetView>
  </sheetViews>
  <sheetFormatPr defaultRowHeight="14.4" x14ac:dyDescent="0.55000000000000004"/>
  <cols>
    <col min="1" max="1" width="21.26171875" customWidth="1"/>
    <col min="2" max="2" width="24.578125" customWidth="1"/>
    <col min="3" max="3" width="12.20703125" bestFit="1" customWidth="1"/>
    <col min="4" max="5" width="22.1015625" customWidth="1"/>
    <col min="7" max="7" width="16.3671875" bestFit="1" customWidth="1"/>
    <col min="8" max="9" width="12.15625" bestFit="1" customWidth="1"/>
    <col min="11" max="11" width="11.3671875" bestFit="1" customWidth="1"/>
    <col min="12" max="12" width="9.41796875" bestFit="1" customWidth="1"/>
    <col min="13" max="13" width="11.62890625" bestFit="1" customWidth="1"/>
    <col min="17" max="17" width="11.3671875" bestFit="1" customWidth="1"/>
    <col min="18" max="18" width="9.41796875" bestFit="1" customWidth="1"/>
    <col min="19" max="19" width="11.62890625" bestFit="1" customWidth="1"/>
  </cols>
  <sheetData>
    <row r="1" spans="1:9" x14ac:dyDescent="0.55000000000000004">
      <c r="A1" s="1" t="s">
        <v>8401</v>
      </c>
      <c r="B1" s="1" t="s">
        <v>8262</v>
      </c>
      <c r="D1" s="1" t="s">
        <v>8401</v>
      </c>
      <c r="E1" s="1" t="s">
        <v>8262</v>
      </c>
      <c r="G1" s="16"/>
      <c r="H1" s="17" t="s">
        <v>8402</v>
      </c>
      <c r="I1" s="17" t="s">
        <v>8403</v>
      </c>
    </row>
    <row r="2" spans="1:9" x14ac:dyDescent="0.55000000000000004">
      <c r="A2" t="s">
        <v>8219</v>
      </c>
      <c r="B2">
        <v>182</v>
      </c>
      <c r="D2" t="s">
        <v>8221</v>
      </c>
      <c r="E2">
        <v>0</v>
      </c>
      <c r="G2" s="17" t="s">
        <v>8410</v>
      </c>
      <c r="H2" s="16">
        <f>AVERAGE(B2:B2186)</f>
        <v>194.42517162471395</v>
      </c>
      <c r="I2" s="16">
        <f>AVERAGE(E2:E1531)</f>
        <v>17.709803921568628</v>
      </c>
    </row>
    <row r="3" spans="1:9" x14ac:dyDescent="0.55000000000000004">
      <c r="A3" t="s">
        <v>8219</v>
      </c>
      <c r="B3">
        <v>79</v>
      </c>
      <c r="D3" t="s">
        <v>8221</v>
      </c>
      <c r="E3">
        <v>1</v>
      </c>
      <c r="G3" s="17" t="s">
        <v>8411</v>
      </c>
      <c r="H3" s="16">
        <f>MEDIAN(B2:B2186)</f>
        <v>62</v>
      </c>
      <c r="I3" s="16">
        <f>MEDIAN(E2:E1531)</f>
        <v>4</v>
      </c>
    </row>
    <row r="4" spans="1:9" x14ac:dyDescent="0.55000000000000004">
      <c r="A4" t="s">
        <v>8219</v>
      </c>
      <c r="B4">
        <v>35</v>
      </c>
      <c r="D4" t="s">
        <v>8221</v>
      </c>
      <c r="E4">
        <v>10</v>
      </c>
      <c r="G4" s="17" t="s">
        <v>8415</v>
      </c>
      <c r="H4" s="16">
        <f>MIN(B2:B2186)</f>
        <v>1</v>
      </c>
      <c r="I4" s="16">
        <f>MIN(E2:E1531)</f>
        <v>0</v>
      </c>
    </row>
    <row r="5" spans="1:9" x14ac:dyDescent="0.55000000000000004">
      <c r="A5" t="s">
        <v>8219</v>
      </c>
      <c r="B5">
        <v>150</v>
      </c>
      <c r="D5" t="s">
        <v>8221</v>
      </c>
      <c r="E5">
        <v>0</v>
      </c>
      <c r="G5" s="17" t="s">
        <v>8413</v>
      </c>
      <c r="H5" s="16">
        <f>MAX(B2:B2186)</f>
        <v>26457</v>
      </c>
      <c r="I5" s="16">
        <f>MAX(E2:E1531)</f>
        <v>1293</v>
      </c>
    </row>
    <row r="6" spans="1:9" x14ac:dyDescent="0.55000000000000004">
      <c r="A6" t="s">
        <v>8219</v>
      </c>
      <c r="B6">
        <v>284</v>
      </c>
      <c r="D6" t="s">
        <v>8221</v>
      </c>
      <c r="E6">
        <v>7</v>
      </c>
      <c r="G6" s="17" t="s">
        <v>8412</v>
      </c>
      <c r="H6" s="16">
        <f>_xlfn.VAR.P(B2:B2186)</f>
        <v>712840.9867348104</v>
      </c>
      <c r="I6" s="16">
        <f>_xlfn.VAR.P(E2:E1531)</f>
        <v>3773.2216685890044</v>
      </c>
    </row>
    <row r="7" spans="1:9" x14ac:dyDescent="0.55000000000000004">
      <c r="A7" t="s">
        <v>8219</v>
      </c>
      <c r="B7">
        <v>47</v>
      </c>
      <c r="D7" t="s">
        <v>8221</v>
      </c>
      <c r="E7">
        <v>0</v>
      </c>
      <c r="G7" s="17" t="s">
        <v>8414</v>
      </c>
      <c r="H7" s="16">
        <f>_xlfn.STDEV.P(B2:B2186)</f>
        <v>844.29910975602149</v>
      </c>
      <c r="I7" s="16">
        <f>_xlfn.STDEV.P(E2:E1531)</f>
        <v>61.426555076684906</v>
      </c>
    </row>
    <row r="8" spans="1:9" x14ac:dyDescent="0.55000000000000004">
      <c r="A8" t="s">
        <v>8219</v>
      </c>
      <c r="B8">
        <v>58</v>
      </c>
      <c r="D8" t="s">
        <v>8221</v>
      </c>
      <c r="E8">
        <v>1</v>
      </c>
      <c r="G8" s="17" t="s">
        <v>8405</v>
      </c>
      <c r="H8" s="16">
        <f>_xlfn.QUARTILE.EXC(B:B, 1)</f>
        <v>29</v>
      </c>
      <c r="I8" s="16">
        <f>_xlfn.QUARTILE.EXC(E:E,1)</f>
        <v>1</v>
      </c>
    </row>
    <row r="9" spans="1:9" x14ac:dyDescent="0.55000000000000004">
      <c r="A9" t="s">
        <v>8219</v>
      </c>
      <c r="B9">
        <v>57</v>
      </c>
      <c r="D9" t="s">
        <v>8221</v>
      </c>
      <c r="E9">
        <v>2</v>
      </c>
      <c r="G9" s="17" t="s">
        <v>8406</v>
      </c>
      <c r="H9" s="16">
        <f>_xlfn.QUARTILE.EXC(B:B, 3)</f>
        <v>141</v>
      </c>
      <c r="I9" s="16">
        <f>_xlfn.QUARTILE.EXC(E:E,3)</f>
        <v>12</v>
      </c>
    </row>
    <row r="10" spans="1:9" x14ac:dyDescent="0.55000000000000004">
      <c r="A10" t="s">
        <v>8219</v>
      </c>
      <c r="B10">
        <v>12</v>
      </c>
      <c r="D10" t="s">
        <v>8221</v>
      </c>
      <c r="E10">
        <v>3</v>
      </c>
      <c r="G10" s="17" t="s">
        <v>8407</v>
      </c>
      <c r="H10" s="16">
        <f>H9-H8</f>
        <v>112</v>
      </c>
      <c r="I10" s="16">
        <f>I9-I8</f>
        <v>11</v>
      </c>
    </row>
    <row r="11" spans="1:9" x14ac:dyDescent="0.55000000000000004">
      <c r="A11" t="s">
        <v>8219</v>
      </c>
      <c r="B11">
        <v>20</v>
      </c>
      <c r="D11" t="s">
        <v>8221</v>
      </c>
      <c r="E11">
        <v>10</v>
      </c>
      <c r="G11" s="17" t="s">
        <v>8409</v>
      </c>
      <c r="H11" s="16">
        <f>H8-(1.5*H10)</f>
        <v>-139</v>
      </c>
      <c r="I11" s="16">
        <f>I8-(1.5*I10)</f>
        <v>-15.5</v>
      </c>
    </row>
    <row r="12" spans="1:9" x14ac:dyDescent="0.55000000000000004">
      <c r="A12" t="s">
        <v>8219</v>
      </c>
      <c r="B12">
        <v>19</v>
      </c>
      <c r="D12" t="s">
        <v>8221</v>
      </c>
      <c r="E12">
        <v>10</v>
      </c>
      <c r="G12" s="17" t="s">
        <v>8408</v>
      </c>
      <c r="H12" s="16">
        <f>H9+(1.5*H10)</f>
        <v>309</v>
      </c>
      <c r="I12" s="16">
        <f>I9+(1.5*I10)</f>
        <v>28.5</v>
      </c>
    </row>
    <row r="13" spans="1:9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9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9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9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autoFilter ref="A1:E1" xr:uid="{A6B214DE-905C-40FC-BCBE-0BCAAB92CD00}"/>
  <sortState xmlns:xlrd2="http://schemas.microsoft.com/office/spreadsheetml/2017/richdata2" ref="A2:B4115">
    <sortCondition ref="A2:A4115"/>
  </sortState>
  <conditionalFormatting sqref="D1:D1045991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conditionalFormatting sqref="A1046647:A1048576">
    <cfRule type="cellIs" dxfId="7" priority="13" operator="equal">
      <formula>"live"</formula>
    </cfRule>
    <cfRule type="cellIs" dxfId="6" priority="14" operator="equal">
      <formula>"canceled"</formula>
    </cfRule>
    <cfRule type="cellIs" dxfId="5" priority="15" operator="equal">
      <formula>"failed"</formula>
    </cfRule>
    <cfRule type="cellIs" dxfId="4" priority="16" operator="equal">
      <formula>"successful"</formula>
    </cfRule>
  </conditionalFormatting>
  <conditionalFormatting sqref="A1:A104664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Outcomes Based on Launch Date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Ma</cp:lastModifiedBy>
  <dcterms:created xsi:type="dcterms:W3CDTF">2017-04-20T15:17:24Z</dcterms:created>
  <dcterms:modified xsi:type="dcterms:W3CDTF">2020-12-06T19:33:15Z</dcterms:modified>
</cp:coreProperties>
</file>