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savonyokes/Desktop/Analysis Projects/Crowdfunding Analysis/"/>
    </mc:Choice>
  </mc:AlternateContent>
  <xr:revisionPtr revIDLastSave="0" documentId="13_ncr:1_{C04C864F-9336-F545-AA07-C3CB3180614C}" xr6:coauthVersionLast="45" xr6:coauthVersionMax="45" xr10:uidLastSave="{00000000-0000-0000-0000-000000000000}"/>
  <bookViews>
    <workbookView xWindow="-20" yWindow="460" windowWidth="28800" windowHeight="15960" firstSheet="6" activeTab="10" xr2:uid="{00000000-000D-0000-FFFF-FFFF00000000}"/>
  </bookViews>
  <sheets>
    <sheet name="Parent Category Statistics" sheetId="2" r:id="rId1"/>
    <sheet name="Subcategory Statistics" sheetId="3" r:id="rId2"/>
    <sheet name="Failed US Kickstarters" sheetId="8" r:id="rId3"/>
    <sheet name="Descriptive Statistics" sheetId="9" r:id="rId4"/>
    <sheet name="Successful US Kickstarters" sheetId="7" r:id="rId5"/>
    <sheet name="Outcomes Based on Launch Date 1" sheetId="5" r:id="rId6"/>
    <sheet name="GreatB Goals and Pledged Ch" sheetId="11" r:id="rId7"/>
    <sheet name="Edinburgh Research" sheetId="6" r:id="rId8"/>
    <sheet name="Kickstarter" sheetId="1" r:id="rId9"/>
    <sheet name="Outcomes Based on Launch Date" sheetId="17" r:id="rId10"/>
    <sheet name="Outcomes Based on Goals" sheetId="14" r:id="rId11"/>
  </sheets>
  <definedNames>
    <definedName name="_xlnm._FilterDatabase" localSheetId="8" hidden="1">Kickstarter!$A$1:$T$4115</definedName>
    <definedName name="_xlnm._FilterDatabase" localSheetId="4" hidden="1">'Successful US Kickstarters'!$G$1:$G$413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  <pivotCache cacheId="1" r:id="rId13"/>
    <pivotCache cacheId="10" r:id="rId14"/>
    <pivotCache cacheId="26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3" i="14" l="1"/>
  <c r="F12" i="14"/>
  <c r="F11" i="14"/>
  <c r="F10" i="14"/>
  <c r="F9" i="14"/>
  <c r="F8" i="14"/>
  <c r="F7" i="14"/>
  <c r="F6" i="14"/>
  <c r="F5" i="14"/>
  <c r="F4" i="14"/>
  <c r="F3" i="14"/>
  <c r="F2" i="14"/>
  <c r="E13" i="14"/>
  <c r="E12" i="14"/>
  <c r="E11" i="14"/>
  <c r="E10" i="14"/>
  <c r="E9" i="14"/>
  <c r="E8" i="14"/>
  <c r="E7" i="14"/>
  <c r="E6" i="14"/>
  <c r="E5" i="14"/>
  <c r="E4" i="14"/>
  <c r="E3" i="14"/>
  <c r="E2" i="14"/>
  <c r="D13" i="14"/>
  <c r="D12" i="14"/>
  <c r="D11" i="14"/>
  <c r="D10" i="14"/>
  <c r="D9" i="14"/>
  <c r="D8" i="14"/>
  <c r="D7" i="14"/>
  <c r="D6" i="14"/>
  <c r="D5" i="14"/>
  <c r="D4" i="14"/>
  <c r="D3" i="14"/>
  <c r="C3" i="14"/>
  <c r="D2" i="14"/>
  <c r="C2" i="14"/>
  <c r="C13" i="14"/>
  <c r="C12" i="14"/>
  <c r="C11" i="14"/>
  <c r="C10" i="14"/>
  <c r="C9" i="14"/>
  <c r="C8" i="14"/>
  <c r="C7" i="14"/>
  <c r="C6" i="14"/>
  <c r="C5" i="14"/>
  <c r="C4" i="14"/>
  <c r="B2" i="9"/>
  <c r="C7" i="9"/>
  <c r="B7" i="9"/>
  <c r="C6" i="9"/>
  <c r="B6" i="9"/>
  <c r="C5" i="9"/>
  <c r="B5" i="9"/>
  <c r="C4" i="9"/>
  <c r="B4" i="9"/>
  <c r="C2" i="9"/>
  <c r="B3" i="9"/>
  <c r="B9" i="9"/>
  <c r="C10" i="9"/>
  <c r="B10" i="9"/>
  <c r="C9" i="9"/>
  <c r="C3" i="9"/>
  <c r="F3" i="6" l="1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E3" i="6" s="1"/>
  <c r="P1885" i="1"/>
  <c r="E2" i="6" s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<sst xmlns="http://schemas.openxmlformats.org/spreadsheetml/2006/main" count="38397" uniqueCount="8418">
  <si>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</si>
  <si>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</si>
  <si>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</si>
  <si>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</si>
  <si>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</si>
  <si>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</si>
  <si>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</si>
  <si>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</si>
  <si>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</si>
  <si>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</si>
  <si>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</si>
  <si>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</si>
  <si>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</si>
  <si>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</si>
  <si>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</si>
  <si>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</si>
  <si>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</si>
  <si>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</si>
  <si>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</si>
  <si>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</si>
  <si>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</si>
  <si>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</si>
  <si>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</si>
  <si>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</si>
  <si>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</si>
  <si>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</si>
  <si>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</si>
  <si>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</si>
  <si>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</si>
  <si>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</si>
  <si>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</si>
  <si>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</si>
  <si>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</si>
  <si>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</si>
  <si>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</si>
  <si>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</si>
  <si>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</si>
  <si>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</si>
  <si>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</si>
  <si>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</si>
  <si>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</si>
  <si>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</si>
  <si>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</si>
  <si>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</si>
  <si>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</si>
  <si>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</si>
  <si>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</si>
  <si>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</si>
  <si>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</si>
  <si>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</si>
  <si>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</si>
  <si>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</si>
  <si>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</si>
  <si>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</si>
  <si>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</si>
  <si>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</si>
  <si>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</si>
  <si>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</si>
  <si>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</si>
  <si>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</si>
  <si>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</si>
  <si>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</si>
  <si>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</si>
  <si>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</si>
  <si>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</si>
  <si>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</si>
  <si>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</si>
  <si>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</si>
  <si>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</si>
  <si>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</si>
  <si>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</si>
  <si>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</si>
  <si>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</si>
  <si>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</si>
  <si>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</si>
  <si>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</si>
  <si>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</si>
  <si>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</si>
  <si>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</si>
  <si>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</si>
  <si>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</si>
  <si>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</si>
  <si>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</si>
  <si>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</si>
  <si>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</si>
  <si>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</si>
  <si>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</si>
  <si>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</si>
  <si>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</si>
  <si>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</si>
  <si>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</si>
  <si>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</si>
  <si>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</si>
  <si>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</si>
  <si>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</si>
  <si>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</si>
  <si>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</si>
  <si>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</si>
  <si>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</si>
  <si>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</si>
  <si>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</si>
  <si>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</si>
  <si>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</si>
  <si>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</si>
  <si>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</si>
  <si>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</si>
  <si>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</si>
  <si>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</si>
  <si>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</si>
  <si>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</si>
  <si>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</si>
  <si>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</si>
  <si>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</si>
  <si>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</si>
  <si>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</si>
  <si>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</si>
  <si>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</si>
  <si>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</si>
  <si>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</si>
  <si>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</si>
  <si>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</si>
  <si>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</si>
  <si>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</si>
  <si>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</si>
  <si>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</si>
  <si>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</si>
  <si>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</si>
  <si>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</si>
  <si>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</si>
  <si>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</si>
  <si>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</si>
  <si>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</si>
  <si>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</si>
  <si>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</si>
  <si>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</si>
  <si>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</si>
  <si>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</si>
  <si>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</si>
  <si>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</si>
  <si>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</si>
  <si>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</si>
  <si>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</si>
  <si>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</si>
  <si>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</si>
  <si>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</si>
  <si>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</si>
  <si>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</si>
  <si>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</si>
  <si>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</si>
  <si>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</si>
  <si>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</si>
  <si>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</si>
  <si>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</si>
  <si>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</si>
  <si>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</si>
  <si>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</si>
  <si>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</si>
  <si>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</si>
  <si>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</si>
  <si>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</si>
  <si>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</si>
  <si>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</si>
  <si>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</si>
  <si>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</si>
  <si>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</si>
  <si>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</si>
  <si>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</si>
  <si>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</si>
  <si>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</si>
  <si>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</si>
  <si>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</si>
  <si>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</si>
  <si>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</si>
  <si>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</si>
  <si>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</si>
  <si>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</si>
  <si>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</si>
  <si>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</si>
  <si>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</si>
  <si>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</si>
  <si>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</si>
  <si>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</si>
  <si>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</si>
  <si>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</si>
  <si>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</si>
  <si>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</si>
  <si>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</si>
  <si>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</si>
  <si>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</si>
  <si>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</si>
  <si>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</si>
  <si>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</si>
  <si>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</si>
  <si>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</si>
  <si>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</si>
  <si>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</si>
  <si>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</si>
  <si>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</si>
  <si>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</si>
  <si>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</si>
  <si>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</si>
  <si>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</si>
  <si>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</si>
  <si>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</si>
  <si>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</si>
  <si>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</si>
  <si>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</si>
  <si>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</si>
  <si>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</si>
  <si>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</si>
  <si>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</si>
  <si>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</si>
  <si>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</si>
  <si>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</si>
  <si>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</si>
  <si>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</si>
  <si>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</si>
  <si>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</si>
  <si>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</si>
  <si>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</si>
  <si>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</si>
  <si>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</si>
  <si>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</si>
  <si>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</si>
  <si>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</si>
  <si>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</si>
  <si>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</si>
  <si>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</si>
  <si>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</si>
  <si>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</si>
  <si>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</si>
  <si>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</si>
  <si>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</si>
  <si>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</si>
  <si>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</si>
  <si>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</si>
  <si>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</si>
  <si>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</si>
  <si>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</si>
  <si>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</si>
  <si>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</si>
  <si>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</si>
  <si>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</si>
  <si>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</si>
  <si>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</si>
  <si>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</si>
  <si>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</si>
  <si>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</si>
  <si>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</si>
  <si>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</si>
  <si>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</si>
  <si>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</si>
  <si>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</si>
  <si>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</si>
  <si>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</si>
  <si>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</si>
  <si>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</si>
  <si>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</si>
  <si>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</si>
  <si>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</si>
  <si>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</si>
  <si>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</si>
  <si>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</si>
  <si>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</si>
  <si>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</si>
  <si>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</si>
  <si>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</si>
  <si>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</si>
  <si>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</si>
  <si>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</si>
  <si>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</si>
  <si>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</si>
  <si>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</si>
  <si>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</si>
  <si>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</si>
  <si>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</si>
  <si>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</si>
  <si>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</si>
  <si>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</si>
  <si>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</si>
  <si>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</si>
  <si>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</si>
  <si>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</si>
  <si>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</si>
  <si>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</si>
  <si>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</si>
  <si>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</si>
  <si>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</si>
  <si>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</si>
  <si>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</si>
  <si>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</si>
  <si>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</si>
  <si>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</si>
  <si>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</si>
  <si>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</si>
  <si>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</si>
  <si>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</si>
  <si>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</si>
  <si>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</si>
  <si>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</si>
  <si>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</si>
  <si>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</si>
  <si>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</si>
  <si>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</si>
  <si>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</si>
  <si>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</si>
  <si>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</si>
  <si>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</si>
  <si>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</si>
  <si>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</si>
  <si>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</si>
  <si>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</si>
  <si>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</si>
  <si>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</si>
  <si>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</si>
  <si>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</si>
  <si>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</si>
  <si>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</si>
  <si>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</si>
  <si>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</si>
  <si>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</si>
  <si>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</si>
  <si>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</si>
  <si>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</si>
  <si>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</si>
  <si>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</si>
  <si>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</si>
  <si>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</si>
  <si>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</si>
  <si>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</si>
  <si>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</si>
  <si>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</si>
  <si>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</si>
  <si>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</si>
  <si>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</si>
  <si>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</si>
  <si>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</si>
  <si>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</si>
  <si>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</si>
  <si>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</si>
  <si>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</si>
  <si>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</si>
  <si>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</si>
  <si>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</si>
  <si>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</si>
  <si>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</si>
  <si>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</si>
  <si>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</si>
  <si>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</si>
  <si>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</si>
  <si>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</si>
  <si>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</si>
  <si>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</si>
  <si>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</si>
  <si>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</si>
  <si>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</si>
  <si>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</si>
  <si>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</si>
  <si>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</si>
  <si>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</si>
  <si>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</si>
  <si>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</si>
  <si>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</si>
  <si>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</si>
  <si>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</si>
  <si>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</si>
  <si>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</si>
  <si>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</si>
  <si>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</si>
  <si>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</si>
  <si>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</si>
  <si>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</si>
  <si>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</si>
  <si>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</si>
  <si>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</si>
  <si>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</si>
  <si>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</si>
  <si>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</si>
  <si>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</si>
  <si>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</si>
  <si>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</si>
  <si>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</si>
  <si>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</si>
  <si>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</si>
  <si>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</si>
  <si>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</si>
  <si>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</si>
  <si>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</si>
  <si>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</si>
  <si>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</si>
  <si>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</si>
  <si>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</si>
  <si>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</si>
  <si>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</si>
  <si>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</si>
  <si>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</si>
  <si>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</si>
  <si>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</si>
  <si>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</si>
  <si>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</si>
  <si>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</si>
  <si>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</si>
  <si>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</si>
  <si>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</si>
  <si>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</si>
  <si>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</si>
  <si>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</si>
  <si>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</si>
  <si>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</si>
  <si>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</si>
  <si>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</si>
  <si>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</si>
  <si>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</si>
  <si>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</si>
  <si>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</si>
  <si>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</si>
  <si>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</si>
  <si>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</si>
  <si>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</si>
  <si>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</si>
  <si>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</si>
  <si>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</si>
  <si>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</si>
  <si>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</si>
  <si>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</si>
  <si>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</si>
  <si>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</si>
  <si>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</si>
  <si>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</si>
  <si>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</si>
  <si>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</si>
  <si>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</si>
  <si>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</si>
  <si>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</si>
  <si>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</si>
  <si>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</si>
  <si>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</si>
  <si>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</si>
  <si>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</si>
  <si>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</si>
  <si>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</si>
  <si>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</si>
  <si>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</si>
  <si>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</si>
  <si>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</si>
  <si>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</si>
  <si>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</si>
  <si>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</si>
  <si>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</si>
  <si>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</si>
  <si>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</si>
  <si>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</si>
  <si>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</si>
  <si>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</si>
  <si>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</si>
  <si>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</si>
  <si>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</si>
  <si>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</si>
  <si>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</si>
  <si>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</si>
  <si>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</si>
  <si>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</si>
  <si>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</si>
  <si>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</si>
  <si>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</si>
  <si>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</si>
  <si>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</si>
  <si>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</si>
  <si>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</si>
  <si>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</si>
  <si>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</si>
  <si>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</si>
  <si>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</si>
  <si>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</si>
  <si>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</si>
  <si>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</si>
  <si>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</si>
  <si>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</si>
  <si>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</si>
  <si>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</si>
  <si>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</si>
  <si>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</si>
  <si>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</si>
  <si>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</si>
  <si>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</si>
  <si>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</si>
  <si>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</si>
  <si>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</si>
  <si>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</si>
  <si>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</si>
  <si>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</si>
  <si>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</si>
  <si>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</si>
  <si>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</si>
  <si>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</si>
  <si>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</si>
  <si>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</si>
  <si>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</si>
  <si>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</si>
  <si>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</si>
  <si>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</si>
  <si>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</si>
  <si>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</si>
  <si>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</si>
  <si>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</si>
  <si>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</si>
  <si>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</si>
  <si>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</si>
  <si>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</si>
  <si>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</si>
  <si>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</si>
  <si>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</si>
  <si>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</si>
  <si>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</si>
  <si>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</si>
  <si>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</si>
  <si>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</si>
  <si>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</si>
  <si>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</si>
  <si>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</si>
  <si>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</si>
  <si>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</si>
  <si>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</si>
  <si>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</si>
  <si>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</si>
  <si>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</si>
  <si>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</si>
  <si>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</si>
  <si>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</si>
  <si>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</si>
  <si>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</si>
  <si>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</si>
  <si>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</si>
  <si>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</si>
  <si>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</si>
  <si>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</si>
  <si>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</si>
  <si>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</si>
  <si>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</si>
  <si>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</si>
  <si>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</si>
  <si>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</si>
  <si>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</si>
  <si>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</si>
  <si>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</si>
  <si>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</si>
  <si>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</si>
  <si>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</si>
  <si>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</si>
  <si>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</si>
  <si>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</si>
  <si>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</si>
  <si>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</si>
  <si>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</si>
  <si>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</si>
  <si>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</si>
  <si>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</si>
  <si>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</si>
  <si>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</si>
  <si>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</si>
  <si>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</si>
  <si>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</si>
  <si>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</si>
  <si>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</si>
  <si>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</si>
  <si>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</si>
  <si>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</si>
  <si>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</si>
  <si>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</si>
  <si>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</si>
  <si>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</si>
  <si>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</si>
  <si>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</si>
  <si>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</si>
  <si>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</si>
  <si>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</si>
  <si>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</si>
  <si>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</si>
  <si>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</si>
  <si>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</si>
  <si>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</si>
  <si>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</si>
  <si>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</si>
  <si>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</si>
  <si>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</si>
  <si>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</si>
  <si>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</si>
  <si>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</si>
  <si>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</si>
  <si>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</si>
  <si>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</si>
  <si>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</si>
  <si>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</si>
  <si>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</si>
  <si>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</si>
  <si>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</si>
  <si>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</si>
  <si>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</si>
  <si>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</si>
  <si>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</si>
  <si>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</si>
  <si>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</si>
  <si>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</si>
  <si>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</si>
  <si>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</si>
  <si>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</si>
  <si>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</si>
  <si>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</si>
  <si>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</si>
  <si>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</si>
  <si>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</si>
  <si>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</si>
  <si>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</si>
  <si>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</si>
  <si>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</si>
  <si>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</si>
  <si>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</si>
  <si>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</si>
  <si>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</si>
  <si>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</si>
  <si>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</si>
  <si>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</si>
  <si>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</si>
  <si>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</si>
  <si>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</si>
  <si>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</si>
  <si>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</si>
  <si>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</si>
  <si>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</si>
  <si>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</si>
  <si>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</si>
  <si>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</si>
  <si>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</si>
  <si>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</si>
  <si>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</si>
  <si>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</si>
  <si>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</si>
  <si>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</si>
  <si>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</si>
  <si>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</si>
  <si>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</si>
  <si>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</si>
  <si>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</si>
  <si>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</si>
  <si>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</si>
  <si>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</si>
  <si>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</si>
  <si>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</si>
  <si>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</si>
  <si>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</si>
  <si>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</si>
  <si>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</si>
  <si>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</si>
  <si>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</si>
  <si>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</si>
  <si>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</si>
  <si>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</si>
  <si>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</si>
  <si>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</si>
  <si>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</si>
  <si>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</si>
  <si>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</si>
  <si>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</si>
  <si>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</si>
  <si>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</si>
  <si>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</si>
  <si>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</si>
  <si>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</si>
  <si>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</si>
  <si>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</si>
  <si>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</si>
  <si>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</si>
  <si>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</si>
  <si>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</si>
  <si>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</si>
  <si>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</si>
  <si>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</si>
  <si>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</si>
  <si>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</si>
  <si>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</si>
  <si>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</si>
  <si>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</si>
  <si>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</si>
  <si>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</si>
  <si>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</si>
  <si>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</si>
  <si>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</si>
  <si>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</si>
  <si>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</si>
  <si>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</si>
  <si>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</si>
  <si>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</si>
  <si>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</si>
  <si>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</si>
  <si>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</si>
  <si>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</si>
  <si>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</si>
  <si>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</si>
  <si>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</si>
  <si>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</si>
  <si>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</si>
  <si>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</si>
  <si>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</si>
  <si>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</si>
  <si>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</si>
  <si>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</si>
  <si>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</si>
  <si>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</si>
  <si>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</si>
  <si>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</si>
  <si>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</si>
  <si>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</si>
  <si>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</si>
  <si>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</si>
  <si>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</si>
  <si>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</si>
  <si>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</si>
  <si>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</si>
  <si>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</si>
  <si>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</si>
  <si>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</si>
  <si>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</si>
  <si>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</si>
  <si>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</si>
  <si>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</si>
  <si>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</si>
  <si>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</si>
  <si>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</si>
  <si>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</si>
  <si>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</si>
  <si>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</si>
  <si>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</si>
  <si>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</si>
  <si>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</si>
  <si>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</si>
  <si>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</si>
  <si>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</si>
  <si>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</si>
  <si>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</si>
  <si>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</si>
  <si>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</si>
  <si>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</si>
  <si>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</si>
  <si>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</si>
  <si>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</si>
  <si>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</si>
  <si>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</si>
  <si>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</si>
  <si>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</si>
  <si>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</si>
  <si>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</si>
  <si>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</si>
  <si>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</si>
  <si>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</si>
  <si>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</si>
  <si>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</si>
  <si>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</si>
  <si>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</si>
  <si>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</si>
  <si>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</si>
  <si>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</si>
  <si>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</si>
  <si>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</si>
  <si>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</si>
  <si>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</si>
  <si>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</si>
  <si>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</si>
  <si>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</si>
  <si>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</si>
  <si>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</si>
  <si>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</si>
  <si>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</si>
  <si>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</si>
  <si>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</si>
  <si>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</si>
  <si>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</si>
  <si>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</si>
  <si>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</si>
  <si>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</si>
  <si>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</si>
  <si>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</si>
  <si>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</si>
  <si>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</si>
  <si>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</si>
  <si>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</si>
  <si>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</si>
  <si>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</si>
  <si>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</si>
  <si>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</si>
  <si>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</si>
  <si>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</si>
  <si>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</si>
  <si>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</si>
  <si>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</si>
  <si>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</si>
  <si>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</si>
  <si>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</si>
  <si>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</si>
  <si>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</si>
  <si>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</si>
  <si>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</si>
  <si>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</si>
  <si>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</si>
  <si>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</si>
  <si>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</si>
  <si>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</si>
  <si>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</si>
  <si>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</si>
  <si>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</si>
  <si>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</si>
  <si>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</si>
  <si>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</si>
  <si>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</si>
  <si>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</si>
  <si>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</si>
  <si>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</si>
  <si>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</si>
  <si>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</si>
  <si>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</si>
  <si>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</si>
  <si>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</si>
  <si>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</si>
  <si>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</si>
  <si>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</si>
  <si>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</si>
  <si>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</si>
  <si>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</si>
  <si>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</si>
  <si>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</si>
  <si>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</si>
  <si>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</si>
  <si>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</si>
  <si>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</si>
  <si>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</si>
  <si>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</si>
  <si>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</si>
  <si>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</si>
  <si>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</si>
  <si>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</si>
  <si>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</si>
  <si>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</si>
  <si>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</si>
  <si>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</si>
  <si>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</si>
  <si>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</si>
  <si>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</si>
  <si>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</si>
  <si>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</si>
  <si>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</si>
  <si>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</si>
  <si>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</si>
  <si>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</si>
  <si>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</si>
  <si>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</si>
  <si>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</si>
  <si>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</si>
  <si>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</si>
  <si>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</si>
  <si>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</si>
  <si>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</si>
  <si>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</si>
  <si>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</si>
  <si>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</si>
  <si>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</si>
  <si>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</si>
  <si>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</si>
  <si>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</si>
  <si>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</si>
  <si>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</si>
  <si>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</si>
  <si>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</si>
  <si>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</si>
  <si>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</si>
  <si>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</si>
  <si>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</si>
  <si>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</si>
  <si>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</si>
  <si>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</si>
  <si>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</si>
  <si>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</si>
  <si>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</si>
  <si>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</si>
  <si>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</si>
  <si>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</si>
  <si>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</si>
  <si>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</si>
  <si>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</si>
  <si>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</si>
  <si>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</si>
  <si>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</si>
  <si>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</si>
  <si>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</si>
  <si>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</si>
  <si>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</si>
  <si>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</si>
  <si>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</si>
  <si>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</si>
  <si>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</si>
  <si>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</si>
  <si>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</si>
  <si>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</si>
  <si>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</si>
  <si>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</si>
  <si>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</si>
  <si>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</si>
  <si>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</si>
  <si>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</si>
  <si>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</si>
  <si>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</si>
  <si>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</si>
  <si>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</si>
  <si>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</si>
  <si>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</si>
  <si>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</si>
  <si>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</si>
  <si>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</si>
  <si>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</si>
  <si>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</si>
  <si>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</si>
  <si>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</si>
  <si>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</si>
  <si>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</si>
  <si>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</si>
  <si>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</si>
  <si>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</si>
  <si>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</si>
  <si>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</si>
  <si>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</si>
  <si>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</si>
  <si>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</si>
  <si>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</si>
  <si>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</si>
  <si>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</si>
  <si>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</si>
  <si>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</si>
  <si>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</si>
  <si>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</si>
  <si>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</si>
  <si>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</si>
  <si>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</si>
  <si>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</si>
  <si>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</si>
  <si>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</si>
  <si>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</si>
  <si>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</si>
  <si>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</si>
  <si>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</si>
  <si>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</si>
  <si>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</si>
  <si>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</si>
  <si>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</si>
  <si>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</si>
  <si>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</si>
  <si>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</si>
  <si>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</si>
  <si>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</si>
  <si>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</si>
  <si>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</si>
  <si>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</si>
  <si>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</si>
  <si>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</si>
  <si>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</si>
  <si>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</si>
  <si>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</si>
  <si>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</si>
  <si>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</si>
  <si>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</si>
  <si>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</si>
  <si>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</si>
  <si>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</si>
  <si>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</si>
  <si>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</si>
  <si>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</si>
  <si>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</si>
  <si>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</si>
  <si>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</si>
  <si>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</si>
  <si>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</si>
  <si>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</si>
  <si>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</si>
  <si>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</si>
  <si>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</si>
  <si>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</si>
  <si>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</si>
  <si>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</si>
  <si>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</si>
  <si>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</si>
  <si>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</si>
  <si>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</si>
  <si>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</si>
  <si>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</si>
  <si>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</si>
  <si>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</si>
  <si>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</si>
  <si>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</si>
  <si>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</si>
  <si>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</si>
  <si>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</si>
  <si>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</si>
  <si>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</si>
  <si>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</si>
  <si>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</si>
  <si>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</si>
  <si>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</si>
  <si>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</si>
  <si>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</si>
  <si>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</si>
  <si>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</si>
  <si>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</si>
  <si>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</si>
  <si>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</si>
  <si>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</si>
  <si>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</si>
  <si>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</si>
  <si>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</si>
  <si>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</si>
  <si>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</si>
  <si>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</si>
  <si>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</si>
  <si>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</si>
  <si>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</si>
  <si>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</si>
  <si>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</si>
  <si>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</si>
  <si>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</si>
  <si>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</si>
  <si>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</si>
  <si>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</si>
  <si>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</si>
  <si>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</si>
  <si>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</si>
  <si>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</si>
  <si>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</si>
  <si>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</si>
  <si>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</si>
  <si>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</si>
  <si>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</si>
  <si>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</si>
  <si>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</si>
  <si>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</si>
  <si>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</si>
  <si>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</si>
  <si>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</si>
  <si>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</si>
  <si>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</si>
  <si>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</si>
  <si>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</si>
  <si>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</si>
  <si>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</si>
  <si>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</si>
  <si>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</si>
  <si>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</si>
  <si>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</si>
  <si>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</si>
  <si>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</si>
  <si>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</si>
  <si>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</si>
  <si>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</si>
  <si>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</si>
  <si>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</si>
  <si>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</si>
  <si>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</si>
  <si>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</si>
  <si>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</si>
  <si>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</si>
  <si>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</si>
  <si>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</si>
  <si>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</si>
  <si>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</si>
  <si>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</si>
  <si>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</si>
  <si>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</si>
  <si>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</si>
  <si>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</si>
  <si>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</si>
  <si>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</si>
  <si>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</si>
  <si>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</si>
  <si>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</si>
  <si>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</si>
  <si>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</si>
  <si>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</si>
  <si>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</si>
  <si>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</si>
  <si>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</si>
  <si>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</si>
  <si>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</si>
  <si>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</si>
  <si>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</si>
  <si>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</si>
  <si>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</si>
  <si>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</si>
  <si>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</si>
  <si>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</si>
  <si>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</si>
  <si>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</si>
  <si>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</si>
  <si>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</si>
  <si>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</si>
  <si>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</si>
  <si>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</si>
  <si>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</si>
  <si>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</si>
  <si>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</si>
  <si>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</si>
  <si>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</si>
  <si>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</si>
  <si>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</si>
  <si>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</si>
  <si>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</si>
  <si>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</si>
  <si>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</si>
  <si>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</si>
  <si>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</si>
  <si>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</si>
  <si>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</si>
  <si>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</si>
  <si>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</si>
  <si>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</si>
  <si>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</si>
  <si>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</si>
  <si>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</si>
  <si>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</si>
  <si>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</si>
  <si>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</si>
  <si>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</si>
  <si>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</si>
  <si>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</si>
  <si>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</si>
  <si>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</si>
  <si>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</si>
  <si>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</si>
  <si>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</si>
  <si>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</si>
  <si>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</si>
  <si>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</si>
  <si>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</si>
  <si>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</si>
  <si>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</si>
  <si>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</si>
  <si>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</si>
  <si>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</si>
  <si>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</si>
  <si>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</si>
  <si>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</si>
  <si>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</si>
  <si>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</si>
  <si>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</si>
  <si>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</si>
  <si>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</si>
  <si>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</si>
  <si>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</si>
  <si>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</si>
  <si>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</si>
  <si>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</si>
  <si>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</si>
  <si>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</si>
  <si>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</si>
  <si>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</si>
  <si>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</si>
  <si>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</si>
  <si>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</si>
  <si>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</si>
  <si>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</si>
  <si>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</si>
  <si>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</si>
  <si>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</si>
  <si>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</si>
  <si>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</si>
  <si>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</si>
  <si>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</si>
  <si>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</si>
  <si>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</si>
  <si>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</si>
  <si>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</si>
  <si>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</si>
  <si>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</si>
  <si>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</si>
  <si>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</si>
  <si>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</si>
  <si>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</si>
  <si>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</si>
  <si>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</si>
  <si>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</si>
  <si>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</si>
  <si>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</si>
  <si>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</si>
  <si>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</si>
  <si>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</si>
  <si>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</si>
  <si>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</si>
  <si>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</si>
  <si>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</si>
  <si>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</si>
  <si>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</si>
  <si>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</si>
  <si>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</si>
  <si>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</si>
  <si>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</si>
  <si>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</si>
  <si>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</si>
  <si>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</si>
  <si>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</si>
  <si>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</si>
  <si>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</si>
  <si>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</si>
  <si>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</si>
  <si>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</si>
  <si>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</si>
  <si>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</si>
  <si>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</si>
  <si>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</si>
  <si>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</si>
  <si>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</si>
  <si>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</si>
  <si>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</si>
  <si>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</si>
  <si>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</si>
  <si>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</si>
  <si>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</si>
  <si>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</si>
  <si>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</si>
  <si>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</si>
  <si>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</si>
  <si>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</si>
  <si>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</si>
  <si>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</si>
  <si>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</si>
  <si>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</si>
  <si>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</si>
  <si>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</si>
  <si>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</si>
  <si>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</si>
  <si>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</si>
  <si>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</si>
  <si>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</si>
  <si>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</si>
  <si>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</si>
  <si>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</si>
  <si>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</si>
  <si>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</si>
  <si>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</si>
  <si>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</si>
  <si>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</si>
  <si>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</si>
  <si>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</si>
  <si>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</si>
  <si>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</si>
  <si>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</si>
  <si>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</si>
  <si>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</si>
  <si>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</si>
  <si>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</si>
  <si>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</si>
  <si>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</si>
  <si>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</si>
  <si>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</si>
  <si>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</si>
  <si>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</si>
  <si>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</si>
  <si>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</si>
  <si>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</si>
  <si>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</si>
  <si>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</si>
  <si>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</si>
  <si>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</si>
  <si>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</si>
  <si>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</si>
  <si>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</si>
  <si>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</si>
  <si>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</si>
  <si>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</si>
  <si>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</si>
  <si>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</si>
  <si>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</si>
  <si>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</si>
  <si>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</si>
  <si>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</si>
  <si>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</si>
  <si>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</si>
  <si>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</si>
  <si>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</si>
  <si>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</si>
  <si>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</si>
  <si>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</si>
  <si>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</si>
  <si>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</si>
  <si>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</si>
  <si>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</si>
  <si>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</si>
  <si>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</si>
  <si>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</si>
  <si>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</si>
  <si>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</si>
  <si>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</si>
  <si>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</si>
  <si>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</si>
  <si>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</si>
  <si>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</si>
  <si>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</si>
  <si>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</si>
  <si>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</si>
  <si>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</si>
  <si>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</si>
  <si>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</si>
  <si>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</si>
  <si>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</si>
  <si>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</si>
  <si>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</si>
  <si>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</si>
  <si>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</si>
  <si>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</si>
  <si>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</si>
  <si>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</si>
  <si>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</si>
  <si>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</si>
  <si>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</si>
  <si>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</si>
  <si>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</si>
  <si>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</si>
  <si>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</si>
  <si>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</si>
  <si>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</si>
  <si>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</si>
  <si>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</si>
  <si>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</si>
  <si>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</si>
  <si>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</si>
  <si>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</si>
  <si>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</si>
  <si>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</si>
  <si>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</si>
  <si>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</si>
  <si>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</si>
  <si>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</si>
  <si>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</si>
  <si>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</si>
  <si>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</si>
  <si>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</si>
  <si>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</si>
  <si>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</si>
  <si>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</si>
  <si>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</si>
  <si>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</si>
  <si>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</si>
  <si>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</si>
  <si>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</si>
  <si>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</si>
  <si>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</si>
  <si>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</si>
  <si>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</si>
  <si>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</si>
  <si>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</si>
  <si>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</si>
  <si>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</si>
  <si>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</si>
  <si>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</si>
  <si>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</si>
  <si>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</si>
  <si>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</si>
  <si>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</si>
  <si>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</si>
  <si>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</si>
  <si>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</si>
  <si>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</si>
  <si>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</si>
  <si>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</si>
  <si>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</si>
  <si>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</si>
  <si>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</si>
  <si>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</si>
  <si>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</si>
  <si>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</si>
  <si>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</si>
  <si>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</si>
  <si>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</si>
  <si>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</si>
  <si>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</si>
  <si>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</si>
  <si>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</si>
  <si>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</si>
  <si>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</si>
  <si>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</si>
  <si>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</si>
  <si>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</si>
  <si>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</si>
  <si>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</si>
  <si>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</si>
  <si>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</si>
  <si>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</si>
  <si>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</si>
  <si>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</si>
  <si>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</si>
  <si>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</si>
  <si>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</si>
  <si>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</si>
  <si>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</si>
  <si>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</si>
  <si>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</si>
  <si>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</si>
  <si>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</si>
  <si>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</si>
  <si>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</si>
  <si>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</si>
  <si>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</si>
  <si>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</si>
  <si>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</si>
  <si>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</si>
  <si>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</si>
  <si>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</si>
  <si>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</si>
  <si>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</si>
  <si>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</si>
  <si>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</si>
  <si>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</si>
  <si>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</si>
  <si>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</si>
  <si>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</si>
  <si>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</si>
  <si>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</si>
  <si>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</si>
  <si>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</si>
  <si>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</si>
  <si>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</si>
  <si>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</si>
  <si>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</si>
  <si>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</si>
  <si>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</si>
  <si>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</si>
  <si>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</si>
  <si>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</si>
  <si>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</si>
  <si>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</si>
  <si>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</si>
  <si>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</si>
  <si>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</si>
  <si>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</si>
  <si>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</si>
  <si>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</si>
  <si>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</si>
  <si>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</si>
  <si>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</si>
  <si>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</si>
  <si>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</si>
  <si>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</si>
  <si>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</si>
  <si>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</si>
  <si>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</si>
  <si>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</si>
  <si>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</si>
  <si>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</si>
  <si>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</si>
  <si>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</si>
  <si>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</si>
  <si>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</si>
  <si>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</si>
  <si>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</si>
  <si>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</si>
  <si>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</si>
  <si>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</si>
  <si>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</si>
  <si>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</si>
  <si>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</si>
  <si>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</si>
  <si>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</si>
  <si>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</si>
  <si>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</si>
  <si>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</si>
  <si>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</si>
  <si>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</si>
  <si>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</si>
  <si>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</si>
  <si>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</si>
  <si>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</si>
  <si>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</si>
  <si>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</si>
  <si>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</si>
  <si>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</si>
  <si>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</si>
  <si>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</si>
  <si>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</si>
  <si>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</si>
  <si>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</si>
  <si>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</si>
  <si>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</si>
  <si>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</si>
  <si>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</si>
  <si>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</si>
  <si>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</si>
  <si>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</si>
  <si>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</si>
  <si>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</si>
  <si>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</si>
  <si>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</si>
  <si>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</si>
  <si>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</si>
  <si>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</si>
  <si>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</si>
  <si>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</si>
  <si>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</si>
  <si>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</si>
  <si>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</si>
  <si>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</si>
  <si>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</si>
  <si>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</si>
  <si>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</si>
  <si>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</si>
  <si>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</si>
  <si>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</si>
  <si>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</si>
  <si>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</si>
  <si>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</si>
  <si>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</si>
  <si>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</si>
  <si>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</si>
  <si>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</si>
  <si>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</si>
  <si>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</si>
  <si>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</si>
  <si>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</si>
  <si>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</si>
  <si>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</si>
  <si>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</si>
  <si>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</si>
  <si>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</si>
  <si>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</si>
  <si>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</si>
  <si>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</si>
  <si>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</si>
  <si>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</si>
  <si>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</si>
  <si>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</si>
  <si>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</si>
  <si>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</si>
  <si>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</si>
  <si>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</si>
  <si>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</si>
  <si>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</si>
  <si>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</si>
  <si>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</si>
  <si>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</si>
  <si>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</si>
  <si>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</si>
  <si>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</si>
  <si>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</si>
  <si>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</si>
  <si>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</si>
  <si>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</si>
  <si>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</si>
  <si>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</si>
  <si>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</si>
  <si>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</si>
  <si>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</si>
  <si>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</si>
  <si>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</si>
  <si>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</si>
  <si>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</si>
  <si>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</si>
  <si>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</si>
  <si>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</si>
  <si>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</si>
  <si>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</si>
  <si>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</si>
  <si>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</si>
  <si>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</si>
  <si>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</si>
  <si>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</si>
  <si>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</si>
  <si>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</si>
  <si>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</si>
  <si>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</si>
  <si>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</si>
  <si>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</si>
  <si>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</si>
  <si>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</si>
  <si>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</si>
  <si>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</si>
  <si>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</si>
  <si>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</si>
  <si>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</si>
  <si>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</si>
  <si>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</si>
  <si>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</si>
  <si>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</si>
  <si>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</si>
  <si>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</si>
  <si>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</si>
  <si>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</si>
  <si>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</si>
  <si>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</si>
  <si>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</si>
  <si>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</si>
  <si>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</si>
  <si>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</si>
  <si>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</si>
  <si>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</si>
  <si>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</si>
  <si>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</si>
  <si>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</si>
  <si>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</si>
  <si>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</si>
  <si>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</si>
  <si>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</si>
  <si>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</si>
  <si>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</si>
  <si>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</si>
  <si>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</si>
  <si>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</si>
  <si>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</si>
  <si>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</si>
  <si>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</si>
  <si>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</si>
  <si>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</si>
  <si>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</si>
  <si>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</si>
  <si>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</si>
  <si>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</si>
  <si>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</si>
  <si>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</si>
  <si>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</si>
  <si>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</si>
  <si>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</si>
  <si>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</si>
  <si>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</si>
  <si>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</si>
  <si>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</si>
  <si>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</si>
  <si>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</si>
  <si>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</si>
  <si>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</si>
  <si>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</si>
  <si>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</si>
  <si>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</si>
  <si>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</si>
  <si>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</si>
  <si>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</si>
  <si>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</si>
  <si>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</si>
  <si>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</si>
  <si>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</si>
  <si>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</si>
  <si>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</si>
  <si>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</si>
  <si>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</si>
  <si>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</si>
  <si>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</si>
  <si>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</si>
  <si>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</si>
  <si>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</si>
  <si>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</si>
  <si>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</si>
  <si>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</si>
  <si>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</si>
  <si>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</si>
  <si>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</si>
  <si>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</si>
  <si>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</si>
  <si>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</si>
  <si>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</si>
  <si>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</si>
  <si>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</si>
  <si>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</si>
  <si>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</si>
  <si>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</si>
  <si>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</si>
  <si>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</si>
  <si>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</si>
  <si>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</si>
  <si>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</si>
  <si>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</si>
  <si>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</si>
  <si>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</si>
  <si>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</si>
  <si>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</si>
  <si>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</si>
  <si>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</si>
  <si>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</si>
  <si>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</si>
  <si>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</si>
  <si>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</si>
  <si>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</si>
  <si>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</si>
  <si>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</si>
  <si>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</si>
  <si>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</si>
  <si>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</si>
  <si>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</si>
  <si>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</si>
  <si>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</si>
  <si>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</si>
  <si>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</si>
  <si>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</si>
  <si>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</si>
  <si>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</si>
  <si>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</si>
  <si>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</si>
  <si>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</si>
  <si>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</si>
  <si>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</si>
  <si>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</si>
  <si>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</si>
  <si>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</si>
  <si>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</si>
  <si>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</si>
  <si>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</si>
  <si>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</si>
  <si>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</si>
  <si>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</si>
  <si>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</si>
  <si>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</si>
  <si>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</si>
  <si>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</si>
  <si>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</si>
  <si>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</si>
  <si>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</si>
  <si>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</si>
  <si>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</si>
  <si>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</si>
  <si>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</si>
  <si>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</si>
  <si>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</si>
  <si>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</si>
  <si>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</si>
  <si>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</si>
  <si>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</si>
  <si>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</si>
  <si>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</si>
  <si>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</si>
  <si>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</si>
  <si>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</si>
  <si>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</si>
  <si>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</si>
  <si>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</si>
  <si>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</si>
  <si>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</si>
  <si>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</si>
  <si>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</si>
  <si>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</si>
  <si>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</si>
  <si>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</si>
  <si>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</si>
  <si>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</si>
  <si>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</si>
  <si>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</si>
  <si>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</si>
  <si>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</si>
  <si>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</si>
  <si>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</si>
  <si>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</si>
  <si>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</si>
  <si>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</si>
  <si>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</si>
  <si>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</si>
  <si>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</si>
  <si>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</si>
  <si>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</si>
  <si>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</si>
  <si>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</si>
  <si>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</si>
  <si>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</si>
  <si>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</si>
  <si>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</si>
  <si>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</si>
  <si>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</si>
  <si>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</si>
  <si>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</si>
  <si>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</si>
  <si>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</si>
  <si>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</si>
  <si>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</si>
  <si>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</si>
  <si>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</si>
  <si>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</si>
  <si>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</si>
  <si>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</si>
  <si>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</si>
  <si>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</si>
  <si>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</si>
  <si>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</si>
  <si>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</si>
  <si>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</si>
  <si>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</si>
  <si>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</si>
  <si>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</si>
  <si>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</si>
  <si>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</si>
  <si>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</si>
  <si>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</si>
  <si>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</si>
  <si>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</si>
  <si>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</si>
  <si>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</si>
  <si>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</si>
  <si>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</si>
  <si>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</si>
  <si>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</si>
  <si>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</si>
  <si>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</si>
  <si>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</si>
  <si>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</si>
  <si>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</si>
  <si>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</si>
  <si>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</si>
  <si>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</si>
  <si>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</si>
  <si>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</si>
  <si>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</si>
  <si>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</si>
  <si>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</si>
  <si>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</si>
  <si>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</si>
  <si>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</si>
  <si>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</si>
  <si>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</si>
  <si>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</si>
  <si>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</si>
  <si>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</si>
  <si>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</si>
  <si>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</si>
  <si>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</si>
  <si>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</si>
  <si>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</si>
  <si>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</si>
  <si>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</si>
  <si>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</si>
  <si>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</si>
  <si>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</si>
  <si>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</si>
  <si>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</si>
  <si>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</si>
  <si>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</si>
  <si>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</si>
  <si>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</si>
  <si>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</si>
  <si>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</si>
  <si>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</si>
  <si>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</si>
  <si>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</si>
  <si>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</si>
  <si>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</si>
  <si>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</si>
  <si>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</si>
  <si>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</si>
  <si>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</si>
  <si>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</si>
  <si>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</si>
  <si>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</si>
  <si>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</si>
  <si>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</si>
  <si>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</si>
  <si>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</si>
  <si>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</si>
  <si>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</si>
  <si>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</si>
  <si>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</si>
  <si>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</si>
  <si>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</si>
  <si>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</si>
  <si>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</si>
  <si>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</si>
  <si>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</si>
  <si>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</si>
  <si>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</si>
  <si>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</si>
  <si>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</si>
  <si>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</si>
  <si>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</si>
  <si>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</si>
  <si>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</si>
  <si>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</si>
  <si>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</si>
  <si>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</si>
  <si>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</si>
  <si>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</si>
  <si>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</si>
  <si>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</si>
  <si>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</si>
  <si>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</si>
  <si>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</si>
  <si>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</si>
  <si>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</si>
  <si>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</si>
  <si>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</si>
  <si>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</si>
  <si>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</si>
  <si>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</si>
  <si>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</si>
  <si>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</si>
  <si>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</si>
  <si>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</si>
  <si>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</si>
  <si>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</si>
  <si>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</si>
  <si>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</si>
  <si>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</si>
  <si>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</si>
  <si>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</si>
  <si>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</si>
  <si>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</si>
  <si>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</si>
  <si>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</si>
  <si>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</si>
  <si>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</si>
  <si>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</si>
  <si>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</si>
  <si>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</si>
  <si>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</si>
  <si>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</si>
  <si>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</si>
  <si>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</si>
  <si>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</si>
  <si>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</si>
  <si>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</si>
  <si>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</si>
  <si>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</si>
  <si>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</si>
  <si>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</si>
  <si>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</si>
  <si>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</si>
  <si>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</si>
  <si>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</si>
  <si>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</si>
  <si>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</si>
  <si>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</si>
  <si>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</si>
  <si>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</si>
  <si>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</si>
  <si>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</si>
  <si>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</si>
  <si>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</si>
  <si>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</si>
  <si>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</si>
  <si>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</si>
  <si>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</si>
  <si>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</si>
  <si>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</si>
  <si>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</si>
  <si>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</si>
  <si>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</si>
  <si>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</si>
  <si>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</si>
  <si>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</si>
  <si>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</si>
  <si>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</si>
  <si>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</si>
  <si>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</si>
  <si>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</si>
  <si>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</si>
  <si>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</si>
  <si>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</si>
  <si>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</si>
  <si>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</si>
  <si>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</si>
  <si>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</si>
  <si>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</si>
  <si>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</si>
  <si>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</si>
  <si>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</si>
  <si>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</si>
  <si>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</si>
  <si>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</si>
  <si>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</si>
  <si>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</si>
  <si>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</si>
  <si>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</si>
  <si>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</si>
  <si>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</si>
  <si>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</si>
  <si>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</si>
  <si>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</si>
  <si>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</si>
  <si>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</si>
  <si>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</si>
  <si>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</si>
  <si>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</si>
  <si>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</si>
  <si>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</si>
  <si>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</si>
  <si>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</si>
  <si>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</si>
  <si>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</si>
  <si>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</si>
  <si>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</si>
  <si>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</si>
  <si>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</si>
  <si>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</si>
  <si>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</si>
  <si>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</si>
  <si>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</si>
  <si>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</si>
  <si>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</si>
  <si>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</si>
  <si>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</si>
  <si>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</si>
  <si>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</si>
  <si>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</si>
  <si>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</si>
  <si>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</si>
  <si>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</si>
  <si>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</si>
  <si>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</si>
  <si>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</si>
  <si>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</si>
  <si>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</si>
  <si>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</si>
  <si>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</si>
  <si>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</si>
  <si>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</si>
  <si>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</si>
  <si>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</si>
  <si>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</si>
  <si>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</si>
  <si>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</si>
  <si>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</si>
  <si>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</si>
  <si>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</si>
  <si>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</si>
  <si>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</si>
  <si>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</si>
  <si>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</si>
  <si>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</si>
  <si>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</si>
  <si>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</si>
  <si>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</si>
  <si>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</si>
  <si>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</si>
  <si>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</si>
  <si>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</si>
  <si>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</si>
  <si>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</si>
  <si>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</si>
  <si>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</si>
  <si>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</si>
  <si>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</si>
  <si>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</si>
  <si>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</si>
  <si>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</si>
  <si>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</si>
  <si>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</si>
  <si>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</si>
  <si>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</si>
  <si>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</si>
  <si>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</si>
  <si>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</si>
  <si>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</si>
  <si>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</si>
  <si>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</si>
  <si>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</si>
  <si>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</si>
  <si>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</si>
  <si>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</si>
  <si>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</si>
  <si>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</si>
  <si>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</si>
  <si>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</si>
  <si>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</si>
  <si>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</si>
  <si>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</si>
  <si>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</si>
  <si>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</si>
  <si>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</si>
  <si>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</si>
  <si>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</si>
  <si>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</si>
  <si>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</si>
  <si>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</si>
  <si>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</si>
  <si>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</si>
  <si>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</si>
  <si>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</si>
  <si>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</si>
  <si>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</si>
  <si>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</si>
  <si>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</si>
  <si>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</si>
  <si>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</si>
  <si>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</si>
  <si>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</si>
  <si>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</si>
  <si>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</si>
  <si>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</si>
  <si>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</si>
  <si>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</si>
  <si>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</si>
  <si>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</si>
  <si>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</si>
  <si>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</si>
  <si>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</si>
  <si>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</si>
  <si>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</si>
  <si>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</si>
  <si>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</si>
  <si>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</si>
  <si>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</si>
  <si>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</si>
  <si>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</si>
  <si>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</si>
  <si>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</si>
  <si>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</si>
  <si>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</si>
  <si>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</si>
  <si>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</si>
  <si>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</si>
  <si>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</si>
  <si>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</si>
  <si>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</si>
  <si>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</si>
  <si>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</si>
  <si>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</si>
  <si>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</si>
  <si>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</si>
  <si>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</si>
  <si>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</si>
  <si>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</si>
  <si>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</si>
  <si>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</si>
  <si>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</si>
  <si>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</si>
  <si>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</si>
  <si>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</si>
  <si>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</si>
  <si>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</si>
  <si>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</si>
  <si>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</si>
  <si>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</si>
  <si>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</si>
  <si>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</si>
  <si>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</si>
  <si>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</si>
  <si>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</si>
  <si>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</si>
  <si>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</si>
  <si>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</si>
  <si>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</si>
  <si>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</si>
  <si>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</si>
  <si>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</si>
  <si>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</si>
  <si>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</si>
  <si>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</si>
  <si>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</si>
  <si>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</si>
  <si>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</si>
  <si>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</si>
  <si>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</si>
  <si>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</si>
  <si>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</si>
  <si>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</si>
  <si>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</si>
  <si>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</si>
  <si>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</si>
  <si>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</si>
  <si>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</si>
  <si>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</si>
  <si>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</si>
  <si>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</si>
  <si>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</si>
  <si>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</si>
  <si>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</si>
  <si>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</si>
  <si>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</si>
  <si>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</si>
  <si>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</si>
  <si>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</si>
  <si>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</si>
  <si>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</si>
  <si>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</si>
  <si>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</si>
  <si>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</si>
  <si>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</si>
  <si>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</si>
  <si>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</si>
  <si>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</si>
  <si>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</si>
  <si>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</si>
  <si>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</si>
  <si>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</si>
  <si>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</si>
  <si>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</si>
  <si>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</si>
  <si>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</si>
  <si>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</si>
  <si>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</si>
  <si>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</si>
  <si>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</si>
  <si>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</si>
  <si>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</si>
  <si>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</si>
  <si>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</si>
  <si>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</si>
  <si>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</si>
  <si>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</si>
  <si>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</si>
  <si>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</si>
  <si>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</si>
  <si>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</si>
  <si>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</si>
  <si>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</si>
  <si>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</si>
  <si>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</si>
  <si>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</si>
  <si>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</si>
  <si>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</si>
  <si>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</si>
  <si>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</si>
  <si>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</si>
  <si>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</si>
  <si>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</si>
  <si>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</si>
  <si>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</si>
  <si>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</si>
  <si>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</si>
  <si>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</si>
  <si>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</si>
  <si>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</si>
  <si>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</si>
  <si>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</si>
  <si>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</si>
  <si>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</si>
  <si>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</si>
  <si>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</si>
  <si>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</si>
  <si>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</si>
  <si>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</si>
  <si>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</si>
  <si>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</si>
  <si>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</si>
  <si>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</si>
  <si>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</si>
  <si>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</si>
  <si>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</si>
  <si>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</si>
  <si>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</si>
  <si>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</si>
  <si>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</si>
  <si>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</si>
  <si>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</si>
  <si>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</si>
  <si>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</si>
  <si>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</si>
  <si>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</si>
  <si>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</si>
  <si>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</si>
  <si>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</si>
  <si>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</si>
  <si>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</si>
  <si>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</si>
  <si>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</si>
  <si>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</si>
  <si>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</si>
  <si>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</si>
  <si>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</si>
  <si>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</si>
  <si>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</si>
  <si>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</si>
  <si>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</si>
  <si>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</si>
  <si>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</si>
  <si>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</si>
  <si>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</si>
  <si>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</si>
  <si>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</si>
  <si>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</si>
  <si>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</si>
  <si>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</si>
  <si>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</si>
  <si>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</si>
  <si>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</si>
  <si>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</si>
  <si>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</si>
  <si>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</si>
  <si>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</si>
  <si>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</si>
  <si>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</si>
  <si>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</si>
  <si>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</si>
  <si>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</si>
  <si>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</si>
  <si>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</si>
  <si>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</si>
  <si>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</si>
  <si>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</si>
  <si>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</si>
  <si>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</si>
  <si>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</si>
  <si>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</si>
  <si>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</si>
  <si>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</si>
  <si>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</si>
  <si>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</si>
  <si>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</si>
  <si>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</si>
  <si>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</si>
  <si>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</si>
  <si>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</si>
  <si>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</si>
  <si>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</si>
  <si>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</si>
  <si>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</si>
  <si>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</si>
  <si>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</si>
  <si>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</si>
  <si>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</si>
  <si>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</si>
  <si>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</si>
  <si>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</si>
  <si>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</si>
  <si>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</si>
  <si>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</si>
  <si>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</si>
  <si>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</si>
  <si>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</si>
  <si>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</si>
  <si>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</si>
  <si>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</si>
  <si>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</si>
  <si>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</si>
  <si>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</si>
  <si>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</si>
  <si>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</si>
  <si>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</si>
  <si>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</si>
  <si>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</si>
  <si>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</si>
  <si>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</si>
  <si>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</si>
  <si>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</si>
  <si>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</si>
  <si>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</si>
  <si>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</si>
  <si>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</si>
  <si>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</si>
  <si>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</si>
  <si>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</si>
  <si>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</si>
  <si>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</si>
  <si>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</si>
  <si>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</si>
  <si>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</si>
  <si>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</si>
  <si>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</si>
  <si>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</si>
  <si>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</si>
  <si>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</si>
  <si>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</si>
  <si>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</si>
  <si>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</si>
  <si>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</si>
  <si>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</si>
  <si>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</si>
  <si>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</si>
  <si>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</si>
  <si>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</si>
  <si>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</si>
  <si>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</si>
  <si>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</si>
  <si>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</si>
  <si>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</si>
  <si>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</si>
  <si>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</si>
  <si>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</si>
  <si>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</si>
  <si>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</si>
  <si>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</si>
  <si>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</si>
  <si>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</si>
  <si>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</si>
  <si>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</si>
  <si>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</si>
  <si>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</si>
  <si>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</si>
  <si>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</si>
  <si>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</si>
  <si>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</si>
  <si>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</si>
  <si>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</si>
  <si>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</si>
  <si>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</si>
  <si>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</si>
  <si>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</si>
  <si>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</si>
  <si>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</si>
  <si>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</si>
  <si>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</si>
  <si>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</si>
  <si>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</si>
  <si>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</si>
  <si>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</si>
  <si>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</si>
  <si>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</si>
  <si>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</si>
  <si>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</si>
  <si>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</si>
  <si>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</si>
  <si>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</si>
  <si>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</si>
  <si>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</si>
  <si>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</si>
  <si>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</si>
  <si>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</si>
  <si>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</si>
  <si>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</si>
  <si>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</si>
  <si>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</si>
  <si>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</si>
  <si>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</si>
  <si>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</si>
  <si>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</si>
  <si>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</si>
  <si>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</si>
  <si>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</si>
  <si>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</si>
  <si>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</si>
  <si>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</si>
  <si>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</si>
  <si>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</si>
  <si>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</si>
  <si>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</si>
  <si>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</si>
  <si>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</si>
  <si>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</si>
  <si>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</si>
  <si>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</si>
  <si>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</si>
  <si>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</si>
  <si>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</si>
  <si>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</si>
  <si>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</si>
  <si>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</si>
  <si>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</si>
  <si>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</si>
  <si>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</si>
  <si>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</si>
  <si>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</si>
  <si>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</si>
  <si>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</si>
  <si>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</si>
  <si>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</si>
  <si>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</si>
  <si>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</si>
  <si>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</si>
  <si>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</si>
  <si>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</si>
  <si>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</si>
  <si>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</si>
  <si>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</si>
  <si>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</si>
  <si>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</si>
  <si>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</si>
  <si>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</si>
  <si>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</si>
  <si>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</si>
  <si>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</si>
  <si>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</si>
  <si>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</si>
  <si>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</si>
  <si>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</si>
  <si>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</si>
  <si>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</si>
  <si>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</si>
  <si>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</si>
  <si>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</si>
  <si>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</si>
  <si>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</si>
  <si>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</si>
  <si>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</si>
  <si>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</si>
  <si>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</si>
  <si>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</si>
  <si>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</si>
  <si>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</si>
  <si>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</si>
  <si>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</si>
  <si>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</si>
  <si>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</si>
  <si>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</si>
  <si>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</si>
  <si>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</si>
  <si>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</si>
  <si>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</si>
  <si>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</si>
  <si>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</si>
  <si>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</si>
  <si>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</si>
  <si>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</si>
  <si>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</si>
  <si>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</si>
  <si>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</si>
  <si>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</si>
  <si>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</si>
  <si>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</si>
  <si>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</si>
  <si>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</si>
  <si>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</si>
  <si>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</si>
  <si>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</si>
  <si>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</si>
  <si>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</si>
  <si>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</si>
  <si>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</si>
  <si>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</si>
  <si>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</si>
  <si>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</si>
  <si>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</si>
  <si>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</si>
  <si>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</si>
  <si>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</si>
  <si>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</si>
  <si>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</si>
  <si>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</si>
  <si>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</si>
  <si>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</si>
  <si>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</si>
  <si>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</si>
  <si>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</si>
  <si>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</si>
  <si>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</si>
  <si>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</si>
  <si>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</si>
  <si>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</si>
  <si>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</si>
  <si>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</si>
  <si>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</si>
  <si>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</si>
  <si>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</si>
  <si>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</si>
  <si>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</si>
  <si>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</si>
  <si>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</si>
  <si>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</si>
  <si>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</si>
  <si>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</si>
  <si>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</si>
  <si>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</si>
  <si>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</si>
  <si>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</si>
  <si>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</si>
  <si>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</si>
  <si>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</si>
  <si>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</si>
  <si>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</si>
  <si>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</si>
  <si>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</si>
  <si>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</si>
  <si>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</si>
  <si>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</si>
  <si>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</si>
  <si>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</si>
  <si>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</si>
  <si>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</si>
  <si>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</si>
  <si>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</si>
  <si>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</si>
  <si>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</si>
  <si>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</si>
  <si>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</si>
  <si>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</si>
  <si>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</si>
  <si>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</si>
  <si>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</si>
  <si>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</si>
  <si>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</si>
  <si>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</si>
  <si>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</si>
  <si>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</si>
  <si>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</si>
  <si>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</si>
  <si>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</si>
  <si>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</si>
  <si>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</si>
  <si>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</si>
  <si>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</si>
  <si>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</si>
  <si>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</si>
  <si>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</si>
  <si>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</si>
  <si>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</si>
  <si>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</si>
  <si>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</si>
  <si>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</si>
  <si>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</si>
  <si>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</si>
  <si>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</si>
  <si>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</si>
  <si>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</si>
  <si>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</si>
  <si>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</si>
  <si>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</si>
  <si>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</si>
  <si>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</si>
  <si>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</si>
  <si>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</si>
  <si>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</si>
  <si>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</si>
  <si>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</si>
  <si>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</si>
  <si>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</si>
  <si>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</si>
  <si>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</si>
  <si>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</si>
  <si>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</si>
  <si>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</si>
  <si>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</si>
  <si>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</si>
  <si>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</si>
  <si>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</si>
  <si>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</si>
  <si>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</si>
  <si>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</si>
  <si>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</si>
  <si>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</si>
  <si>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</si>
  <si>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</si>
  <si>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</si>
  <si>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</si>
  <si>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</si>
  <si>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</si>
  <si>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</si>
  <si>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</si>
  <si>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</si>
  <si>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</si>
  <si>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</si>
  <si>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</si>
  <si>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</si>
  <si>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</si>
  <si>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</si>
  <si>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</si>
  <si>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</si>
  <si>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</si>
  <si>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</si>
  <si>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</si>
  <si>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</si>
  <si>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</si>
  <si>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</si>
  <si>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</si>
  <si>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</si>
  <si>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</si>
  <si>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</si>
  <si>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</si>
  <si>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</si>
  <si>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</si>
  <si>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</si>
  <si>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</si>
  <si>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</si>
  <si>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</si>
  <si>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</si>
  <si>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</si>
  <si>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</si>
  <si>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</si>
  <si>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</si>
  <si>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</si>
  <si>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</si>
  <si>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</si>
  <si>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</si>
  <si>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</si>
  <si>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</si>
  <si>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</si>
  <si>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</si>
  <si>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</si>
  <si>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</si>
  <si>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</si>
  <si>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</si>
  <si>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</si>
  <si>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</si>
  <si>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</si>
  <si>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</si>
  <si>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</si>
  <si>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</si>
  <si>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</si>
  <si>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</si>
  <si>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</si>
  <si>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</si>
  <si>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</si>
  <si>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</si>
  <si>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</si>
  <si>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</si>
  <si>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</si>
  <si>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</si>
  <si>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</si>
  <si>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</si>
  <si>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</si>
  <si>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</si>
  <si>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</si>
  <si>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</si>
  <si>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</si>
  <si>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</si>
  <si>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</si>
  <si>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</si>
  <si>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</si>
  <si>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</si>
  <si>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</si>
  <si>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</si>
  <si>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</si>
  <si>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</si>
  <si>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</si>
  <si>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</si>
  <si>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</si>
  <si>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</si>
  <si>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</si>
  <si>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</si>
  <si>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</si>
  <si>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</si>
  <si>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</si>
  <si>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</si>
  <si>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</si>
  <si>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</si>
  <si>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</si>
  <si>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</si>
  <si>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</si>
  <si>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</si>
  <si>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</si>
  <si>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</si>
  <si>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</si>
  <si>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</si>
  <si>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</si>
  <si>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</si>
  <si>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</si>
  <si>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</si>
  <si>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</si>
  <si>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</si>
  <si>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</si>
  <si>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</si>
  <si>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</si>
  <si>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</si>
  <si>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</si>
  <si>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</si>
  <si>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</si>
  <si>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</si>
  <si>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</si>
  <si>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</si>
  <si>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</si>
  <si>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</si>
  <si>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</si>
  <si>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</si>
  <si>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</si>
  <si>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</si>
  <si>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</si>
  <si>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</si>
  <si>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</si>
  <si>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</si>
  <si>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</si>
  <si>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</si>
  <si>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</si>
  <si>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</si>
  <si>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</si>
  <si>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</si>
  <si>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</si>
  <si>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</si>
  <si>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</si>
  <si>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</si>
  <si>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</si>
  <si>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</si>
  <si>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</si>
  <si>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</si>
  <si>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</si>
  <si>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</si>
  <si>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</si>
  <si>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</si>
  <si>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</si>
  <si>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</si>
  <si>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</si>
  <si>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</si>
  <si>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</si>
  <si>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</si>
  <si>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</si>
  <si>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</si>
  <si>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</si>
  <si>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</si>
  <si>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</si>
  <si>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</si>
  <si>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</si>
  <si>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</si>
  <si>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</si>
  <si>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</si>
  <si>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</si>
  <si>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</si>
  <si>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</si>
  <si>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</si>
  <si>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</si>
  <si>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</si>
  <si>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</si>
  <si>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</si>
  <si>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</si>
  <si>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</si>
  <si>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</si>
  <si>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</si>
  <si>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</si>
  <si>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</si>
  <si>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</si>
  <si>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</si>
  <si>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</si>
  <si>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</si>
  <si>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</si>
  <si>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</si>
  <si>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</si>
  <si>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</si>
  <si>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</si>
  <si>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</si>
  <si>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</si>
  <si>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</si>
  <si>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</si>
  <si>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</si>
  <si>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</si>
  <si>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</si>
  <si>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</si>
  <si>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</si>
  <si>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</si>
  <si>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</si>
  <si>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</si>
  <si>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</si>
  <si>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</si>
  <si>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</si>
  <si>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</si>
  <si>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</si>
  <si>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</si>
  <si>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</si>
  <si>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</si>
  <si>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</si>
  <si>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</si>
  <si>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</si>
  <si>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</si>
  <si>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</si>
  <si>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</si>
  <si>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</si>
  <si>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</si>
  <si>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</si>
  <si>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</si>
  <si>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</si>
  <si>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</si>
  <si>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</si>
  <si>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</si>
  <si>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</si>
  <si>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</si>
  <si>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</si>
  <si>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</si>
  <si>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</si>
  <si>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</si>
  <si>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</si>
  <si>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</si>
  <si>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</si>
  <si>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</si>
  <si>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</si>
  <si>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</si>
  <si>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</si>
  <si>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</si>
  <si>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</si>
  <si>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</si>
  <si>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</si>
  <si>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</si>
  <si>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</si>
  <si>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</si>
  <si>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</si>
  <si>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</si>
  <si>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</si>
  <si>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</si>
  <si>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</si>
  <si>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</si>
  <si>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</si>
  <si>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</si>
  <si>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</si>
  <si>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</si>
  <si>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</si>
  <si>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</si>
  <si>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</si>
  <si>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</si>
  <si>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</si>
  <si>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</si>
  <si>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</si>
  <si>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</si>
  <si>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</si>
  <si>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</si>
  <si>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</si>
  <si>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</si>
  <si>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</si>
  <si>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</si>
  <si>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</si>
  <si>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</si>
  <si>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</si>
  <si>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</si>
  <si>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</si>
  <si>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</si>
  <si>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</si>
  <si>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</si>
  <si>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</si>
  <si>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</si>
  <si>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</si>
  <si>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</si>
  <si>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</si>
  <si>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</si>
  <si>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</si>
  <si>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</si>
  <si>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</si>
  <si>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</si>
  <si>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</si>
  <si>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</si>
  <si>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</si>
  <si>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</si>
  <si>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</si>
  <si>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</si>
  <si>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</si>
  <si>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</si>
  <si>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</si>
  <si>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</si>
  <si>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</si>
  <si>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</si>
  <si>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</si>
  <si>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</si>
  <si>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</si>
  <si>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</si>
  <si>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</si>
  <si>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</si>
  <si>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</si>
  <si>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</si>
  <si>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</si>
  <si>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</si>
  <si>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</si>
  <si>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</si>
  <si>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</si>
  <si>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</si>
  <si>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</si>
  <si>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</si>
  <si>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</si>
  <si>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</si>
  <si>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</si>
  <si>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</si>
  <si>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</si>
  <si>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</si>
  <si>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</si>
  <si>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</si>
  <si>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</si>
  <si>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</si>
  <si>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</si>
  <si>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</si>
  <si>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</si>
  <si>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</si>
  <si>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</si>
  <si>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</si>
  <si>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</si>
  <si>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</si>
  <si>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</si>
  <si>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</si>
  <si>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</si>
  <si>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</si>
  <si>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</si>
  <si>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</si>
  <si>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</si>
  <si>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</si>
  <si>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</si>
  <si>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</si>
  <si>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</si>
  <si>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</si>
  <si>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</si>
  <si>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</si>
  <si>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</si>
  <si>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</si>
  <si>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</si>
  <si>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</si>
  <si>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</si>
  <si>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</si>
  <si>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</si>
  <si>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</si>
  <si>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</si>
  <si>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</si>
  <si>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</si>
  <si>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</si>
  <si>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</si>
  <si>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</si>
  <si>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</si>
  <si>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</si>
  <si>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</si>
  <si>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</si>
  <si>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</si>
  <si>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</si>
  <si>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</si>
  <si>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</si>
  <si>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</si>
  <si>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</si>
  <si>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</si>
  <si>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</si>
  <si>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</si>
  <si>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</si>
  <si>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</si>
  <si>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</si>
  <si>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</si>
  <si>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</si>
  <si>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</si>
  <si>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</si>
  <si>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</si>
  <si>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</si>
  <si>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</si>
  <si>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</si>
  <si>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</si>
  <si>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</si>
  <si>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</si>
  <si>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</si>
  <si>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</si>
  <si>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</si>
  <si>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</si>
  <si>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</si>
  <si>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</si>
  <si>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</si>
  <si>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</si>
  <si>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</si>
  <si>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</si>
  <si>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</si>
  <si>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</si>
  <si>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</si>
  <si>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</si>
  <si>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</si>
  <si>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</si>
  <si>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</si>
  <si>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</si>
  <si>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</si>
  <si>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</si>
  <si>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</si>
  <si>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</si>
  <si>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</si>
  <si>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</si>
  <si>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</si>
  <si>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</si>
  <si>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</si>
  <si>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</si>
  <si>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</si>
  <si>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</si>
  <si>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</si>
  <si>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</si>
  <si>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</si>
  <si>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</si>
  <si>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</si>
  <si>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</si>
  <si>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</si>
  <si>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</si>
  <si>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</si>
  <si>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</si>
  <si>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</si>
  <si>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</si>
  <si>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</si>
  <si>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</si>
  <si>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</si>
  <si>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</si>
  <si>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</si>
  <si>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</si>
  <si>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</si>
  <si>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</si>
  <si>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</si>
  <si>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</si>
  <si>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</si>
  <si>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</si>
  <si>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</si>
  <si>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</si>
  <si>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</si>
  <si>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</si>
  <si>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</si>
  <si>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</si>
  <si>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</si>
  <si>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</si>
  <si>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</si>
  <si>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</si>
  <si>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</si>
  <si>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</si>
  <si>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</si>
  <si>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</si>
  <si>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</si>
  <si>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</si>
  <si>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</si>
  <si>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</si>
  <si>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</si>
  <si>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</si>
  <si>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</si>
  <si>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</si>
  <si>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</si>
  <si>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</si>
  <si>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</si>
  <si>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</si>
  <si>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</si>
  <si>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</si>
  <si>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</si>
  <si>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</si>
  <si>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</si>
  <si>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</si>
  <si>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</si>
  <si>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</si>
  <si>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</si>
  <si>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</si>
  <si>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</si>
  <si>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</si>
  <si>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</si>
  <si>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</si>
  <si>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</si>
  <si>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</si>
  <si>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</si>
  <si>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</si>
  <si>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</si>
  <si>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</si>
  <si>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</si>
  <si>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</si>
  <si>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</si>
  <si>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</si>
  <si>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</si>
  <si>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</si>
  <si>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</si>
  <si>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</si>
  <si>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</si>
  <si>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</si>
  <si>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</si>
  <si>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</si>
  <si>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</si>
  <si>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</si>
  <si>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</si>
  <si>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</si>
  <si>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</si>
  <si>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</si>
  <si>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</si>
  <si>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</si>
  <si>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</si>
  <si>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</si>
  <si>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</si>
  <si>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</si>
  <si>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</si>
  <si>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</si>
  <si>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</si>
  <si>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</si>
  <si>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</si>
  <si>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</si>
  <si>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</si>
  <si>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</si>
  <si>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</si>
  <si>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</si>
  <si>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</si>
  <si>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</si>
  <si>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</si>
  <si>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</si>
  <si>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</si>
  <si>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</si>
  <si>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</si>
  <si>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</si>
  <si>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</si>
  <si>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</si>
  <si>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</si>
  <si>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</si>
  <si>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</si>
  <si>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</si>
  <si>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</si>
  <si>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</si>
  <si>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</si>
  <si>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</si>
  <si>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</si>
  <si>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</si>
  <si>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</si>
  <si>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</si>
  <si>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</si>
  <si>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</si>
  <si>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</si>
  <si>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</si>
  <si>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</si>
  <si>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</si>
  <si>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</si>
  <si>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</si>
  <si>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</si>
  <si>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</si>
  <si>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</si>
  <si>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</si>
  <si>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</si>
  <si>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</si>
  <si>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</si>
  <si>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</si>
  <si>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</si>
  <si>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</si>
  <si>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</si>
  <si>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</si>
  <si>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</si>
  <si>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</si>
  <si>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</si>
  <si>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</si>
  <si>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</si>
  <si>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</si>
  <si>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</si>
  <si>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</si>
  <si>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</si>
  <si>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</si>
  <si>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</si>
  <si>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</si>
  <si>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</si>
  <si>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</si>
  <si>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</si>
  <si>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</si>
  <si>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</si>
  <si>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</si>
  <si>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</si>
  <si>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</si>
  <si>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</si>
  <si>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</si>
  <si>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</si>
  <si>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</si>
  <si>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</si>
  <si>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</si>
  <si>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</si>
  <si>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</si>
  <si>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</si>
  <si>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</si>
  <si>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</si>
  <si>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</si>
  <si>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</si>
  <si>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</si>
  <si>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</si>
  <si>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</si>
  <si>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</si>
  <si>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</si>
  <si>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</si>
  <si>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</si>
  <si>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</si>
  <si>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</si>
  <si>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</si>
  <si>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</si>
  <si>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</si>
  <si>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</si>
  <si>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</si>
  <si>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</si>
  <si>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</si>
  <si>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</si>
  <si>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</si>
  <si>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</si>
  <si>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</si>
  <si>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</si>
  <si>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</si>
  <si>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</si>
  <si>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</si>
  <si>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</si>
  <si>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</si>
  <si>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</si>
  <si>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</si>
  <si>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</si>
  <si>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</si>
  <si>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</si>
  <si>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</si>
  <si>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</si>
  <si>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</si>
  <si>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</si>
  <si>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</si>
  <si>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</si>
  <si>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</si>
  <si>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</si>
  <si>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</si>
  <si>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</si>
  <si>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</si>
  <si>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</si>
  <si>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</si>
  <si>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</si>
  <si>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</si>
  <si>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</si>
  <si>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</si>
  <si>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</si>
  <si>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</si>
  <si>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</si>
  <si>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</si>
  <si>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</si>
  <si>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</si>
  <si>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</si>
  <si>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</si>
  <si>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</si>
  <si>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</si>
  <si>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</si>
  <si>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</si>
  <si>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</si>
  <si>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</si>
  <si>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</si>
  <si>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</si>
  <si>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</si>
  <si>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</si>
  <si>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</si>
  <si>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</si>
  <si>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</si>
  <si>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</si>
  <si>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</si>
  <si>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</si>
  <si>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</si>
  <si>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</si>
  <si>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</si>
  <si>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</si>
  <si>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</si>
  <si>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</si>
  <si>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</si>
  <si>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</si>
  <si>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</si>
  <si>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</si>
  <si>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</si>
  <si>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</si>
  <si>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</si>
  <si>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</si>
  <si>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</si>
  <si>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</si>
  <si>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</si>
  <si>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</si>
  <si>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</si>
  <si>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</si>
  <si>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</si>
  <si>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</si>
  <si>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</si>
  <si>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</si>
  <si>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</si>
  <si>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</si>
  <si>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</si>
  <si>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</si>
  <si>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</si>
  <si>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</si>
  <si>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</si>
  <si>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</si>
  <si>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</si>
  <si>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</si>
  <si>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</si>
  <si>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</si>
  <si>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</si>
  <si>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</si>
  <si>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</si>
  <si>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</si>
  <si>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</si>
  <si>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</si>
  <si>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</si>
  <si>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</si>
  <si>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</si>
  <si>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</si>
  <si>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</si>
  <si>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</si>
  <si>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</si>
  <si>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</si>
  <si>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</si>
  <si>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</si>
  <si>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</si>
  <si>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</si>
  <si>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</si>
  <si>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</si>
  <si>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</si>
  <si>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</si>
  <si>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</si>
  <si>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</si>
  <si>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</si>
  <si>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</si>
  <si>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</si>
  <si>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</si>
  <si>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</si>
  <si>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</si>
  <si>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</si>
  <si>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</si>
  <si>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</si>
  <si>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</si>
  <si>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</si>
  <si>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</si>
  <si>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</si>
  <si>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</si>
  <si>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</si>
  <si>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</si>
  <si>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</si>
  <si>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</si>
  <si>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</si>
  <si>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</si>
  <si>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</si>
  <si>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</si>
  <si>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</si>
  <si>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</si>
  <si>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</si>
  <si>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</si>
  <si>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</si>
  <si>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</si>
  <si>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</si>
  <si>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</si>
  <si>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</si>
  <si>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</si>
  <si>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</si>
  <si>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</si>
  <si>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</si>
  <si>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</si>
  <si>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</si>
  <si>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</si>
  <si>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</si>
  <si>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</si>
  <si>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</si>
  <si>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</si>
  <si>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</si>
  <si>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</si>
  <si>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</si>
  <si>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</si>
  <si>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</si>
  <si>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</si>
  <si>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</si>
  <si>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</si>
  <si>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</si>
  <si>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</si>
  <si>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</si>
  <si>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</si>
  <si>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</si>
  <si>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</si>
  <si>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</si>
  <si>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</si>
  <si>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</si>
  <si>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</si>
  <si>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</si>
  <si>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</si>
  <si>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</si>
  <si>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</si>
  <si>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</si>
  <si>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</si>
  <si>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</si>
  <si>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</si>
  <si>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</si>
  <si>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</si>
  <si>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</si>
  <si>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</si>
  <si>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</si>
  <si>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</si>
  <si>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</si>
  <si>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</si>
  <si>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</si>
  <si>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</si>
  <si>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</si>
  <si>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</si>
  <si>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</si>
  <si>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</si>
  <si>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</si>
  <si>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</si>
  <si>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</si>
  <si>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</si>
  <si>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</si>
  <si>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</si>
  <si>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</si>
  <si>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</si>
  <si>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</si>
  <si>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</si>
  <si>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</si>
  <si>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</si>
  <si>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</si>
  <si>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</si>
  <si>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</si>
  <si>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</si>
  <si>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</si>
  <si>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</si>
  <si>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</si>
  <si>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</si>
  <si>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</si>
  <si>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</si>
  <si>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</si>
  <si>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</si>
  <si>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</si>
  <si>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</si>
  <si>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</si>
  <si>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</si>
  <si>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</si>
  <si>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</si>
  <si>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</si>
  <si>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</si>
  <si>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</si>
  <si>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</si>
  <si>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</si>
  <si>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</si>
  <si>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</si>
  <si>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</si>
  <si>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</si>
  <si>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</si>
  <si>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</si>
  <si>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</si>
  <si>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</si>
  <si>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</si>
  <si>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</si>
  <si>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</si>
  <si>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</si>
  <si>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</si>
  <si>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</si>
  <si>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</si>
  <si>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</si>
  <si>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</si>
  <si>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</si>
  <si>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</si>
  <si>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</si>
  <si>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</si>
  <si>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</si>
  <si>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</si>
  <si>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</si>
  <si>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</si>
  <si>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</si>
  <si>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</si>
  <si>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</si>
  <si>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</si>
  <si>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</si>
  <si>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</si>
  <si>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</si>
  <si>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</si>
  <si>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</si>
  <si>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</si>
  <si>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</si>
  <si>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</si>
  <si>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</si>
  <si>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</si>
  <si>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</si>
  <si>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</si>
  <si>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</si>
  <si>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</si>
  <si>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</si>
  <si>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</si>
  <si>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</si>
  <si>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</si>
  <si>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</si>
  <si>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</si>
  <si>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</si>
  <si>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</si>
  <si>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</si>
  <si>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</si>
  <si>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</si>
  <si>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</si>
  <si>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</si>
  <si>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</si>
  <si>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</si>
  <si>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</si>
  <si>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</si>
  <si>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</si>
  <si>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</si>
  <si>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</si>
  <si>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</si>
  <si>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</si>
  <si>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</si>
  <si>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</si>
  <si>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</si>
  <si>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</si>
  <si>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</si>
  <si>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</si>
  <si>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</si>
  <si>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</si>
  <si>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</si>
  <si>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</si>
  <si>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</si>
  <si>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</si>
  <si>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</si>
  <si>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</si>
  <si>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</si>
  <si>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</si>
  <si>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</si>
  <si>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</si>
  <si>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</si>
  <si>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</si>
  <si>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</si>
  <si>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</si>
  <si>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</si>
  <si>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</si>
  <si>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</si>
  <si>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</si>
  <si>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</si>
  <si>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</si>
  <si>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</si>
  <si>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</si>
  <si>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</si>
  <si>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</si>
  <si>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</si>
  <si>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</si>
  <si>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</si>
  <si>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</si>
  <si>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</si>
  <si>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</si>
  <si>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</si>
  <si>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</si>
  <si>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</si>
  <si>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</si>
  <si>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</si>
  <si>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</si>
  <si>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</si>
  <si>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</si>
  <si>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</si>
  <si>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</si>
  <si>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</si>
  <si>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</si>
  <si>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</si>
  <si>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</si>
  <si>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</si>
  <si>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</si>
  <si>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</si>
  <si>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</si>
  <si>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</si>
  <si>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</si>
  <si>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</si>
  <si>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</si>
  <si>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</si>
  <si>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</si>
  <si>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</si>
  <si>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</si>
  <si>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</si>
  <si>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</si>
  <si>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</si>
  <si>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</si>
  <si>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</si>
  <si>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</si>
  <si>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</si>
  <si>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</si>
  <si>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</si>
  <si>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</si>
  <si>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</si>
  <si>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</si>
  <si>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</si>
  <si>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</si>
  <si>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</si>
  <si>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</si>
  <si>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</si>
  <si>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</si>
  <si>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</si>
  <si>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</si>
  <si>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</si>
  <si>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</si>
  <si>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</si>
  <si>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</si>
  <si>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</si>
  <si>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</si>
  <si>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</si>
  <si>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</si>
  <si>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</si>
  <si>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</si>
  <si>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</si>
  <si>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</si>
  <si>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</si>
  <si>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</si>
  <si>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</si>
  <si>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</si>
  <si>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</si>
  <si>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</si>
  <si>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</si>
  <si>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</si>
  <si>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</si>
  <si>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</si>
  <si>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</si>
  <si>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</si>
  <si>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</si>
  <si>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</si>
  <si>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</si>
  <si>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</si>
  <si>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</si>
  <si>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</si>
  <si>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</si>
  <si>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</si>
  <si>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</si>
  <si>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</si>
  <si>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</si>
  <si>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</si>
  <si>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</si>
  <si>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</si>
  <si>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</si>
  <si>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</si>
  <si>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</si>
  <si>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</si>
  <si>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</si>
  <si>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</si>
  <si>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</si>
  <si>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</si>
  <si>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</si>
  <si>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</si>
  <si>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</si>
  <si>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</si>
  <si>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</si>
  <si>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</si>
  <si>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</si>
  <si>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</si>
  <si>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</si>
  <si>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</si>
  <si>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</si>
  <si>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</si>
  <si>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</si>
  <si>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</si>
  <si>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</si>
  <si>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</si>
  <si>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</si>
  <si>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</si>
  <si>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</si>
  <si>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</si>
  <si>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</si>
  <si>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</si>
  <si>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</si>
  <si>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</si>
  <si>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</si>
  <si>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</si>
  <si>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</si>
  <si>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</si>
  <si>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</si>
  <si>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</si>
  <si>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</si>
  <si>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</si>
  <si>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</si>
  <si>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</si>
  <si>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</si>
  <si>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</si>
  <si>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</si>
  <si>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</si>
  <si>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</si>
  <si>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</si>
  <si>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</si>
  <si>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</si>
  <si>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</si>
  <si>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</si>
  <si>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</si>
  <si>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</si>
  <si>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</si>
  <si>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</si>
  <si>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</si>
  <si>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</si>
  <si>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</si>
  <si>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</si>
  <si>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</si>
  <si>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</si>
  <si>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</si>
  <si>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</si>
  <si>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</si>
  <si>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</si>
  <si>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</si>
  <si>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</si>
  <si>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</si>
  <si>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</si>
  <si>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</si>
  <si>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</si>
  <si>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</si>
  <si>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</si>
  <si>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</si>
  <si>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</si>
  <si>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</si>
  <si>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</si>
  <si>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</si>
  <si>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</si>
  <si>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</si>
  <si>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</si>
  <si>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</si>
  <si>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</si>
  <si>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</si>
  <si>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</si>
  <si>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</si>
  <si>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</si>
  <si>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</si>
  <si>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</si>
  <si>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</si>
  <si>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</si>
  <si>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</si>
  <si>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</si>
  <si>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</si>
  <si>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</si>
  <si>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</si>
  <si>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</si>
  <si>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</si>
  <si>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</si>
  <si>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</si>
  <si>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</si>
  <si>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</si>
  <si>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</si>
  <si>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</si>
  <si>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</si>
  <si>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</si>
  <si>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</si>
  <si>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</si>
  <si>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</si>
  <si>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</si>
  <si>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</si>
  <si>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</si>
  <si>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</si>
  <si>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</si>
  <si>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</si>
  <si>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</si>
  <si>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</si>
  <si>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</si>
  <si>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</si>
  <si>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</si>
  <si>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</si>
  <si>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</si>
  <si>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</si>
  <si>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</si>
  <si>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</si>
  <si>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</si>
  <si>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</si>
  <si>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</si>
  <si>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</si>
  <si>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</si>
  <si>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</si>
  <si>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</si>
  <si>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</si>
  <si>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</si>
  <si>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</si>
  <si>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</si>
  <si>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</si>
  <si>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</si>
  <si>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</si>
  <si>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</si>
  <si>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</si>
  <si>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</si>
  <si>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</si>
  <si>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</si>
  <si>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</si>
  <si>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</si>
  <si>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</si>
  <si>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</si>
  <si>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</si>
  <si>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</si>
  <si>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</si>
  <si>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</si>
  <si>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</si>
  <si>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</si>
  <si>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</si>
  <si>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</si>
  <si>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</si>
  <si>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</si>
  <si>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</si>
  <si>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</si>
  <si>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</si>
  <si>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</si>
  <si>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</si>
  <si>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</si>
  <si>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</si>
  <si>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</si>
  <si>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</si>
  <si>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</si>
  <si>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</si>
  <si>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</si>
  <si>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</si>
  <si>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</si>
  <si>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</si>
  <si>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</si>
  <si>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</si>
  <si>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</si>
  <si>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</si>
  <si>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</si>
  <si>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</si>
  <si>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</si>
  <si>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</si>
  <si>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</si>
  <si>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</si>
  <si>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</si>
  <si>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</si>
  <si>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</si>
  <si>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</si>
  <si>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</si>
  <si>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</si>
  <si>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</si>
  <si>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</si>
  <si>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</si>
  <si>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</si>
  <si>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</si>
  <si>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</si>
  <si>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</si>
  <si>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</si>
  <si>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</si>
  <si>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</si>
  <si>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</si>
  <si>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</si>
  <si>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</si>
  <si>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</si>
  <si>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</si>
  <si>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</si>
  <si>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</si>
  <si>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</si>
  <si>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</si>
  <si>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</si>
  <si>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</si>
  <si>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</si>
  <si>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</si>
  <si>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</si>
  <si>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</si>
  <si>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</si>
  <si>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</si>
  <si>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</si>
  <si>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</si>
  <si>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</si>
  <si>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</si>
  <si>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</si>
  <si>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</si>
  <si>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</si>
  <si>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</si>
  <si>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</si>
  <si>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</si>
  <si>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</si>
  <si>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</si>
  <si>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</si>
  <si>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</si>
  <si>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</si>
  <si>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</si>
  <si>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</si>
  <si>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</si>
  <si>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</si>
  <si>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</si>
  <si>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</si>
  <si>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</si>
  <si>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</si>
  <si>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</si>
  <si>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</si>
  <si>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</si>
  <si>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</si>
  <si>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</si>
  <si>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</si>
  <si>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</si>
  <si>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</si>
  <si>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</si>
  <si>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</si>
  <si>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</si>
  <si>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</si>
  <si>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</si>
  <si>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</si>
  <si>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</si>
  <si>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</si>
  <si>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</si>
  <si>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</si>
  <si>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</si>
  <si>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</si>
  <si>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</si>
  <si>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</si>
  <si>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</si>
  <si>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</si>
  <si>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</si>
  <si>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</si>
  <si>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</si>
  <si>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</si>
  <si>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</si>
  <si>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</si>
  <si>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</si>
  <si>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</si>
  <si>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</si>
  <si>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</si>
  <si>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</si>
  <si>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</si>
  <si>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</si>
  <si>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</si>
  <si>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</si>
  <si>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</si>
  <si>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</si>
  <si>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</si>
  <si>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</si>
  <si>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</si>
  <si>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</si>
  <si>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</si>
  <si>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</si>
  <si>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</si>
  <si>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</si>
  <si>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</si>
  <si>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</si>
  <si>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</si>
  <si>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</si>
  <si>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</si>
  <si>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</si>
  <si>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</si>
  <si>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</si>
  <si>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</si>
  <si>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</si>
  <si>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</si>
  <si>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</si>
  <si>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</si>
  <si>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</si>
  <si>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</si>
  <si>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</si>
  <si>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</si>
  <si>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</si>
  <si>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</si>
  <si>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</si>
  <si>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</si>
  <si>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</si>
  <si>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</si>
  <si>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</si>
  <si>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</si>
  <si>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</si>
  <si>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</si>
  <si>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</si>
  <si>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</si>
  <si>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</si>
  <si>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</si>
  <si>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</si>
  <si>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</si>
  <si>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</si>
  <si>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</si>
  <si>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</si>
  <si>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</si>
  <si>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</si>
  <si>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</si>
  <si>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</si>
  <si>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</si>
  <si>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</si>
  <si>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</si>
  <si>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</si>
  <si>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</si>
  <si>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</si>
  <si>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</si>
  <si>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</si>
  <si>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</si>
  <si>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</si>
  <si>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</si>
  <si>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</si>
  <si>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</si>
  <si>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</si>
  <si>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</si>
  <si>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</si>
  <si>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</si>
  <si>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</si>
  <si>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</si>
  <si>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</si>
  <si>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</si>
  <si>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</si>
  <si>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</si>
  <si>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</si>
  <si>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</si>
  <si>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</si>
  <si>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</si>
  <si>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</si>
  <si>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</si>
  <si>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</si>
  <si>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</si>
  <si>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</si>
  <si>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</si>
  <si>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</si>
  <si>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</si>
  <si>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</si>
  <si>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</si>
  <si>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</si>
  <si>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</si>
  <si>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</si>
  <si>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</si>
  <si>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</si>
  <si>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</si>
  <si>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</si>
  <si>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</si>
  <si>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</si>
  <si>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</si>
  <si>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</si>
  <si>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</si>
  <si>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</si>
  <si>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</si>
  <si>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</si>
  <si>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</si>
  <si>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</si>
  <si>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</si>
  <si>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</si>
  <si>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</si>
  <si>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</si>
  <si>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</si>
  <si>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</si>
  <si>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</si>
  <si>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</si>
  <si>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</si>
  <si>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</si>
  <si>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</si>
  <si>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</si>
  <si>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</si>
  <si>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</si>
  <si>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</si>
  <si>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</si>
  <si>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</si>
  <si>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</si>
  <si>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</si>
  <si>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</si>
  <si>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</si>
  <si>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</si>
  <si>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</si>
  <si>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</si>
  <si>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</si>
  <si>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</si>
  <si>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</si>
  <si>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</si>
  <si>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</si>
  <si>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</si>
  <si>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</si>
  <si>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</si>
  <si>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</si>
  <si>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</si>
  <si>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</si>
  <si>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</si>
  <si>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</si>
  <si>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</si>
  <si>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</si>
  <si>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</si>
  <si>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</si>
  <si>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</si>
  <si>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</si>
  <si>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</si>
  <si>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</si>
  <si>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</si>
  <si>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</si>
  <si>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</si>
  <si>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</si>
  <si>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</si>
  <si>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</si>
  <si>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</si>
  <si>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</si>
  <si>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</si>
  <si>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</si>
  <si>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</si>
  <si>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</si>
  <si>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</si>
  <si>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</si>
  <si>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</si>
  <si>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</si>
  <si>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</si>
  <si>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</si>
  <si>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</si>
  <si>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</si>
  <si>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</si>
  <si>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</si>
  <si>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</si>
  <si>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</si>
  <si>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</si>
  <si>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</si>
  <si>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</si>
  <si>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</si>
  <si>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</si>
  <si>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</si>
  <si>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</si>
  <si>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</si>
  <si>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</si>
  <si>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</si>
  <si>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</si>
  <si>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</si>
  <si>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</si>
  <si>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</si>
  <si>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</si>
  <si>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</si>
  <si>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</si>
  <si>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</si>
  <si>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</si>
  <si>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</si>
  <si>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</si>
  <si>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</si>
  <si>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</si>
  <si>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</si>
  <si>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</si>
  <si>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</si>
  <si>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</si>
  <si>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</si>
  <si>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</si>
  <si>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</si>
  <si>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</si>
  <si>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</si>
  <si>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</si>
  <si>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</si>
  <si>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</si>
  <si>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</si>
  <si>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</si>
  <si>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</si>
  <si>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</si>
  <si>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</si>
  <si>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</si>
  <si>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</si>
  <si>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</si>
  <si>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</si>
  <si>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</si>
  <si>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</si>
  <si>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</si>
  <si>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</si>
  <si>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</si>
  <si>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</si>
  <si>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</si>
  <si>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</si>
  <si>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</si>
  <si>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</si>
  <si>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</si>
  <si>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</si>
  <si>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</si>
  <si>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</si>
  <si>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</si>
  <si>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</si>
  <si>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</si>
  <si>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</si>
  <si>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</si>
  <si>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</si>
  <si>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</si>
  <si>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</si>
  <si>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</si>
  <si>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</si>
  <si>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</si>
  <si>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</si>
  <si>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</si>
  <si>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</si>
  <si>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</si>
  <si>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</si>
  <si>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</si>
  <si>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</si>
  <si>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</si>
  <si>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</si>
  <si>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</si>
  <si>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</si>
  <si>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</si>
  <si>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</si>
  <si>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</si>
  <si>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</si>
  <si>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</si>
  <si>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</si>
  <si>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</si>
  <si>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</si>
  <si>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</si>
  <si>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</si>
  <si>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</si>
  <si>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</si>
  <si>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</si>
  <si>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</si>
  <si>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</si>
  <si>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</si>
  <si>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</si>
  <si>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</si>
  <si>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</si>
  <si>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</si>
  <si>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</si>
  <si>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</si>
  <si>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</si>
  <si>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</si>
  <si>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</si>
  <si>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</si>
  <si>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</si>
  <si>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</si>
  <si>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</si>
  <si>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</si>
  <si>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</si>
  <si>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</si>
  <si>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</si>
  <si>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</si>
  <si>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</si>
  <si>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</si>
  <si>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</si>
  <si>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</si>
  <si>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</si>
  <si>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</si>
  <si>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</si>
  <si>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</si>
  <si>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</si>
  <si>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</si>
  <si>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</si>
  <si>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</si>
  <si>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</si>
  <si>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</si>
  <si>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</si>
  <si>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</si>
  <si>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</si>
  <si>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</si>
  <si>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</si>
  <si>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</si>
  <si>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</si>
  <si>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</si>
  <si>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</si>
  <si>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</si>
  <si>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</si>
  <si>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</si>
  <si>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</si>
  <si>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</si>
  <si>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</si>
  <si>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</si>
  <si>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</si>
  <si>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</si>
  <si>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</si>
  <si>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</si>
  <si>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</si>
  <si>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</si>
  <si>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</si>
  <si>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</si>
  <si>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</si>
  <si>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</si>
  <si>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</si>
  <si>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</si>
  <si>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</si>
  <si>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</si>
  <si>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</si>
  <si>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</si>
  <si>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</si>
  <si>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</si>
  <si>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</si>
  <si>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</si>
  <si>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</si>
  <si>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</si>
  <si>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</si>
  <si>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</si>
  <si>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</si>
  <si>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</si>
  <si>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</si>
  <si>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</si>
  <si>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</si>
  <si>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</si>
  <si>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</si>
  <si>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</si>
  <si>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</si>
  <si>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</si>
  <si>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</si>
  <si>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</si>
  <si>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</si>
  <si>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</si>
  <si>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</si>
  <si>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</si>
  <si>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</si>
  <si>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</si>
  <si>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</si>
  <si>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</si>
  <si>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</si>
  <si>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</si>
  <si>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</si>
  <si>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</si>
  <si>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</si>
  <si>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</si>
  <si>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</si>
  <si>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</si>
  <si>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</si>
  <si>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</si>
  <si>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</si>
  <si>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</si>
  <si>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</si>
  <si>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</si>
  <si>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</si>
  <si>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</si>
  <si>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</si>
  <si>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</si>
  <si>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</si>
  <si>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</si>
  <si>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</si>
  <si>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</si>
  <si>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</si>
  <si>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</si>
  <si>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</si>
  <si>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</si>
  <si>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</si>
  <si>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</si>
  <si>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</si>
  <si>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</si>
  <si>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</si>
  <si>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</si>
  <si>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</si>
  <si>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</si>
  <si>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</si>
  <si>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</si>
  <si>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</si>
  <si>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</si>
  <si>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</si>
  <si>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</si>
  <si>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</si>
  <si>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</si>
  <si>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</si>
  <si>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</si>
  <si>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</si>
  <si>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</si>
  <si>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</si>
  <si>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</si>
  <si>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</si>
  <si>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</si>
  <si>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</si>
  <si>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</si>
  <si>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</si>
  <si>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</si>
  <si>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</si>
  <si>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</si>
  <si>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</si>
  <si>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</si>
  <si>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</si>
  <si>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</si>
  <si>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</si>
  <si>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</si>
  <si>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</si>
  <si>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</si>
  <si>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</si>
  <si>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</si>
  <si>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</si>
  <si>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</si>
  <si>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</si>
  <si>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</si>
  <si>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</si>
  <si>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</si>
  <si>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</si>
  <si>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</si>
  <si>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</si>
  <si>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</si>
  <si>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</si>
  <si>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</si>
  <si>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</si>
  <si>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</si>
  <si>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</si>
  <si>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</si>
  <si>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</si>
  <si>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</si>
  <si>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</si>
  <si>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</si>
  <si>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</si>
  <si>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</si>
  <si>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</si>
  <si>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</si>
  <si>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</si>
  <si>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</si>
  <si>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</si>
  <si>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</si>
  <si>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</si>
  <si>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</si>
  <si>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</si>
  <si>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</si>
  <si>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</si>
  <si>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</si>
  <si>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</si>
  <si>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</si>
  <si>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</si>
  <si>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</si>
  <si>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</si>
  <si>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</si>
  <si>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</si>
  <si>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</si>
  <si>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</si>
  <si>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</si>
  <si>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</si>
  <si>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</si>
  <si>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</si>
  <si>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</si>
  <si>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</si>
  <si>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</si>
  <si>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</si>
  <si>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</si>
  <si>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</si>
  <si>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</si>
  <si>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</si>
  <si>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</si>
  <si>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</si>
  <si>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</si>
  <si>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</si>
  <si>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</si>
  <si>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</si>
  <si>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</si>
  <si>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</si>
  <si>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</si>
  <si>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</si>
  <si>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</si>
  <si>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</si>
  <si>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</si>
  <si>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</si>
  <si>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</si>
  <si>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</si>
  <si>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</si>
  <si>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</si>
  <si>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</si>
  <si>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</si>
  <si>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</si>
  <si>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</si>
  <si>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</si>
  <si>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</si>
  <si>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</si>
  <si>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</si>
  <si>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</si>
  <si>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</si>
  <si>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</si>
  <si>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</si>
  <si>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</si>
  <si>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</si>
  <si>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</si>
  <si>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</si>
  <si>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</si>
  <si>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</si>
  <si>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</si>
  <si>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</si>
  <si>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</si>
  <si>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</si>
  <si>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</si>
  <si>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</si>
  <si>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</si>
  <si>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</si>
  <si>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</si>
  <si>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</si>
  <si>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</si>
  <si>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</si>
  <si>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</si>
  <si>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</si>
  <si>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</si>
  <si>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</si>
  <si>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</si>
  <si>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</si>
  <si>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</si>
  <si>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</si>
  <si>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</si>
  <si>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</si>
  <si>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</si>
  <si>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</si>
  <si>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</si>
  <si>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</si>
  <si>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</si>
  <si>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</si>
  <si>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</si>
  <si>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</si>
  <si>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</si>
  <si>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</si>
  <si>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</si>
  <si>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</si>
  <si>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</si>
  <si>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</si>
  <si>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</si>
  <si>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</si>
  <si>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</si>
  <si>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</si>
  <si>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</si>
  <si>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</si>
  <si>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</si>
  <si>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</si>
  <si>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</si>
  <si>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</si>
  <si>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</si>
  <si>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</si>
  <si>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</si>
  <si>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</si>
  <si>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</si>
  <si>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</si>
  <si>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</si>
  <si>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</si>
  <si>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</si>
  <si>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</si>
  <si>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</si>
  <si>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</si>
  <si>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</si>
  <si>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</si>
  <si>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</si>
  <si>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</si>
  <si>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</si>
  <si>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</si>
  <si>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</si>
  <si>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</si>
  <si>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</si>
  <si>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</si>
  <si>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</si>
  <si>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</si>
  <si>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</si>
  <si>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</si>
  <si>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</si>
  <si>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</si>
  <si>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</si>
  <si>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</si>
  <si>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</si>
  <si>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</si>
  <si>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</si>
  <si>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</si>
  <si>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</si>
  <si>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</si>
  <si>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</si>
  <si>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</si>
  <si>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</si>
  <si>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</si>
  <si>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</si>
  <si>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</si>
  <si>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</si>
  <si>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</si>
  <si>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</si>
  <si>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</si>
  <si>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</si>
  <si>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</si>
  <si>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</si>
  <si>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</si>
  <si>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</si>
  <si>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</si>
  <si>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</si>
  <si>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</si>
  <si>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</si>
  <si>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</si>
  <si>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</si>
  <si>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</si>
  <si>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</si>
  <si>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</si>
  <si>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</si>
  <si>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</si>
  <si>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</si>
  <si>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</si>
  <si>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</si>
  <si>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</si>
  <si>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</si>
  <si>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</si>
  <si>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</si>
  <si>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</si>
  <si>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</si>
  <si>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</si>
  <si>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</si>
  <si>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</si>
  <si>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</si>
  <si>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</si>
  <si>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</si>
  <si>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</si>
  <si>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</si>
  <si>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</si>
  <si>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</si>
  <si>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</si>
  <si>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</si>
  <si>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</si>
  <si>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</si>
  <si>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</si>
  <si>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</si>
  <si>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</si>
  <si>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</si>
  <si>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</si>
  <si>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</si>
  <si>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</si>
  <si>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</si>
  <si>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</si>
  <si>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</si>
  <si>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</si>
  <si>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</si>
  <si>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</si>
  <si>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</si>
  <si>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</si>
  <si>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</si>
  <si>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</si>
  <si>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</si>
  <si>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</si>
  <si>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</si>
  <si>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</si>
  <si>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</si>
  <si>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</si>
  <si>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</si>
  <si>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</si>
  <si>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</si>
  <si>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</si>
  <si>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</si>
  <si>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</si>
  <si>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</si>
  <si>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</si>
  <si>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</si>
  <si>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</si>
  <si>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</si>
  <si>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</si>
  <si>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</si>
  <si>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</si>
  <si>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</si>
  <si>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</si>
  <si>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</si>
  <si>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</si>
  <si>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</si>
  <si>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</si>
  <si>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</si>
  <si>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</si>
  <si>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</si>
  <si>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</si>
  <si>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</si>
  <si>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</si>
  <si>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</si>
  <si>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</si>
  <si>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</si>
  <si>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</si>
  <si>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</si>
  <si>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</si>
  <si>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</si>
  <si>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</si>
  <si>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</si>
  <si>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</si>
  <si>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</si>
  <si>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</si>
  <si>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</si>
  <si>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</si>
  <si>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</si>
  <si>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</si>
  <si>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</si>
  <si>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</si>
  <si>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</si>
  <si>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</si>
  <si>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</si>
  <si>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</si>
  <si>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</si>
  <si>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</si>
  <si>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</si>
  <si>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</si>
  <si>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</si>
  <si>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</si>
  <si>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</si>
  <si>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</si>
  <si>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</si>
  <si>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</si>
  <si>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</si>
  <si>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</si>
  <si>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</si>
  <si>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</si>
  <si>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</si>
  <si>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</si>
  <si>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</si>
  <si>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</si>
  <si>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</si>
  <si>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</si>
  <si>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</si>
  <si>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</si>
  <si>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</si>
  <si>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</si>
  <si>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</si>
  <si>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</si>
  <si>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</si>
  <si>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</si>
  <si>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</si>
  <si>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</si>
  <si>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</si>
  <si>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</si>
  <si>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</si>
  <si>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</si>
  <si>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</si>
  <si>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</si>
  <si>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</si>
  <si>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</si>
  <si>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</si>
  <si>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</si>
  <si>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</si>
  <si>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</si>
  <si>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</si>
  <si>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</si>
  <si>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</si>
  <si>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</si>
  <si>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</si>
  <si>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</si>
  <si>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</si>
  <si>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</si>
  <si>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</si>
  <si>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</si>
  <si>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</si>
  <si>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</si>
  <si>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</si>
  <si>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</si>
  <si>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</si>
  <si>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</si>
  <si>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</si>
  <si>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</si>
  <si>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</si>
  <si>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</si>
  <si>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</si>
  <si>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</si>
  <si>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</si>
  <si>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</si>
  <si>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</si>
  <si>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</si>
  <si>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</si>
  <si>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</si>
  <si>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</si>
  <si>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</si>
  <si>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</si>
  <si>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</si>
  <si>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</si>
  <si>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</si>
  <si>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</si>
  <si>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</si>
  <si>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</si>
  <si>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</si>
  <si>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</si>
  <si>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</si>
  <si>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</si>
  <si>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</si>
  <si>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</si>
  <si>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</si>
  <si>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</si>
  <si>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</si>
  <si>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</si>
  <si>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</si>
  <si>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</si>
  <si>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</si>
  <si>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</si>
  <si>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</si>
  <si>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</si>
  <si>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</si>
  <si>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</si>
  <si>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</si>
  <si>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</si>
  <si>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</si>
  <si>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</si>
  <si>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</si>
  <si>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</si>
  <si>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</si>
  <si>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</si>
  <si>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</si>
  <si>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</si>
  <si>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</si>
  <si>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</si>
  <si>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</si>
  <si>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</si>
  <si>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</si>
  <si>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</si>
  <si>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</si>
  <si>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</si>
  <si>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</si>
  <si>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</si>
  <si>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</si>
  <si>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</si>
  <si>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</si>
  <si>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</si>
  <si>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</si>
  <si>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</si>
  <si>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</si>
  <si>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</si>
  <si>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</si>
  <si>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</si>
  <si>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</si>
  <si>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</si>
  <si>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</si>
  <si>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</si>
  <si>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</si>
  <si>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</si>
  <si>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</si>
  <si>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</si>
  <si>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</si>
  <si>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</si>
  <si>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</si>
  <si>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</si>
  <si>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</si>
  <si>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</si>
  <si>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</si>
  <si>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</si>
  <si>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</si>
  <si>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</si>
  <si>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</si>
  <si>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</si>
  <si>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</si>
  <si>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</si>
  <si>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</si>
  <si>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</si>
  <si>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</si>
  <si>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</si>
  <si>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</si>
  <si>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</si>
  <si>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</si>
  <si>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</si>
  <si>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</si>
  <si>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</si>
  <si>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</si>
  <si>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</si>
  <si>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</si>
  <si>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</si>
  <si>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</si>
  <si>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</si>
  <si>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</si>
  <si>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</si>
  <si>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</si>
  <si>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</si>
  <si>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</si>
  <si>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</si>
  <si>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</si>
  <si>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</si>
  <si>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</si>
  <si>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</si>
  <si>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</si>
  <si>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</si>
  <si>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</si>
  <si>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</si>
  <si>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</si>
  <si>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</si>
  <si>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</si>
  <si>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</si>
  <si>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</si>
  <si>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</si>
  <si>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</si>
  <si>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</si>
  <si>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</si>
  <si>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</si>
  <si>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</si>
  <si>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</si>
  <si>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</si>
  <si>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</si>
  <si>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</si>
  <si>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</si>
  <si>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</si>
  <si>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</si>
  <si>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</si>
  <si>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</si>
  <si>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</si>
  <si>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</si>
  <si>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</si>
  <si>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</si>
  <si>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</si>
  <si>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</si>
  <si>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</si>
  <si>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</si>
  <si>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</si>
  <si>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</si>
  <si>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</si>
  <si>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</si>
  <si>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</si>
  <si>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</si>
  <si>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</si>
  <si>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</si>
  <si>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</si>
  <si>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</si>
  <si>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</si>
  <si>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</si>
  <si>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</si>
  <si>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</si>
  <si>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</si>
  <si>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</si>
  <si>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</si>
  <si>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</si>
  <si>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</si>
  <si>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</si>
  <si>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</si>
  <si>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</si>
  <si>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</si>
  <si>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</si>
  <si>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</si>
  <si>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</si>
  <si>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</si>
  <si>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</si>
  <si>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</si>
  <si>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</si>
  <si>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</si>
  <si>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</si>
  <si>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</si>
  <si>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</si>
  <si>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</si>
  <si>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</si>
  <si>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</si>
  <si>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</si>
  <si>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</si>
  <si>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</si>
  <si>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</si>
  <si>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</si>
  <si>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</si>
  <si>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</si>
  <si>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</si>
  <si>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</si>
  <si>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</si>
  <si>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</si>
  <si>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</si>
  <si>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</si>
  <si>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</si>
  <si>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</si>
  <si>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</si>
  <si>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</si>
  <si>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</si>
  <si>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</si>
  <si>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</si>
  <si>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</si>
  <si>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</si>
  <si>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</si>
  <si>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</si>
  <si>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</si>
  <si>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</si>
  <si>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</si>
  <si>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</si>
  <si>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</si>
  <si>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</si>
  <si>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</si>
  <si>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</si>
  <si>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</si>
  <si>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</si>
  <si>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</si>
  <si>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</si>
  <si>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</si>
  <si>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</si>
  <si>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</si>
  <si>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</si>
  <si>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</si>
  <si>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</si>
  <si>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</si>
  <si>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</si>
  <si>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</si>
  <si>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</si>
  <si>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</si>
  <si>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</si>
  <si>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</si>
  <si>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</si>
  <si>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</si>
  <si>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</si>
  <si>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</si>
  <si>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</si>
  <si>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</si>
  <si>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</si>
  <si>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</si>
  <si>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</si>
  <si>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</si>
  <si>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</si>
  <si>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</si>
  <si>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</si>
  <si>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</si>
  <si>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</si>
  <si>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</si>
  <si>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</si>
  <si>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</si>
  <si>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</si>
  <si>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</si>
  <si>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</si>
  <si>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</si>
  <si>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</si>
  <si>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</si>
  <si>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</si>
  <si>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</si>
  <si>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</si>
  <si>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</si>
  <si>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</si>
  <si>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</si>
  <si>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</si>
  <si>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</si>
  <si>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</si>
  <si>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</si>
  <si>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</si>
  <si>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</si>
  <si>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</si>
  <si>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</si>
  <si>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</si>
  <si>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</si>
  <si>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</si>
  <si>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</si>
  <si>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</si>
  <si>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</si>
  <si>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</si>
  <si>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</si>
  <si>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</si>
  <si>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</si>
  <si>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</si>
  <si>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</si>
  <si>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</si>
  <si>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</si>
  <si>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</si>
  <si>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</si>
  <si>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</si>
  <si>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</si>
  <si>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</si>
  <si>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</si>
  <si>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</si>
  <si>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</si>
  <si>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</si>
  <si>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</si>
  <si>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</si>
  <si>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</si>
  <si>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</si>
  <si>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</si>
  <si>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</si>
  <si>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</si>
  <si>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</si>
  <si>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</si>
  <si>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</si>
  <si>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</si>
  <si>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</si>
  <si>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</si>
  <si>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</si>
  <si>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</si>
  <si>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</si>
  <si>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</si>
  <si>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</si>
  <si>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</si>
  <si>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</si>
  <si>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</si>
  <si>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</si>
  <si>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</si>
  <si>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</si>
  <si>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</si>
  <si>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</si>
  <si>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</si>
  <si>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</si>
  <si>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</si>
  <si>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</si>
  <si>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</si>
  <si>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</si>
  <si>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</si>
  <si>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</si>
  <si>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</si>
  <si>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</si>
  <si>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</si>
  <si>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</si>
  <si>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</si>
  <si>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</si>
  <si>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</si>
  <si>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</si>
  <si>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</si>
  <si>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</si>
  <si>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</si>
  <si>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</si>
  <si>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</si>
  <si>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</si>
  <si>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</si>
  <si>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</si>
  <si>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</si>
  <si>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</si>
  <si>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</si>
  <si>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</si>
  <si>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</si>
  <si>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</si>
  <si>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</si>
  <si>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</si>
  <si>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</si>
  <si>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</si>
  <si>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</si>
  <si>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</si>
  <si>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</si>
  <si>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</si>
  <si>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</si>
  <si>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</si>
  <si>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</si>
  <si>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</si>
  <si>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</si>
  <si>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</si>
  <si>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</si>
  <si>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</si>
  <si>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</si>
  <si>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</si>
  <si>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</si>
  <si>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</si>
  <si>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</si>
  <si>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</si>
  <si>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</si>
  <si>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</si>
  <si>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</si>
  <si>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</si>
  <si>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</si>
  <si>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</si>
  <si>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</si>
  <si>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</si>
  <si>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</si>
  <si>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</si>
  <si>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</si>
  <si>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</si>
  <si>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</si>
  <si>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</si>
  <si>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</si>
  <si>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</si>
  <si>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</si>
  <si>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</si>
  <si>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</si>
  <si>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</si>
  <si>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</si>
  <si>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</si>
  <si>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</si>
  <si>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</si>
  <si>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</si>
  <si>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</si>
  <si>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</si>
  <si>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</si>
  <si>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</si>
  <si>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</si>
  <si>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</si>
  <si>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</si>
  <si>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</si>
  <si>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</si>
  <si>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</si>
  <si>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</si>
  <si>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</si>
  <si>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</si>
  <si>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</si>
  <si>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</si>
  <si>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</si>
  <si>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</si>
  <si>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</si>
  <si>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</si>
  <si>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</si>
  <si>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</si>
  <si>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</si>
  <si>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</si>
  <si>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</si>
  <si>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</si>
  <si>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</si>
  <si>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</si>
  <si>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</si>
  <si>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</si>
  <si>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</si>
  <si>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</si>
  <si>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</si>
  <si>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</si>
  <si>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</si>
  <si>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</si>
  <si>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</si>
  <si>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</si>
  <si>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</si>
  <si>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</si>
  <si>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</si>
  <si>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</si>
  <si>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</si>
  <si>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</si>
  <si>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</si>
  <si>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</si>
  <si>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</si>
  <si>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</si>
  <si>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</si>
  <si>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</si>
  <si>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</si>
  <si>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</si>
  <si>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</si>
  <si>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</si>
  <si>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</si>
  <si>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</si>
  <si>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</si>
  <si>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</si>
  <si>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</si>
  <si>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</si>
  <si>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</si>
  <si>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</si>
  <si>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</si>
  <si>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</si>
  <si>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</si>
  <si>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</si>
  <si>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</si>
  <si>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</si>
  <si>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</si>
  <si>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</si>
  <si>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</si>
  <si>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</si>
  <si>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</si>
  <si>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</si>
  <si>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</si>
  <si>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</si>
  <si>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</si>
  <si>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</si>
  <si>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</si>
  <si>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</si>
  <si>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</si>
  <si>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</si>
  <si>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</si>
  <si>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</si>
  <si>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</si>
  <si>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</si>
  <si>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</si>
  <si>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</si>
  <si>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</si>
  <si>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</si>
  <si>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</si>
  <si>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</si>
  <si>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</si>
  <si>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</si>
  <si>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</si>
  <si>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</si>
  <si>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</si>
  <si>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</si>
  <si>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</si>
  <si>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</si>
  <si>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</si>
  <si>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</si>
  <si>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</si>
  <si>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</si>
  <si>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</si>
  <si>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</si>
  <si>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</si>
  <si>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</si>
  <si>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</si>
  <si>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</si>
  <si>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</si>
  <si>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</si>
  <si>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</si>
  <si>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</si>
  <si>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</si>
  <si>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</si>
  <si>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</si>
  <si>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</si>
  <si>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</si>
  <si>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</si>
  <si>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</si>
  <si>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</si>
  <si>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</si>
  <si>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</si>
  <si>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</si>
  <si>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</si>
  <si>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</si>
  <si>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</si>
  <si>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</si>
  <si>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</si>
  <si>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</si>
  <si>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</si>
  <si>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</si>
  <si>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</si>
  <si>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</si>
  <si>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</si>
  <si>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</si>
  <si>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</si>
  <si>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</si>
  <si>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</si>
  <si>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</si>
  <si>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</si>
  <si>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</si>
  <si>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</si>
  <si>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</si>
  <si>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</si>
  <si>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</si>
  <si>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</si>
  <si>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</si>
  <si>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</si>
  <si>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</si>
  <si>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</si>
  <si>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</si>
  <si>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</si>
  <si>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</si>
  <si>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</si>
  <si>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</si>
  <si>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</si>
  <si>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</si>
  <si>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</si>
  <si>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</si>
  <si>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</si>
  <si>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</si>
  <si>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</si>
  <si>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</si>
  <si>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</si>
  <si>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</si>
  <si>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</si>
  <si>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</si>
  <si>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</si>
  <si>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</si>
  <si>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</si>
  <si>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</si>
  <si>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</si>
  <si>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</si>
  <si>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</si>
  <si>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</si>
  <si>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</si>
  <si>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</si>
  <si>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</si>
  <si>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</si>
  <si>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</si>
  <si>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</si>
  <si>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</si>
  <si>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</si>
  <si>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</si>
  <si>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</si>
  <si>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</si>
  <si>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</si>
  <si>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</si>
  <si>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</si>
  <si>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</si>
  <si>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</si>
  <si>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</si>
  <si>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</si>
  <si>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</si>
  <si>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</si>
  <si>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</si>
  <si>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</si>
  <si>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</si>
  <si>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</si>
  <si>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</si>
  <si>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</si>
  <si>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</si>
  <si>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</si>
  <si>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</si>
  <si>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</si>
  <si>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</si>
  <si>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</si>
  <si>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</si>
  <si>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</si>
  <si>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</si>
  <si>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</si>
  <si>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</si>
  <si>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</si>
  <si>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</si>
  <si>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</si>
  <si>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</si>
  <si>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</si>
  <si>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</si>
  <si>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</si>
  <si>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</si>
  <si>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</si>
  <si>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</si>
  <si>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</si>
  <si>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</si>
  <si>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</si>
  <si>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</si>
  <si>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</si>
  <si>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</si>
  <si>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</si>
  <si>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</si>
  <si>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</si>
  <si>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</si>
  <si>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</si>
  <si>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</si>
  <si>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</si>
  <si>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</si>
  <si>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</si>
  <si>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</si>
  <si>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</si>
  <si>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</si>
  <si>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</si>
  <si>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</si>
  <si>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</si>
  <si>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</si>
  <si>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</si>
  <si>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</si>
  <si>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</si>
  <si>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</si>
  <si>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</si>
  <si>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</si>
  <si>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</si>
  <si>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</si>
  <si>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</si>
  <si>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</si>
  <si>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</si>
  <si>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</si>
  <si>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</si>
  <si>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</si>
  <si>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</si>
  <si>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</si>
  <si>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</si>
  <si>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</si>
  <si>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</si>
  <si>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</si>
  <si>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</si>
  <si>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</si>
  <si>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</si>
  <si>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</si>
  <si>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</si>
  <si>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</si>
  <si>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</si>
  <si>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</si>
  <si>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</si>
  <si>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</si>
  <si>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</si>
  <si>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</si>
  <si>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</si>
  <si>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</si>
  <si>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</si>
  <si>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</si>
  <si>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</si>
  <si>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</si>
  <si>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</si>
  <si>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</si>
  <si>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</si>
  <si>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</si>
  <si>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</si>
  <si>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</si>
  <si>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</si>
  <si>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</si>
  <si>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</si>
  <si>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</si>
  <si>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</si>
  <si>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</si>
  <si>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</si>
  <si>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</si>
  <si>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</si>
  <si>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</si>
  <si>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</si>
  <si>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</si>
  <si>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</si>
  <si>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</si>
  <si>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</si>
  <si>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</si>
  <si>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</si>
  <si>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</si>
  <si>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</si>
  <si>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</si>
  <si>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</si>
  <si>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</si>
  <si>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</si>
  <si>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</si>
  <si>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</si>
  <si>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</si>
  <si>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</si>
  <si>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</si>
  <si>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</si>
  <si>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</si>
  <si>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</si>
  <si>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</si>
  <si>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</si>
  <si>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</si>
  <si>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</si>
  <si>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</si>
  <si>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</si>
  <si>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</si>
  <si>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</si>
  <si>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</si>
  <si>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</si>
  <si>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</si>
  <si>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</si>
  <si>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</si>
  <si>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</si>
  <si>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</si>
  <si>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</si>
  <si>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</si>
  <si>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</si>
  <si>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</si>
  <si>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</si>
  <si>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</si>
  <si>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</si>
  <si>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</si>
  <si>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</si>
  <si>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</si>
  <si>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</si>
  <si>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</si>
  <si>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</si>
  <si>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</si>
  <si>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</si>
  <si>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</si>
  <si>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</si>
  <si>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</si>
  <si>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</si>
  <si>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</si>
  <si>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</si>
  <si>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</si>
  <si>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</si>
  <si>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</si>
  <si>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</si>
  <si>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</si>
  <si>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</si>
  <si>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</si>
  <si>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</si>
  <si>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</si>
  <si>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</si>
  <si>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</si>
  <si>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</si>
  <si>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</si>
  <si>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</si>
  <si>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</si>
  <si>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</si>
  <si>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</si>
  <si>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</si>
  <si>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</si>
  <si>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</si>
  <si>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</si>
  <si>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</si>
  <si>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</si>
  <si>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</si>
  <si>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</si>
  <si>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</si>
  <si>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</si>
  <si>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</si>
  <si>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</si>
  <si>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</si>
  <si>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</si>
  <si>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</si>
  <si>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</si>
  <si>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</si>
  <si>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</si>
  <si>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</si>
  <si>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</si>
  <si>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</si>
  <si>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</si>
  <si>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</si>
  <si>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</si>
  <si>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</si>
  <si>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</si>
  <si>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</si>
  <si>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</si>
  <si>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</si>
  <si>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</si>
  <si>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</si>
  <si>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</si>
  <si>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</si>
  <si>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</si>
  <si>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</si>
  <si>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</si>
  <si>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</si>
  <si>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</si>
  <si>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</si>
  <si>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</si>
  <si>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</si>
  <si>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</si>
  <si>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</si>
  <si>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</si>
  <si>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</si>
  <si>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</si>
  <si>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</si>
  <si>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</si>
  <si>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</si>
  <si>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</si>
  <si>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</si>
  <si>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</si>
  <si>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</si>
  <si>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</si>
  <si>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</si>
  <si>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</si>
  <si>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</si>
  <si>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</si>
  <si>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</si>
  <si>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</si>
  <si>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</si>
  <si>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</si>
  <si>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</si>
  <si>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</si>
  <si>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</si>
  <si>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</si>
  <si>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</si>
  <si>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</si>
  <si>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</si>
  <si>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</si>
  <si>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</si>
  <si>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</si>
  <si>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</si>
  <si>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</si>
  <si>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</si>
  <si>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</si>
  <si>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</si>
  <si>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</si>
  <si>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</si>
  <si>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</si>
  <si>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</si>
  <si>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</si>
  <si>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</si>
  <si>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</si>
  <si>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</si>
  <si>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</si>
  <si>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</si>
  <si>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</si>
  <si>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</si>
  <si>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</si>
  <si>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</si>
  <si>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</si>
  <si>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</si>
  <si>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</si>
  <si>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</si>
  <si>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</si>
  <si>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</si>
  <si>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</si>
  <si>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</si>
  <si>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</si>
  <si>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</si>
  <si>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</si>
  <si>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</si>
  <si>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</si>
  <si>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</si>
  <si>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</si>
  <si>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</si>
  <si>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</si>
  <si>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</si>
  <si>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</si>
  <si>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</si>
  <si>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</si>
  <si>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</si>
  <si>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</si>
  <si>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</si>
  <si>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</si>
  <si>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</si>
  <si>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</si>
  <si>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</si>
  <si>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</si>
  <si>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</si>
  <si>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</si>
  <si>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</si>
  <si>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</si>
  <si>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</si>
  <si>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</si>
  <si>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</si>
  <si>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</si>
  <si>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</si>
  <si>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</si>
  <si>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</si>
  <si>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</si>
  <si>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</si>
  <si>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</si>
  <si>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</si>
  <si>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</si>
  <si>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</si>
  <si>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</si>
  <si>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</si>
  <si>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</si>
  <si>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</si>
  <si>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</si>
  <si>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</si>
  <si>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</si>
  <si>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</si>
  <si>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</si>
  <si>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</si>
  <si>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</si>
  <si>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</si>
  <si>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</si>
  <si>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</si>
  <si>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</si>
  <si>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</si>
  <si>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</si>
  <si>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</si>
  <si>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</si>
  <si>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</si>
  <si>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</si>
  <si>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</si>
  <si>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</si>
  <si>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</si>
  <si>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</si>
  <si>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</si>
  <si>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</si>
  <si>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</si>
  <si>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</si>
  <si>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</si>
  <si>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</si>
  <si>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</si>
  <si>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</si>
  <si>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</si>
  <si>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</si>
  <si>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</si>
  <si>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</si>
  <si>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</si>
  <si>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</si>
  <si>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</si>
  <si>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</si>
  <si>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</si>
  <si>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</si>
  <si>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</si>
  <si>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</si>
  <si>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</si>
  <si>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</si>
  <si>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</si>
  <si>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</si>
  <si>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</si>
  <si>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</si>
  <si>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</si>
  <si>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</si>
  <si>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</si>
  <si>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</si>
  <si>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</si>
  <si>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</si>
  <si>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</si>
  <si>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</si>
  <si>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</si>
  <si>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</si>
  <si>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</si>
  <si>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</si>
  <si>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</si>
  <si>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</si>
  <si>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</si>
  <si>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</si>
  <si>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</si>
  <si>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</si>
  <si>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</si>
  <si>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</si>
  <si>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</si>
  <si>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</si>
  <si>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</si>
  <si>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</si>
  <si>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</si>
  <si>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</si>
  <si>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</si>
  <si>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</si>
  <si>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</si>
  <si>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</si>
  <si>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</si>
  <si>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</si>
  <si>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</si>
  <si>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</si>
  <si>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</si>
  <si>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</si>
  <si>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</si>
  <si>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</si>
  <si>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</si>
  <si>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</si>
  <si>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</si>
  <si>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</si>
  <si>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</si>
  <si>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</si>
  <si>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</si>
  <si>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</si>
  <si>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</si>
  <si>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</si>
  <si>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</si>
  <si>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</si>
  <si>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</si>
  <si>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</si>
  <si>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</si>
  <si>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</si>
  <si>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</si>
  <si>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</si>
  <si>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</si>
  <si>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</si>
  <si>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</si>
  <si>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</si>
  <si>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</si>
  <si>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</si>
  <si>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</si>
  <si>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</si>
  <si>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</si>
  <si>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</si>
  <si>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</si>
  <si>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</si>
  <si>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</si>
  <si>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</si>
  <si>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</si>
  <si>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</si>
  <si>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</si>
  <si>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</si>
  <si>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</si>
  <si>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</si>
  <si>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</si>
  <si>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</si>
  <si>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</si>
  <si>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</si>
  <si>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</si>
  <si>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</si>
  <si>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</si>
  <si>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</si>
  <si>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</si>
  <si>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</si>
  <si>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</si>
  <si>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</si>
  <si>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</si>
  <si>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</si>
  <si>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</si>
  <si>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</si>
  <si>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</si>
  <si>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</si>
  <si>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</si>
  <si>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</si>
  <si>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</si>
  <si>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</si>
  <si>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</si>
  <si>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</si>
  <si>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</si>
  <si>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</si>
  <si>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</si>
  <si>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</si>
  <si>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</si>
  <si>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</si>
  <si>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</si>
  <si>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</si>
  <si>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</si>
  <si>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</si>
  <si>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</si>
  <si>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</si>
  <si>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</si>
  <si>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</si>
  <si>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</si>
  <si>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</si>
  <si>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</si>
  <si>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</si>
  <si>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</si>
  <si>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</si>
  <si>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</si>
  <si>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</si>
  <si>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</si>
  <si>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</si>
  <si>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</si>
  <si>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</si>
  <si>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</si>
  <si>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</si>
  <si>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</si>
  <si>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</si>
  <si>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</si>
  <si>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</si>
  <si>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</si>
  <si>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</si>
  <si>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</si>
  <si>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</si>
  <si>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</si>
  <si>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</si>
  <si>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</si>
  <si>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</si>
  <si>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</si>
  <si>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</si>
  <si>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</si>
  <si>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</si>
  <si>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</si>
  <si>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</si>
  <si>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</si>
  <si>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</si>
  <si>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</si>
  <si>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</si>
  <si>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</si>
  <si>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</si>
  <si>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</si>
  <si>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</si>
  <si>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</si>
  <si>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</si>
  <si>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</si>
  <si>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</si>
  <si>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</si>
  <si>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</si>
  <si>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</si>
  <si>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</si>
  <si>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</si>
  <si>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</si>
  <si>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</si>
  <si>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</si>
  <si>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</si>
  <si>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</si>
  <si>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</si>
  <si>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</si>
  <si>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</si>
  <si>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</si>
  <si>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</si>
  <si>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</si>
  <si>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</si>
  <si>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</si>
  <si>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</si>
  <si>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</si>
  <si>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</si>
  <si>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</si>
  <si>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</si>
  <si>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</si>
  <si>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</si>
  <si>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</si>
  <si>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</si>
  <si>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</si>
  <si>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</si>
  <si>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</si>
  <si>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</si>
  <si>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</si>
  <si>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</si>
  <si>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</si>
  <si>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</si>
  <si>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</si>
  <si>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</si>
  <si>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</si>
  <si>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</si>
  <si>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</si>
  <si>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</si>
  <si>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</si>
  <si>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</si>
  <si>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</si>
  <si>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</si>
  <si>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</si>
  <si>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</si>
  <si>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</si>
  <si>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</si>
  <si>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</si>
  <si>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</si>
  <si>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</si>
  <si>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</si>
  <si>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</si>
  <si>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</si>
  <si>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</si>
  <si>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</si>
  <si>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</si>
  <si>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</si>
  <si>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</si>
  <si>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</si>
  <si>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</si>
  <si>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</si>
  <si>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</si>
  <si>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</si>
  <si>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</si>
  <si>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</si>
  <si>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</si>
  <si>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</si>
  <si>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</si>
  <si>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</si>
  <si>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</si>
  <si>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</si>
  <si>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</si>
  <si>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</si>
  <si>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</si>
  <si>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</si>
  <si>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</si>
  <si>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</si>
  <si>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</si>
  <si>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</si>
  <si>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</si>
  <si>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</si>
  <si>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</si>
  <si>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</si>
  <si>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</si>
  <si>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</si>
  <si>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</si>
  <si>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</si>
  <si>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</si>
  <si>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</si>
  <si>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</si>
  <si>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</si>
  <si>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</si>
  <si>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</si>
  <si>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</si>
  <si>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</si>
  <si>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</si>
  <si>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</si>
  <si>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</si>
  <si>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</si>
  <si>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</si>
  <si>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</si>
  <si>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</si>
  <si>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</si>
  <si>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</si>
  <si>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</si>
  <si>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</si>
  <si>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</si>
  <si>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</si>
  <si>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</si>
  <si>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</si>
  <si>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</si>
  <si>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</si>
  <si>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</si>
  <si>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</si>
  <si>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</si>
  <si>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</si>
  <si>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</si>
  <si>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</si>
  <si>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</si>
  <si>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</si>
  <si>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</si>
  <si>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</si>
  <si>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</si>
  <si>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</si>
  <si>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</si>
  <si>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</si>
  <si>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</si>
  <si>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</si>
  <si>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</si>
  <si>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</si>
  <si>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</si>
  <si>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</si>
  <si>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</si>
  <si>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</si>
  <si>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</si>
  <si>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</si>
  <si>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</si>
  <si>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</si>
  <si>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</si>
  <si>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</si>
  <si>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</si>
  <si>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</si>
  <si>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</si>
  <si>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</si>
  <si>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</si>
  <si>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</si>
  <si>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</si>
  <si>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</si>
  <si>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</si>
  <si>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</si>
  <si>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</si>
  <si>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</si>
  <si>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</si>
  <si>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</si>
  <si>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</si>
  <si>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</si>
  <si>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</si>
  <si>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</si>
  <si>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</si>
  <si>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</si>
  <si>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</si>
  <si>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</si>
  <si>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</si>
  <si>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</si>
  <si>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</si>
  <si>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</si>
  <si>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</si>
  <si>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</si>
  <si>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</si>
  <si>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</si>
  <si>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</si>
  <si>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</si>
  <si>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</si>
  <si>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</si>
  <si>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</si>
  <si>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</si>
  <si>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</si>
  <si>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</si>
  <si>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</si>
  <si>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</si>
  <si>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</si>
  <si>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</si>
  <si>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</si>
  <si>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</si>
  <si>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</si>
  <si>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</si>
  <si>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</si>
  <si>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</si>
  <si>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</si>
  <si>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</si>
  <si>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</si>
  <si>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</si>
  <si>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</si>
  <si>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</si>
  <si>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</si>
  <si>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</si>
  <si>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</si>
  <si>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</si>
  <si>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</si>
  <si>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</si>
  <si>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</si>
  <si>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</si>
  <si>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</si>
  <si>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</si>
  <si>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</si>
  <si>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</si>
  <si>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</si>
  <si>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</si>
  <si>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</si>
  <si>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</si>
  <si>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</si>
  <si>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</si>
  <si>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</si>
  <si>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</si>
  <si>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</si>
  <si>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</si>
  <si>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</si>
  <si>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</si>
  <si>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</si>
  <si>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</si>
  <si>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</si>
  <si>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</si>
  <si>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</si>
  <si>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</si>
  <si>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</si>
  <si>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</si>
  <si>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</si>
  <si>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</si>
  <si>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</si>
  <si>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</si>
  <si>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</si>
  <si>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</si>
  <si>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</si>
  <si>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</si>
  <si>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</si>
  <si>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</si>
  <si>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</si>
  <si>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</si>
  <si>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</si>
  <si>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</si>
  <si>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</si>
  <si>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</si>
  <si>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</si>
  <si>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</si>
  <si>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</si>
  <si>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</si>
  <si>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</si>
  <si>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</si>
  <si>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</si>
  <si>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</si>
  <si>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</si>
  <si>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</si>
  <si>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</si>
  <si>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</si>
  <si>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</si>
  <si>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</si>
  <si>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</si>
  <si>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</si>
  <si>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</si>
  <si>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</si>
  <si>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</si>
  <si>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</si>
  <si>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</si>
  <si>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</si>
  <si>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</si>
  <si>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</si>
  <si>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</si>
  <si>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</si>
  <si>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</si>
  <si>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</si>
  <si>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</si>
  <si>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</si>
  <si>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</si>
  <si>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</si>
  <si>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</si>
  <si>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</si>
  <si>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</si>
  <si>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</si>
  <si>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</si>
  <si>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</si>
  <si>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</si>
  <si>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</si>
  <si>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</si>
  <si>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</si>
  <si>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</si>
  <si>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</si>
  <si>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</si>
  <si>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</si>
  <si>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</si>
  <si>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</si>
  <si>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</si>
  <si>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</si>
  <si>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</si>
  <si>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</si>
  <si>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</si>
  <si>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</si>
  <si>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</si>
  <si>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</si>
  <si>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</si>
  <si>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</si>
  <si>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</si>
  <si>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</si>
  <si>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</si>
  <si>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</si>
  <si>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</si>
  <si>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</si>
  <si>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</si>
  <si>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</si>
  <si>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</si>
  <si>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</si>
  <si>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</si>
  <si>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</si>
  <si>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</si>
  <si>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</si>
  <si>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</si>
  <si>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</si>
  <si>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</si>
  <si>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</si>
  <si>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</si>
  <si>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</si>
  <si>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</si>
  <si>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</si>
  <si>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</si>
  <si>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</si>
  <si>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</si>
  <si>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</si>
  <si>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</si>
  <si>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</si>
  <si>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</si>
  <si>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</si>
  <si>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</si>
  <si>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</si>
  <si>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</si>
  <si>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</si>
  <si>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</si>
  <si>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</si>
  <si>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</si>
  <si>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</si>
  <si>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</si>
  <si>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</si>
  <si>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</si>
  <si>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</si>
  <si>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</si>
  <si>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</si>
  <si>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</si>
  <si>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</si>
  <si>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</si>
  <si>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</si>
  <si>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</si>
  <si>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</si>
  <si>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</si>
  <si>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</si>
  <si>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</si>
  <si>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</si>
  <si>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</si>
  <si>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</si>
  <si>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</si>
  <si>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</si>
  <si>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</si>
  <si>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</si>
  <si>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</si>
  <si>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</si>
  <si>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</si>
  <si>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</si>
  <si>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</si>
  <si>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</si>
  <si>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</si>
  <si>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</si>
  <si>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</si>
  <si>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</si>
  <si>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</si>
  <si>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</si>
  <si>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</si>
  <si>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</si>
  <si>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</si>
  <si>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</si>
  <si>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</si>
  <si>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</si>
  <si>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</si>
  <si>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</si>
  <si>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</si>
  <si>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</si>
  <si>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</si>
  <si>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</si>
  <si>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</si>
  <si>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</si>
  <si>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</si>
  <si>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</si>
  <si>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</si>
  <si>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</si>
  <si>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</si>
  <si>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</si>
  <si>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</si>
  <si>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</si>
  <si>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</si>
  <si>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</si>
  <si>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</si>
  <si>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</si>
  <si>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</si>
  <si>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</si>
  <si>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</si>
  <si>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</si>
  <si>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</si>
  <si>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</si>
  <si>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</si>
  <si>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</si>
  <si>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</si>
  <si>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</si>
  <si>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</si>
  <si>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</si>
  <si>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</si>
  <si>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</si>
  <si>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</si>
  <si>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</si>
  <si>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</si>
  <si>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</si>
  <si>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</si>
  <si>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</si>
  <si>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</si>
  <si>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</si>
  <si>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</si>
  <si>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</si>
  <si>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</si>
  <si>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</si>
  <si>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</si>
  <si>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</si>
  <si>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</si>
  <si>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</si>
  <si>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</si>
  <si>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</si>
  <si>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</si>
  <si>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</si>
  <si>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</si>
  <si>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</si>
  <si>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</si>
  <si>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</si>
  <si>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</si>
  <si>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</si>
  <si>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</si>
  <si>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</si>
  <si>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</si>
  <si>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</si>
  <si>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</si>
  <si>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</si>
  <si>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</si>
  <si>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</si>
  <si>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</si>
  <si>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</si>
  <si>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</si>
  <si>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</si>
  <si>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</si>
  <si>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</si>
  <si>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</si>
  <si>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</si>
  <si>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</si>
  <si>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</si>
  <si>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</si>
  <si>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</si>
  <si>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</si>
  <si>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</si>
  <si>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</si>
  <si>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</si>
  <si>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</si>
  <si>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</si>
  <si>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</si>
  <si>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</si>
  <si>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</si>
  <si>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</si>
  <si>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</si>
  <si>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</si>
  <si>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</si>
  <si>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</si>
  <si>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</si>
  <si>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</si>
  <si>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</si>
  <si>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</si>
  <si>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</si>
  <si>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</si>
  <si>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</si>
  <si>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</si>
  <si>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</si>
  <si>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</si>
  <si>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</si>
  <si>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</si>
  <si>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</si>
  <si>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</si>
  <si>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</si>
  <si>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</si>
  <si>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</si>
  <si>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</si>
  <si>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</si>
  <si>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</si>
  <si>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</si>
  <si>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</si>
  <si>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</si>
  <si>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</si>
  <si>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</si>
  <si>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</si>
  <si>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</si>
  <si>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</si>
  <si>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</si>
  <si>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</si>
  <si>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</si>
  <si>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</si>
  <si>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</si>
  <si>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</si>
  <si>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</si>
  <si>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</si>
  <si>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</si>
  <si>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</si>
  <si>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</si>
  <si>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</si>
  <si>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</si>
  <si>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</si>
  <si>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</si>
  <si>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</si>
  <si>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</si>
  <si>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</si>
  <si>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</si>
  <si>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</si>
  <si>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</si>
  <si>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</si>
  <si>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</si>
  <si>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</si>
  <si>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</si>
  <si>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</si>
  <si>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</si>
  <si>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</si>
  <si>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</si>
  <si>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</si>
  <si>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</si>
  <si>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</si>
  <si>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</si>
  <si>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</si>
  <si>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</si>
  <si>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</si>
  <si>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</si>
  <si>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</si>
  <si>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</si>
  <si>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</si>
  <si>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</si>
  <si>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</si>
  <si>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</si>
  <si>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</si>
  <si>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</si>
  <si>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</si>
  <si>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</si>
  <si>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</si>
  <si>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</si>
  <si>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</si>
  <si>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</si>
  <si>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</si>
  <si>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</si>
  <si>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</si>
  <si>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</si>
  <si>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</si>
  <si>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</si>
  <si>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</si>
  <si>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</si>
  <si>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</si>
  <si>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</si>
  <si>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</si>
  <si>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</si>
  <si>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</si>
  <si>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</si>
  <si>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</si>
  <si>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</si>
  <si>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</si>
  <si>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</si>
  <si>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</si>
  <si>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</si>
  <si>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</si>
  <si>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</si>
  <si>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</si>
  <si>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</si>
  <si>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</si>
  <si>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</si>
  <si>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</si>
  <si>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</si>
  <si>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</si>
  <si>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</si>
  <si>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</si>
  <si>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</si>
  <si>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</si>
  <si>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</si>
  <si>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</si>
  <si>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</si>
  <si>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</si>
  <si>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</si>
  <si>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</si>
  <si>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</si>
  <si>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</si>
  <si>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</si>
  <si>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</si>
  <si>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</si>
  <si>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</si>
  <si>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</si>
  <si>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</si>
  <si>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</si>
  <si>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</si>
  <si>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</si>
  <si>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</si>
  <si>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</si>
  <si>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</si>
  <si>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</si>
  <si>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</si>
  <si>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</si>
  <si>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</si>
  <si>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</si>
  <si>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</si>
  <si>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</si>
  <si>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</si>
  <si>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</si>
  <si>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</si>
  <si>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</si>
  <si>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</si>
  <si>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</si>
  <si>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</si>
  <si>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</si>
  <si>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</si>
  <si>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</si>
  <si>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</si>
  <si>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</si>
  <si>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</si>
  <si>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</si>
  <si>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</si>
  <si>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</si>
  <si>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</si>
  <si>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</si>
  <si>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</si>
  <si>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</si>
  <si>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</si>
  <si>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</si>
  <si>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</si>
  <si>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</si>
  <si>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</si>
  <si>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</si>
  <si>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</si>
  <si>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</si>
  <si>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</si>
  <si>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</si>
  <si>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</si>
  <si>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</si>
  <si>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</si>
  <si>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</si>
  <si>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</si>
  <si>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</si>
  <si>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</si>
  <si>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</si>
  <si>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</si>
  <si>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</si>
  <si>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</si>
  <si>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</si>
  <si>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</si>
  <si>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</si>
  <si>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</si>
  <si>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</si>
  <si>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</si>
  <si>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</si>
  <si>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</si>
  <si>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</si>
  <si>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</si>
  <si>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</si>
  <si>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</si>
  <si>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</si>
  <si>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</si>
  <si>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</si>
  <si>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</si>
  <si>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</si>
  <si>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</si>
  <si>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</si>
  <si>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</si>
  <si>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</si>
  <si>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</si>
  <si>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</si>
  <si>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</si>
  <si>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</si>
  <si>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</si>
  <si>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</si>
  <si>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</si>
  <si>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</si>
  <si>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</si>
  <si>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</si>
  <si>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</si>
  <si>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</si>
  <si>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</si>
  <si>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</si>
  <si>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</si>
  <si>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</si>
  <si>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</si>
  <si>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</si>
  <si>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</si>
  <si>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</si>
  <si>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</si>
  <si>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</si>
  <si>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</si>
  <si>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</si>
  <si>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</si>
  <si>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</si>
  <si>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</si>
  <si>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</si>
  <si>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</si>
  <si>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</si>
  <si>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</si>
  <si>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</si>
  <si>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</si>
  <si>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</si>
  <si>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</si>
  <si>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</si>
  <si>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</si>
  <si>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</si>
  <si>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</si>
  <si>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</si>
  <si>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</si>
  <si>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</si>
  <si>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</si>
  <si>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</si>
  <si>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</si>
  <si>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</si>
  <si>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</si>
  <si>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</si>
  <si>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</si>
  <si>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</si>
  <si>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</si>
  <si>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</si>
  <si>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</si>
  <si>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</si>
  <si>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</si>
  <si>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</si>
  <si>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</si>
  <si>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</si>
  <si>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</si>
  <si>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</si>
  <si>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</si>
  <si>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</si>
  <si>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</si>
  <si>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</si>
  <si>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</si>
  <si>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</si>
  <si>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</si>
  <si>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</si>
  <si>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</si>
  <si>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</si>
  <si>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</si>
  <si>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</si>
  <si>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</si>
  <si>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</si>
  <si>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</si>
  <si>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</si>
  <si>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</si>
  <si>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</si>
  <si>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</si>
  <si>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</si>
  <si>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</si>
  <si>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</si>
  <si>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</si>
  <si>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</si>
  <si>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</si>
  <si>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</si>
  <si>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</si>
  <si>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</si>
  <si>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</si>
  <si>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</si>
  <si>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</si>
  <si>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</si>
  <si>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</si>
  <si>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</si>
  <si>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</si>
  <si>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</si>
  <si>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</si>
  <si>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</si>
  <si>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</si>
  <si>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</si>
  <si>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</si>
  <si>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</si>
  <si>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</si>
  <si>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</si>
  <si>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</si>
  <si>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</si>
  <si>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</si>
  <si>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</si>
  <si>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</si>
  <si>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</si>
  <si>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</si>
  <si>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</si>
  <si>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</si>
  <si>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</si>
  <si>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</si>
  <si>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</si>
  <si>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</si>
  <si>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</si>
  <si>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</si>
  <si>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</si>
  <si>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</si>
  <si>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</si>
  <si>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</si>
  <si>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</si>
  <si>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</si>
  <si>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</si>
  <si>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</si>
  <si>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</si>
  <si>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</si>
  <si>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</si>
  <si>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</si>
  <si>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</si>
  <si>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</si>
  <si>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</si>
  <si>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</si>
  <si>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</si>
  <si>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</si>
  <si>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</si>
  <si>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</si>
  <si>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</si>
  <si>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</si>
  <si>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</si>
  <si>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</si>
  <si>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</si>
  <si>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</si>
  <si>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</si>
  <si>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</si>
  <si>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</si>
  <si>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</si>
  <si>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</si>
  <si>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</si>
  <si>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</si>
  <si>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</si>
  <si>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</si>
  <si>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</si>
  <si>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</si>
  <si>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</si>
  <si>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</si>
  <si>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</si>
  <si>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</si>
  <si>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</si>
  <si>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</si>
  <si>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</si>
  <si>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</si>
  <si>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</si>
  <si>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</si>
  <si>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</si>
  <si>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</si>
  <si>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</si>
  <si>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</si>
  <si>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</si>
  <si>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</si>
  <si>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</si>
  <si>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</si>
  <si>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</si>
  <si>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</si>
  <si>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</si>
  <si>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</si>
  <si>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</si>
  <si>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</si>
  <si>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</si>
  <si>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</si>
  <si>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</si>
  <si>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</si>
  <si>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</si>
  <si>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</si>
  <si>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</si>
  <si>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</si>
  <si>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</si>
  <si>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</si>
  <si>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</si>
  <si>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</si>
  <si>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</si>
  <si>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</si>
  <si>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</si>
  <si>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</si>
  <si>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</si>
  <si>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</si>
  <si>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</si>
  <si>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</si>
  <si>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</si>
  <si>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</si>
  <si>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</si>
  <si>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</si>
  <si>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</si>
  <si>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</si>
  <si>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</si>
  <si>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</si>
  <si>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</si>
  <si>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</si>
  <si>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</si>
  <si>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</si>
  <si>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</si>
  <si>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</si>
  <si>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</si>
  <si>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</si>
  <si>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</si>
  <si>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</si>
  <si>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</si>
  <si>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</si>
  <si>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</si>
  <si>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</si>
  <si>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</si>
  <si>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</si>
  <si>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</si>
  <si>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</si>
  <si>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</si>
  <si>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</si>
  <si>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</si>
  <si>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</si>
  <si>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</si>
  <si>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</si>
  <si>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</si>
  <si>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</si>
  <si>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</si>
  <si>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</si>
  <si>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</si>
  <si>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</si>
  <si>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</si>
  <si>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</si>
  <si>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</si>
  <si>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</si>
  <si>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</si>
  <si>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</si>
  <si>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</si>
  <si>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</si>
  <si>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</si>
  <si>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</si>
  <si>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</si>
  <si>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</si>
  <si>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</si>
  <si>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</si>
  <si>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</si>
  <si>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</si>
  <si>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</si>
  <si>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</si>
  <si>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</si>
  <si>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</si>
  <si>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</si>
  <si>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</si>
  <si>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</si>
  <si>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</si>
  <si>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</si>
  <si>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</si>
  <si>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</si>
  <si>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</si>
  <si>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</si>
  <si>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</si>
  <si>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</si>
  <si>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</si>
  <si>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</si>
  <si>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</si>
  <si>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</si>
  <si>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</si>
  <si>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</si>
  <si>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</si>
  <si>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</si>
  <si>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</si>
  <si>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</si>
  <si>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</si>
  <si>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</si>
  <si>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</si>
  <si>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</si>
  <si>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</si>
  <si>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</si>
  <si>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</si>
  <si>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</si>
  <si>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</si>
  <si>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</si>
  <si>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</si>
  <si>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</si>
  <si>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</si>
  <si>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</si>
  <si>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</si>
  <si>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</si>
  <si>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</si>
  <si>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</si>
  <si>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</si>
  <si>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</si>
  <si>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</si>
  <si>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</si>
  <si>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</si>
  <si>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</si>
  <si>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</si>
  <si>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</si>
  <si>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</si>
  <si>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</si>
  <si>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</si>
  <si>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</si>
  <si>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</si>
  <si>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</si>
  <si>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</si>
  <si>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</si>
  <si>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</si>
  <si>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</si>
  <si>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</si>
  <si>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</si>
  <si>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</si>
  <si>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</si>
  <si>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</si>
  <si>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</si>
  <si>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</si>
  <si>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</si>
  <si>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</si>
  <si>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</si>
  <si>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</si>
  <si>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</si>
  <si>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</si>
  <si>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</si>
  <si>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</si>
  <si>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</si>
  <si>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</si>
  <si>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</si>
  <si>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</si>
  <si>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</si>
  <si>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</si>
  <si>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</si>
  <si>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</si>
  <si>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</si>
  <si>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</si>
  <si>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</si>
  <si>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</si>
  <si>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</si>
  <si>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</si>
  <si>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</si>
  <si>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</si>
  <si>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</si>
  <si>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</si>
  <si>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</si>
  <si>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</si>
  <si>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</si>
  <si>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</si>
  <si>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</si>
  <si>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</si>
  <si>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</si>
  <si>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</si>
  <si>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</si>
  <si>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</si>
  <si>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</si>
  <si>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</si>
  <si>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</si>
  <si>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</si>
  <si>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</si>
  <si>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</si>
  <si>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</si>
  <si>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</si>
  <si>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</si>
  <si>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</si>
  <si>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</si>
  <si>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</si>
  <si>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</si>
  <si>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</si>
  <si>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</si>
  <si>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</si>
  <si>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</si>
  <si>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</si>
  <si>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</si>
  <si>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</si>
  <si>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</si>
  <si>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</si>
  <si>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</si>
  <si>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</si>
  <si>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</si>
  <si>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</si>
  <si>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</si>
  <si>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</si>
  <si>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</si>
  <si>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</si>
  <si>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</si>
  <si>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</si>
  <si>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</si>
  <si>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</si>
  <si>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</si>
  <si>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</si>
  <si>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</si>
  <si>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</si>
  <si>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</si>
  <si>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</si>
  <si>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</si>
  <si>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</si>
  <si>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</si>
  <si>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</si>
  <si>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</si>
  <si>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</si>
  <si>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</si>
  <si>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</si>
  <si>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</si>
  <si>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</si>
  <si>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</si>
  <si>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</si>
  <si>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</si>
  <si>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</si>
  <si>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</si>
  <si>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</si>
  <si>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</si>
  <si>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</si>
  <si>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</si>
  <si>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</si>
  <si>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</si>
  <si>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</si>
  <si>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</si>
  <si>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</si>
  <si>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</si>
  <si>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</si>
  <si>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</si>
  <si>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</si>
  <si>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</si>
  <si>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</si>
  <si>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</si>
  <si>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</si>
  <si>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</si>
  <si>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</si>
  <si>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</si>
  <si>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</si>
  <si>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</si>
  <si>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</si>
  <si>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</si>
  <si>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</si>
  <si>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</si>
  <si>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</si>
  <si>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</si>
  <si>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</si>
  <si>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</si>
  <si>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</si>
  <si>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</si>
  <si>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</si>
  <si>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</si>
  <si>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</si>
  <si>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</si>
  <si>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</si>
  <si>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</si>
  <si>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</si>
  <si>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</si>
  <si>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</si>
  <si>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</si>
  <si>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</si>
  <si>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</si>
  <si>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</si>
  <si>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</si>
  <si>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</si>
  <si>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</si>
  <si>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</si>
  <si>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</si>
  <si>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</si>
  <si>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</si>
  <si>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</si>
  <si>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</si>
  <si>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</si>
  <si>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</si>
  <si>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</si>
  <si>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</si>
  <si>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</si>
  <si>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</si>
  <si>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</si>
  <si>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</si>
  <si>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</si>
  <si>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</si>
  <si>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</si>
  <si>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</si>
  <si>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</si>
  <si>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</si>
  <si>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</si>
  <si>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</si>
  <si>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</si>
  <si>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</si>
  <si>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</si>
  <si>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</si>
  <si>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</si>
  <si>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</si>
  <si>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</si>
  <si>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</si>
  <si>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</si>
  <si>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</si>
  <si>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</si>
  <si>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</si>
  <si>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</si>
  <si>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</si>
  <si>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</si>
  <si>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</si>
  <si>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</si>
  <si>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</si>
  <si>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</si>
  <si>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</si>
  <si>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</si>
  <si>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</si>
  <si>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</si>
  <si>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</si>
  <si>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</si>
  <si>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</si>
  <si>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</si>
  <si>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</si>
  <si>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</si>
  <si>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</si>
  <si>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</si>
  <si>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</si>
  <si>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</si>
  <si>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</si>
  <si>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</si>
  <si>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</si>
  <si>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</si>
  <si>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</si>
  <si>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</si>
  <si>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</si>
  <si>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</si>
  <si>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</si>
  <si>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</si>
  <si>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</si>
  <si>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</si>
  <si>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</si>
  <si>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</si>
  <si>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</si>
  <si>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</si>
  <si>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</si>
  <si>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</si>
  <si>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</si>
  <si>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</si>
  <si>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</si>
  <si>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</si>
  <si>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</si>
  <si>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</si>
  <si>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</si>
  <si>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</si>
  <si>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</si>
  <si>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</si>
  <si>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</si>
  <si>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</si>
  <si>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</si>
  <si>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</si>
  <si>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</si>
  <si>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</si>
  <si>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</si>
  <si>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</si>
  <si>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</si>
  <si>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</si>
  <si>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</si>
  <si>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</si>
  <si>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</si>
  <si>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</si>
  <si>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</si>
  <si>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</si>
  <si>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</si>
  <si>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</si>
  <si>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</si>
  <si>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</si>
  <si>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</si>
  <si>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</si>
  <si>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</si>
  <si>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</si>
  <si>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</si>
  <si>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</si>
  <si>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</si>
  <si>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</si>
  <si>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</si>
  <si>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</si>
  <si>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</si>
  <si>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</si>
  <si>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</si>
  <si>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</si>
  <si>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</si>
  <si>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</si>
  <si>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</si>
  <si>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</si>
  <si>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</si>
  <si>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</si>
  <si>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</si>
  <si>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</si>
  <si>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</si>
  <si>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</si>
  <si>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</si>
  <si>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</si>
  <si>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</si>
  <si>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</si>
  <si>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</si>
  <si>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</si>
  <si>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</si>
  <si>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</si>
  <si>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</si>
  <si>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</si>
  <si>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</si>
  <si>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</si>
  <si>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</si>
  <si>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</si>
  <si>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</si>
  <si>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</si>
  <si>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</si>
  <si>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</si>
  <si>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</si>
  <si>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</si>
  <si>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</si>
  <si>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</si>
  <si>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</si>
  <si>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</si>
  <si>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</si>
  <si>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</si>
  <si>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</si>
  <si>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</si>
  <si>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</si>
  <si>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</si>
  <si>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</si>
  <si>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</si>
  <si>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</si>
  <si>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</si>
  <si>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</si>
  <si>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</si>
  <si>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</si>
  <si>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</si>
  <si>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</si>
  <si>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</si>
  <si>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</si>
  <si>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</si>
  <si>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</si>
  <si>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</si>
  <si>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</si>
  <si>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</si>
  <si>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</si>
  <si>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</si>
  <si>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</si>
  <si>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</si>
  <si>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</si>
  <si>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</si>
  <si>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</si>
  <si>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</si>
  <si>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</si>
  <si>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</si>
  <si>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</si>
  <si>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</si>
  <si>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</si>
  <si>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</si>
  <si>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</si>
  <si>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</si>
  <si>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</si>
  <si>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</si>
  <si>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</si>
  <si>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</si>
  <si>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</si>
  <si>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</si>
  <si>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</si>
  <si>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</si>
  <si>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</si>
  <si>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</si>
  <si>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</si>
  <si>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</si>
  <si>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</si>
  <si>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</si>
  <si>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</si>
  <si>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</si>
  <si>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</si>
  <si>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</si>
  <si>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</si>
  <si>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</si>
  <si>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</si>
  <si>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</si>
  <si>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</si>
  <si>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</si>
  <si>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</si>
  <si>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</si>
  <si>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</si>
  <si>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</si>
  <si>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</si>
  <si>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</si>
  <si>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</si>
  <si>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</si>
  <si>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</si>
  <si>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</si>
  <si>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</si>
  <si>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</si>
  <si>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</si>
  <si>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</si>
  <si>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</si>
  <si>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</si>
  <si>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</si>
  <si>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</si>
  <si>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</si>
  <si>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</si>
  <si>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</si>
  <si>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</si>
  <si>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</si>
  <si>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</si>
  <si>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</si>
  <si>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</si>
  <si>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</si>
  <si>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</si>
  <si>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</si>
  <si>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</si>
  <si>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</si>
  <si>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</si>
  <si>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</si>
  <si>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</si>
  <si>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</si>
  <si>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</si>
  <si>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</si>
  <si>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</si>
  <si>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</si>
  <si>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</si>
  <si>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</si>
  <si>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</si>
  <si>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</si>
  <si>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</si>
  <si>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</si>
  <si>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</si>
  <si>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</si>
  <si>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</si>
  <si>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</si>
  <si>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</si>
  <si>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</si>
  <si>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</si>
  <si>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</si>
  <si>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</si>
  <si>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</si>
  <si>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</si>
  <si>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</si>
  <si>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</si>
  <si>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</si>
  <si>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</si>
  <si>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</si>
  <si>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</si>
  <si>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</si>
  <si>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</si>
  <si>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</si>
  <si>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</si>
  <si>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</si>
  <si>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</si>
  <si>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</si>
  <si>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</si>
  <si>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</si>
  <si>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</si>
  <si>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</si>
  <si>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</si>
  <si>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</si>
  <si>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</si>
  <si>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</si>
  <si>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</si>
  <si>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</si>
  <si>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</si>
  <si>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</si>
  <si>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</si>
  <si>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</si>
  <si>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</si>
  <si>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</si>
  <si>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</si>
  <si>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</si>
  <si>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</si>
  <si>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</si>
  <si>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</si>
  <si>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</si>
  <si>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</si>
  <si>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</si>
  <si>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</si>
  <si>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</si>
  <si>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</si>
  <si>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</si>
  <si>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</si>
  <si>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</si>
  <si>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</si>
  <si>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</si>
  <si>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</si>
  <si>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</si>
  <si>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</si>
  <si>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</si>
  <si>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</si>
  <si>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</si>
  <si>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</si>
  <si>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</si>
  <si>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</si>
  <si>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</si>
  <si>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</si>
  <si>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</si>
  <si>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</si>
  <si>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</si>
  <si>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</si>
  <si>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</si>
  <si>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</si>
  <si>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</si>
  <si>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</si>
  <si>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</si>
  <si>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</si>
  <si>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</si>
  <si>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</si>
  <si>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</si>
  <si>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</si>
  <si>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</si>
  <si>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</si>
  <si>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</si>
  <si>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</si>
  <si>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</si>
  <si>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</si>
  <si>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</si>
  <si>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</si>
  <si>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</si>
  <si>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</si>
  <si>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</si>
  <si>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</si>
  <si>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</si>
  <si>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</si>
  <si>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</si>
  <si>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</si>
  <si>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</si>
  <si>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</si>
  <si>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</si>
  <si>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</si>
  <si>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</si>
  <si>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</si>
  <si>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</si>
  <si>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</si>
  <si>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</si>
  <si>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</si>
  <si>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</si>
  <si>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</si>
  <si>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</si>
  <si>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</si>
  <si>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</si>
  <si>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</si>
  <si>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</si>
  <si>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</si>
  <si>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</si>
  <si>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</si>
  <si>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</si>
  <si>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</si>
  <si>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</si>
  <si>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</si>
  <si>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</si>
  <si>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</si>
  <si>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</si>
  <si>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</si>
  <si>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</si>
  <si>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</si>
  <si>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</si>
  <si>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</si>
  <si>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</si>
  <si>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</si>
  <si>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</si>
  <si>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</si>
  <si>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</si>
  <si>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</si>
  <si>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</si>
  <si>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</si>
  <si>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</si>
  <si>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</si>
  <si>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</si>
  <si>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</si>
  <si>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</si>
  <si>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</si>
  <si>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</si>
  <si>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</si>
  <si>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</si>
  <si>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</si>
  <si>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</si>
  <si>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</si>
  <si>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</si>
  <si>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</si>
  <si>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</si>
  <si>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</si>
  <si>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</si>
  <si>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</si>
  <si>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</si>
  <si>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</si>
  <si>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</si>
  <si>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</si>
  <si>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</si>
  <si>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</si>
  <si>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</si>
  <si>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</si>
  <si>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</si>
  <si>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</si>
  <si>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</si>
  <si>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</si>
  <si>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</si>
  <si>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</si>
  <si>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</si>
  <si>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</si>
  <si>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</si>
  <si>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</si>
  <si>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</si>
  <si>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</si>
  <si>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</si>
  <si>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</si>
  <si>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</si>
  <si>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</si>
  <si>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</si>
  <si>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</si>
  <si>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</si>
  <si>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</si>
  <si>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</si>
  <si>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</si>
  <si>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</si>
  <si>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</si>
  <si>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</si>
  <si>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</si>
  <si>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</si>
  <si>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</si>
  <si>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</si>
  <si>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</si>
  <si>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</si>
  <si>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</si>
  <si>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</si>
  <si>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</si>
  <si>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</si>
  <si>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</si>
  <si>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</si>
  <si>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</si>
  <si>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</si>
  <si>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</si>
  <si>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</si>
  <si>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</si>
  <si>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</si>
  <si>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</si>
  <si>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</si>
  <si>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</si>
  <si>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</si>
  <si>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</si>
  <si>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</si>
  <si>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</si>
  <si>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</si>
  <si>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</si>
  <si>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</si>
  <si>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</si>
  <si>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</si>
  <si>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</si>
  <si>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</si>
  <si>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</si>
  <si>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</si>
  <si>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</si>
  <si>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</si>
  <si>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</si>
  <si>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</si>
  <si>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</si>
  <si>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</si>
  <si>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</si>
  <si>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</si>
  <si>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</si>
  <si>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</si>
  <si>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</si>
  <si>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</si>
  <si>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</si>
  <si>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</si>
  <si>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</si>
  <si>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</si>
  <si>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</si>
  <si>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</si>
  <si>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</si>
  <si>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</si>
  <si>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</si>
  <si>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</si>
  <si>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</si>
  <si>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</si>
  <si>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</si>
  <si>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</si>
  <si>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</si>
  <si>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</si>
  <si>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</si>
  <si>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</si>
  <si>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</si>
  <si>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</si>
  <si>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</si>
  <si>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</si>
  <si>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</si>
  <si>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</si>
  <si>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</si>
  <si>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</si>
  <si>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</si>
  <si>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</si>
  <si>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</si>
  <si>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</si>
  <si>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</si>
  <si>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</si>
  <si>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</si>
  <si>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</si>
  <si>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</si>
  <si>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</si>
  <si>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</si>
  <si>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</si>
  <si>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</si>
  <si>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</si>
  <si>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</si>
  <si>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</si>
  <si>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</si>
  <si>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</si>
  <si>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</si>
  <si>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</si>
  <si>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</si>
  <si>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</si>
  <si>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</si>
  <si>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</si>
  <si>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</si>
  <si>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</si>
  <si>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</si>
  <si>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</si>
  <si>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</si>
  <si>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</si>
  <si>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</si>
  <si>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</si>
  <si>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</si>
  <si>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</si>
  <si>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</si>
  <si>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</si>
  <si>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</si>
  <si>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</si>
  <si>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</si>
  <si>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</si>
  <si>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</si>
  <si>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</si>
  <si>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</si>
  <si>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</si>
  <si>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</si>
  <si>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</si>
  <si>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</si>
  <si>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</si>
  <si>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</si>
  <si>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</si>
  <si>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</si>
  <si>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</si>
  <si>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</si>
  <si>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</si>
  <si>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</si>
  <si>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</si>
  <si>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</si>
  <si>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</si>
  <si>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</si>
  <si>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</si>
  <si>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</si>
  <si>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</si>
  <si>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</si>
  <si>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</si>
  <si>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</si>
  <si>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</si>
  <si>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</si>
  <si>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</si>
  <si>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</si>
  <si>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</si>
  <si>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</si>
  <si>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</si>
  <si>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</si>
  <si>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</si>
  <si>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</si>
  <si>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</si>
  <si>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</si>
  <si>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</si>
  <si>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</si>
  <si>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</si>
  <si>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</si>
  <si>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</si>
  <si>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</si>
  <si>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</si>
  <si>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</si>
  <si>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</si>
  <si>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</si>
  <si>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</si>
  <si>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</si>
  <si>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</si>
  <si>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</si>
  <si>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</si>
  <si>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</si>
  <si>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</si>
  <si>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</si>
  <si>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</si>
  <si>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</si>
  <si>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</si>
  <si>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</si>
  <si>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</si>
  <si>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</si>
  <si>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</si>
  <si>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</si>
  <si>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</si>
  <si>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</si>
  <si>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</si>
  <si>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</si>
  <si>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</si>
  <si>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</si>
  <si>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</si>
  <si>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</si>
  <si>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</si>
  <si>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</si>
  <si>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</si>
  <si>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</si>
  <si>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</si>
  <si>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</si>
  <si>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</si>
  <si>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</si>
  <si>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</si>
  <si>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</si>
  <si>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</si>
  <si>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</si>
  <si>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</si>
  <si>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</si>
  <si>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</si>
  <si>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</si>
  <si>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</si>
  <si>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</si>
  <si>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</si>
  <si>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</si>
  <si>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</si>
  <si>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</si>
  <si>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</si>
  <si>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</si>
  <si>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</si>
  <si>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</si>
  <si>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</si>
  <si>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</si>
  <si>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</si>
  <si>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</si>
  <si>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</si>
  <si>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</si>
  <si>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</si>
  <si>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</si>
  <si>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</si>
  <si>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</si>
  <si>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</si>
  <si>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</si>
  <si>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</si>
  <si>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</si>
  <si>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</si>
  <si>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</si>
  <si>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</si>
  <si>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</si>
  <si>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</si>
  <si>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</si>
  <si>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</si>
  <si>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</si>
  <si>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</si>
  <si>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</si>
  <si>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</si>
  <si>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</si>
  <si>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</si>
  <si>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</si>
  <si>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</si>
  <si>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</si>
  <si>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</si>
  <si>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</si>
  <si>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</si>
  <si>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</si>
  <si>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</si>
  <si>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</si>
  <si>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</si>
  <si>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</si>
  <si>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</si>
  <si>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</si>
  <si>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</si>
  <si>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</si>
  <si>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</si>
  <si>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</si>
  <si>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</si>
  <si>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</si>
  <si>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</si>
  <si>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</si>
  <si>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</si>
  <si>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</si>
  <si>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</si>
  <si>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</si>
  <si>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</si>
  <si>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</si>
  <si>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</si>
  <si>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</si>
  <si>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</si>
  <si>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</si>
  <si>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</si>
  <si>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</si>
  <si>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</si>
  <si>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</si>
  <si>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</si>
  <si>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</si>
  <si>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</si>
  <si>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</si>
  <si>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</si>
  <si>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</si>
  <si>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</si>
  <si>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</si>
  <si>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</si>
  <si>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</si>
  <si>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</si>
  <si>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</si>
  <si>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</si>
  <si>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</si>
  <si>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</si>
  <si>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</si>
  <si>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</si>
  <si>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</si>
  <si>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</si>
  <si>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</si>
  <si>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</si>
  <si>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</si>
  <si>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</si>
  <si>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</si>
  <si>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</si>
  <si>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</si>
  <si>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</si>
  <si>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</si>
  <si>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</si>
  <si>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</si>
  <si>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</si>
  <si>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</si>
  <si>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</si>
  <si>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</si>
  <si>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</si>
  <si>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</si>
  <si>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</si>
  <si>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</si>
  <si>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</si>
  <si>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</si>
  <si>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</si>
  <si>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</si>
  <si>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</si>
  <si>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</si>
  <si>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</si>
  <si>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</si>
  <si>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</si>
  <si>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</si>
  <si>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</si>
  <si>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</si>
  <si>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</si>
  <si>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</si>
  <si>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</si>
  <si>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</si>
  <si>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</si>
  <si>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</si>
  <si>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</si>
  <si>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</si>
  <si>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</si>
  <si>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</si>
  <si>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</si>
  <si>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</si>
  <si>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</si>
  <si>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</si>
  <si>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</si>
  <si>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</si>
  <si>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</si>
  <si>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</si>
  <si>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</si>
  <si>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</si>
  <si>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</si>
  <si>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</si>
  <si>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</si>
  <si>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</si>
  <si>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</si>
  <si>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</si>
  <si>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</si>
  <si>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</si>
  <si>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</si>
  <si>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</si>
  <si>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</si>
  <si>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</si>
  <si>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</si>
  <si>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</si>
  <si>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</si>
  <si>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</si>
  <si>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</si>
  <si>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</si>
  <si>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</si>
  <si>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</si>
  <si>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</si>
  <si>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</si>
  <si>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</si>
  <si>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</si>
  <si>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</si>
  <si>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</si>
  <si>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</si>
  <si>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</si>
  <si>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</si>
  <si>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</si>
  <si>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</si>
  <si>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</si>
  <si>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</si>
  <si>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</si>
  <si>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</si>
  <si>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</si>
  <si>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</si>
  <si>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</si>
  <si>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</si>
  <si>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</si>
  <si>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</si>
  <si>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</si>
  <si>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</si>
  <si>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</si>
  <si>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</si>
  <si>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</si>
  <si>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</si>
  <si>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</si>
  <si>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</si>
  <si>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</si>
  <si>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</si>
  <si>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</si>
  <si>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</si>
  <si>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</si>
  <si>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</si>
  <si>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</si>
  <si>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</si>
  <si>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</si>
  <si>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</si>
  <si>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</si>
  <si>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</si>
  <si>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</si>
  <si>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</si>
  <si>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</si>
  <si>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</si>
  <si>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</si>
  <si>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</si>
  <si>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</si>
  <si>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</si>
  <si>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</si>
  <si>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</si>
  <si>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</si>
  <si>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</si>
  <si>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</si>
  <si>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</si>
  <si>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</si>
  <si>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</si>
  <si>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</si>
  <si>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</si>
  <si>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</si>
  <si>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</si>
  <si>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</si>
  <si>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</si>
  <si>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</si>
  <si>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</si>
  <si>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</si>
  <si>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</si>
  <si>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</si>
  <si>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</si>
  <si>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</si>
  <si>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</si>
  <si>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</si>
  <si>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</si>
  <si>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</si>
  <si>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</si>
  <si>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</si>
  <si>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</si>
  <si>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</si>
  <si>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</si>
  <si>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</si>
  <si>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</si>
  <si>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</si>
  <si>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</si>
  <si>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</si>
  <si>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</si>
  <si>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</si>
  <si>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</si>
  <si>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</si>
  <si>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</si>
  <si>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</si>
  <si>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</si>
  <si>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</si>
  <si>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</si>
  <si>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</si>
  <si>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</si>
  <si>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</si>
  <si>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</si>
  <si>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</si>
  <si>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</si>
  <si>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</si>
  <si>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</si>
  <si>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</si>
  <si>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</si>
  <si>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</si>
  <si>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</si>
  <si>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</si>
  <si>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</si>
  <si>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</si>
  <si>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</si>
  <si>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</si>
  <si>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</si>
  <si>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</si>
  <si>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</si>
  <si>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</si>
  <si>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</si>
  <si>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</si>
  <si>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</si>
  <si>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</si>
  <si>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</si>
  <si>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</si>
  <si>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</si>
  <si>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</si>
  <si>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</si>
  <si>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</si>
  <si>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</si>
  <si>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</si>
  <si>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</si>
  <si>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</si>
  <si>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</si>
  <si>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</si>
  <si>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</si>
  <si>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</si>
  <si>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</si>
  <si>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</si>
  <si>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</si>
  <si>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</si>
  <si>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</si>
  <si>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</si>
  <si>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</si>
  <si>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</si>
  <si>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</si>
  <si>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</si>
  <si>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</si>
  <si>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</si>
  <si>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</si>
  <si>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</si>
  <si>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</si>
  <si>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</si>
  <si>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</si>
  <si>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</si>
  <si>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</si>
  <si>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</si>
  <si>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</si>
  <si>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</si>
  <si>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</si>
  <si>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</si>
  <si>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</si>
  <si>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</si>
  <si>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</si>
  <si>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</si>
  <si>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</si>
  <si>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</si>
  <si>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</si>
  <si>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</si>
  <si>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</si>
  <si>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</si>
  <si>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</si>
  <si>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</si>
  <si>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</si>
  <si>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</si>
  <si>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</si>
  <si>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</si>
  <si>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</si>
  <si>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</si>
  <si>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</si>
  <si>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</si>
  <si>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</si>
  <si>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</si>
  <si>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</si>
  <si>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</si>
  <si>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</si>
  <si>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</si>
  <si>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</si>
  <si>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</si>
  <si>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</si>
  <si>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</si>
  <si>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</si>
  <si>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</si>
  <si>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</si>
  <si>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</si>
  <si>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</si>
  <si>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</si>
  <si>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</si>
  <si>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</si>
  <si>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</si>
  <si>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</si>
  <si>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</si>
  <si>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</si>
  <si>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</si>
  <si>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</si>
  <si>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</si>
  <si>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</si>
  <si>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</si>
  <si>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</si>
  <si>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</si>
  <si>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</si>
  <si>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</si>
  <si>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</si>
  <si>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</si>
  <si>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</si>
  <si>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</si>
  <si>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</si>
  <si>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</si>
  <si>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</si>
  <si>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</si>
  <si>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</si>
  <si>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</si>
  <si>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</si>
  <si>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</si>
  <si>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</si>
  <si>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</si>
  <si>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</si>
  <si>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</si>
  <si>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</si>
  <si>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</si>
  <si>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</si>
  <si>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</si>
  <si>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</si>
  <si>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</si>
  <si>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</si>
  <si>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</si>
  <si>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</si>
  <si>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</si>
  <si>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</si>
  <si>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</si>
  <si>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</si>
  <si>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</si>
  <si>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</si>
  <si>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</si>
  <si>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</si>
  <si>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</si>
  <si>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</si>
  <si>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</si>
  <si>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</si>
  <si>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</si>
  <si>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</si>
  <si>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</si>
  <si>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</si>
  <si>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</si>
  <si>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</si>
  <si>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</si>
  <si>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</si>
  <si>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</si>
  <si>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</si>
  <si>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</si>
  <si>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</si>
  <si>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</si>
  <si>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</si>
  <si>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</si>
  <si>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</si>
  <si>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</si>
  <si>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</si>
  <si>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</si>
  <si>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</si>
  <si>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</si>
  <si>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</si>
  <si>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</si>
  <si>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</si>
  <si>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</si>
  <si>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</si>
  <si>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</si>
  <si>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</si>
  <si>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</si>
  <si>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</si>
  <si>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</si>
  <si>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</si>
  <si>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</si>
  <si>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</si>
  <si>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</si>
  <si>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</si>
  <si>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</si>
  <si>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</si>
  <si>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</si>
  <si>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</si>
  <si>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</si>
  <si>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</si>
  <si>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</si>
  <si>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</si>
  <si>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</si>
  <si>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</si>
  <si>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</si>
  <si>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</si>
  <si>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</si>
  <si>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</si>
  <si>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</si>
  <si>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</si>
  <si>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</si>
  <si>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</si>
  <si>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</si>
  <si>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</si>
  <si>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</si>
  <si>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</si>
  <si>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</si>
  <si>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</si>
  <si>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</si>
  <si>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</si>
  <si>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</si>
  <si>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</si>
  <si>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</si>
  <si>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</si>
  <si>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</si>
  <si>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</si>
  <si>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</si>
  <si>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</si>
  <si>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</si>
  <si>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</si>
  <si>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</si>
  <si>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</si>
  <si>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</si>
  <si>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</si>
  <si>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</si>
  <si>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</si>
  <si>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</si>
  <si>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</si>
  <si>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</si>
  <si>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</si>
  <si>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</si>
  <si>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</si>
  <si>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</si>
  <si>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</si>
  <si>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</si>
  <si>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</si>
  <si>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</si>
  <si>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</si>
  <si>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</si>
  <si>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</si>
  <si>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</si>
  <si>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</si>
  <si>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</si>
  <si>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</si>
  <si>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</si>
  <si>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</si>
  <si>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</si>
  <si>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</si>
  <si>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</si>
  <si>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</si>
  <si>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</si>
  <si>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</si>
  <si>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</si>
  <si>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</si>
  <si>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</si>
  <si>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</si>
  <si>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</si>
  <si>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</si>
  <si>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</si>
  <si>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</si>
  <si>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</si>
  <si>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</si>
  <si>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</si>
  <si>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</si>
  <si>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</si>
  <si>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</si>
  <si>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</si>
  <si>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</si>
  <si>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</si>
  <si>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</si>
  <si>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</si>
  <si>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</si>
  <si>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</si>
  <si>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</si>
  <si>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</si>
  <si>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</si>
  <si>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</si>
  <si>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</si>
  <si>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</si>
  <si>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</si>
  <si>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</si>
  <si>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</si>
  <si>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</si>
  <si>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</si>
  <si>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</si>
  <si>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</si>
  <si>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</si>
  <si>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</si>
  <si>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</si>
  <si>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</si>
  <si>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</si>
  <si>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</si>
  <si>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</si>
  <si>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</si>
  <si>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</si>
  <si>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</si>
  <si>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</si>
  <si>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</si>
  <si>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</si>
  <si>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</si>
  <si>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</si>
  <si>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</si>
  <si>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</si>
  <si>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</si>
  <si>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</si>
  <si>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</si>
  <si>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</si>
  <si>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</si>
  <si>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</si>
  <si>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</si>
  <si>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</si>
  <si>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</si>
  <si>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</si>
  <si>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</si>
  <si>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</si>
  <si>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</si>
  <si>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</si>
  <si>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</si>
  <si>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</si>
  <si>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</si>
  <si>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</si>
  <si>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</si>
  <si>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</si>
  <si>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</si>
  <si>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</si>
  <si>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</si>
  <si>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</si>
  <si>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</si>
  <si>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</si>
  <si>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</si>
  <si>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</si>
  <si>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</si>
  <si>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</si>
  <si>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</si>
  <si>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</si>
  <si>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</si>
  <si>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</si>
  <si>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</si>
  <si>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</si>
  <si>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</si>
  <si>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</si>
  <si>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</si>
  <si>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</si>
  <si>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</si>
  <si>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</si>
  <si>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</si>
  <si>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</si>
  <si>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</si>
  <si>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</si>
  <si>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</si>
  <si>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</si>
  <si>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</si>
  <si>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</si>
  <si>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</si>
  <si>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</si>
  <si>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</si>
  <si>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</si>
  <si>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</si>
  <si>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</si>
  <si>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</si>
  <si>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</si>
  <si>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</si>
  <si>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</si>
  <si>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</si>
  <si>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</si>
  <si>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</si>
  <si>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</si>
  <si>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</si>
  <si>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</si>
  <si>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</si>
  <si>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</si>
  <si>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</si>
  <si>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</si>
  <si>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</si>
  <si>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</si>
  <si>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</si>
  <si>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</si>
  <si>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</si>
  <si>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</si>
  <si>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</si>
  <si>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</si>
  <si>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</si>
  <si>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</si>
  <si>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</si>
  <si>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</si>
  <si>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</si>
  <si>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</si>
  <si>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</si>
  <si>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</si>
  <si>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</si>
  <si>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</si>
  <si>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</si>
  <si>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</si>
  <si>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</si>
  <si>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</si>
  <si>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</si>
  <si>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</si>
  <si>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</si>
  <si>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</si>
  <si>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</si>
  <si>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</si>
  <si>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</si>
  <si>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</si>
  <si>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</si>
  <si>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</si>
  <si>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</si>
  <si>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</si>
  <si>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</si>
  <si>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</si>
  <si>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</si>
  <si>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</si>
  <si>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</si>
  <si>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</si>
  <si>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</si>
  <si>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</si>
  <si>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</si>
  <si>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</si>
  <si>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</si>
  <si>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</si>
  <si>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</si>
  <si>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</si>
  <si>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</si>
  <si>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</si>
  <si>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</si>
  <si>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</si>
  <si>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</si>
  <si>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</si>
  <si>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</si>
  <si>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</si>
  <si>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</si>
  <si>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</si>
  <si>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</si>
  <si>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</si>
  <si>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</si>
  <si>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</si>
  <si>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</si>
  <si>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</si>
  <si>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</si>
  <si>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</si>
  <si>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</si>
  <si>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</si>
  <si>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</si>
  <si>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</si>
  <si>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</si>
  <si>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</si>
  <si>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</si>
  <si>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</si>
  <si>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</si>
  <si>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</si>
  <si>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</si>
  <si>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</si>
  <si>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</si>
  <si>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</si>
  <si>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</si>
  <si>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</si>
  <si>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</si>
  <si>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</si>
  <si>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</si>
  <si>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</si>
  <si>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</si>
  <si>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</si>
  <si>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</si>
  <si>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</si>
  <si>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</si>
  <si>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</si>
  <si>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</si>
  <si>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</si>
  <si>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</si>
  <si>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</si>
  <si>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</si>
  <si>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</si>
  <si>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</si>
  <si>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</si>
  <si>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</si>
  <si>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</si>
  <si>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</si>
  <si>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</si>
  <si>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</si>
  <si>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</si>
  <si>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</si>
  <si>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</si>
  <si>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</si>
  <si>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</si>
  <si>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</si>
  <si>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</si>
  <si>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</si>
  <si>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</si>
  <si>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</si>
  <si>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</si>
  <si>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</si>
  <si>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</si>
  <si>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</si>
  <si>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</si>
  <si>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</si>
  <si>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</si>
  <si>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</si>
  <si>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</si>
  <si>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</si>
  <si>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</si>
  <si>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</si>
  <si>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</si>
  <si>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</si>
  <si>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</si>
  <si>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</si>
  <si>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</si>
  <si>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</si>
  <si>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</si>
  <si>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</si>
  <si>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</si>
  <si>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</si>
  <si>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</si>
  <si>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</si>
  <si>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</si>
  <si>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</si>
  <si>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</si>
  <si>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</si>
  <si>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</si>
  <si>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</si>
  <si>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</si>
  <si>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</si>
  <si>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</si>
  <si>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</si>
  <si>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</si>
  <si>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</si>
  <si>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</si>
  <si>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</si>
  <si>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Parent Category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</si>
  <si>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</si>
  <si>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</si>
  <si>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</si>
  <si>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</si>
  <si>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</si>
  <si>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</si>
  <si>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</si>
  <si>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</si>
  <si>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</si>
  <si>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</si>
  <si>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</si>
  <si>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</si>
  <si>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</si>
  <si>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</si>
  <si>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</si>
  <si>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</si>
  <si>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</si>
  <si>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</si>
  <si>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</si>
  <si>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</si>
  <si>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</si>
  <si>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</si>
  <si>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</si>
  <si>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</si>
  <si>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</si>
  <si>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</si>
  <si>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</si>
  <si>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</si>
  <si>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</si>
  <si>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</si>
  <si>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</si>
  <si>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</si>
  <si>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</si>
  <si>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</si>
  <si>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&lt;1000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</si>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</sst>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333333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18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3" fillId="0" borderId="0" xfId="0" applyFont="1"/>
    <xf numFmtId="0" fontId="2" fillId="0" borderId="0" xfId="0" applyFont="1"/>
    <xf numFmtId="0" fontId="0" fillId="0" borderId="0" xfId="0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/>
    <xf numFmtId="0" fontId="0" fillId="0" borderId="0" xfId="0" applyNumberFormat="1" applyAlignment="1">
      <alignment wrapText="1"/>
    </xf>
    <xf numFmtId="0" fontId="0" fillId="0" borderId="0" xfId="0" applyNumberFormat="1" applyFont="1"/>
    <xf numFmtId="165" fontId="0" fillId="0" borderId="0" xfId="0" applyNumberFormat="1" applyFon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DE1400"/>
        </patternFill>
      </fill>
    </dxf>
    <dxf>
      <fill>
        <patternFill>
          <bgColor theme="7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DE1400"/>
        </patternFill>
      </fill>
    </dxf>
    <dxf>
      <fill>
        <patternFill>
          <bgColor theme="7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DE14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DE1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F-BD4D-9AA1-0601D364E84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4F-BD4D-9AA1-0601D364E84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4F-BD4D-9AA1-0601D364E84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4F-BD4D-9AA1-0601D364E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4674288"/>
        <c:axId val="1084538608"/>
      </c:barChart>
      <c:catAx>
        <c:axId val="1064674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538608"/>
        <c:crosses val="autoZero"/>
        <c:auto val="1"/>
        <c:lblAlgn val="ctr"/>
        <c:lblOffset val="100"/>
        <c:noMultiLvlLbl val="0"/>
      </c:catAx>
      <c:valAx>
        <c:axId val="108453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6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2-4542-BED6-47B5260D7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8427920"/>
        <c:axId val="1087273072"/>
      </c:barChart>
      <c:catAx>
        <c:axId val="110842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73072"/>
        <c:crosses val="autoZero"/>
        <c:auto val="1"/>
        <c:lblAlgn val="ctr"/>
        <c:lblOffset val="100"/>
        <c:noMultiLvlLbl val="0"/>
      </c:catAx>
      <c:valAx>
        <c:axId val="10872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42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1'!$B$6:$B$18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B-A84C-9041-0A265A988EB3}"/>
            </c:ext>
          </c:extLst>
        </c:ser>
        <c:ser>
          <c:idx val="1"/>
          <c:order val="1"/>
          <c:tx>
            <c:strRef>
              <c:f>'Outcomes Based on Launch Date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1'!$C$6:$C$18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6B-A84C-9041-0A265A988EB3}"/>
            </c:ext>
          </c:extLst>
        </c:ser>
        <c:ser>
          <c:idx val="2"/>
          <c:order val="2"/>
          <c:tx>
            <c:strRef>
              <c:f>'Outcomes Based on Launch Date 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1'!$D$6:$D$18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6B-A84C-9041-0A265A988EB3}"/>
            </c:ext>
          </c:extLst>
        </c:ser>
        <c:ser>
          <c:idx val="3"/>
          <c:order val="3"/>
          <c:tx>
            <c:strRef>
              <c:f>'Outcomes Based on Launch Date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1'!$E$6:$E$18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6B-A84C-9041-0A265A988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933984"/>
        <c:axId val="1111935616"/>
      </c:lineChart>
      <c:catAx>
        <c:axId val="111193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35616"/>
        <c:crosses val="autoZero"/>
        <c:auto val="1"/>
        <c:lblAlgn val="ctr"/>
        <c:lblOffset val="100"/>
        <c:noMultiLvlLbl val="0"/>
      </c:catAx>
      <c:valAx>
        <c:axId val="111193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3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73-B246-8240-0F0CC75F4CD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373-B246-8240-0F0CC75F4CD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73-B246-8240-0F0CC75F4CD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373-B246-8240-0F0CC75F4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386336"/>
        <c:axId val="263387968"/>
      </c:lineChart>
      <c:dateAx>
        <c:axId val="263386336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87968"/>
        <c:crosses val="autoZero"/>
        <c:auto val="0"/>
        <c:lblOffset val="100"/>
        <c:baseTimeUnit val="days"/>
      </c:dateAx>
      <c:valAx>
        <c:axId val="2633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8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Goals'!$K$23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Goals'!$J$24:$J$36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Goals'!$K$24:$K$36</c:f>
              <c:numCache>
                <c:formatCode>General</c:formatCode>
                <c:ptCount val="12"/>
                <c:pt idx="0">
                  <c:v>0.25</c:v>
                </c:pt>
                <c:pt idx="1">
                  <c:v>0.28999999999999998</c:v>
                </c:pt>
                <c:pt idx="2">
                  <c:v>0.4</c:v>
                </c:pt>
                <c:pt idx="3">
                  <c:v>0.44</c:v>
                </c:pt>
                <c:pt idx="4">
                  <c:v>0.48</c:v>
                </c:pt>
                <c:pt idx="5">
                  <c:v>0.46</c:v>
                </c:pt>
                <c:pt idx="6">
                  <c:v>0.44</c:v>
                </c:pt>
                <c:pt idx="7">
                  <c:v>0.4</c:v>
                </c:pt>
                <c:pt idx="8">
                  <c:v>0.36</c:v>
                </c:pt>
                <c:pt idx="9">
                  <c:v>0.52</c:v>
                </c:pt>
                <c:pt idx="10">
                  <c:v>0.39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49B-7B44-8177-2B875DE54D94}"/>
            </c:ext>
          </c:extLst>
        </c:ser>
        <c:ser>
          <c:idx val="1"/>
          <c:order val="1"/>
          <c:tx>
            <c:strRef>
              <c:f>'Outcomes Based on Goals'!$L$23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Goals'!$J$24:$J$36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Goals'!$L$24:$L$36</c:f>
              <c:numCache>
                <c:formatCode>General</c:formatCode>
                <c:ptCount val="12"/>
                <c:pt idx="0">
                  <c:v>0.03</c:v>
                </c:pt>
                <c:pt idx="1">
                  <c:v>0.04</c:v>
                </c:pt>
                <c:pt idx="2">
                  <c:v>0.11</c:v>
                </c:pt>
                <c:pt idx="3">
                  <c:v>0.08</c:v>
                </c:pt>
                <c:pt idx="4">
                  <c:v>0.09</c:v>
                </c:pt>
                <c:pt idx="5">
                  <c:v>0.13</c:v>
                </c:pt>
                <c:pt idx="6">
                  <c:v>0.15</c:v>
                </c:pt>
                <c:pt idx="7">
                  <c:v>0.13</c:v>
                </c:pt>
                <c:pt idx="8">
                  <c:v>0.14000000000000001</c:v>
                </c:pt>
                <c:pt idx="9">
                  <c:v>0.19</c:v>
                </c:pt>
                <c:pt idx="10">
                  <c:v>7.0000000000000007E-2</c:v>
                </c:pt>
                <c:pt idx="11">
                  <c:v>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49B-7B44-8177-2B875DE54D94}"/>
            </c:ext>
          </c:extLst>
        </c:ser>
        <c:ser>
          <c:idx val="2"/>
          <c:order val="2"/>
          <c:tx>
            <c:strRef>
              <c:f>'Outcomes Based on Goals'!$M$23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Goals'!$J$24:$J$36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Goals'!$M$24:$M$36</c:f>
              <c:numCache>
                <c:formatCode>General</c:formatCode>
                <c:ptCount val="12"/>
                <c:pt idx="0">
                  <c:v>0.69799999999999995</c:v>
                </c:pt>
                <c:pt idx="1">
                  <c:v>0.65</c:v>
                </c:pt>
                <c:pt idx="2">
                  <c:v>0.46500000000000002</c:v>
                </c:pt>
                <c:pt idx="3">
                  <c:v>0.46</c:v>
                </c:pt>
                <c:pt idx="4">
                  <c:v>0.42</c:v>
                </c:pt>
                <c:pt idx="5">
                  <c:v>0.4</c:v>
                </c:pt>
                <c:pt idx="6">
                  <c:v>0.38</c:v>
                </c:pt>
                <c:pt idx="7">
                  <c:v>0.47</c:v>
                </c:pt>
                <c:pt idx="8">
                  <c:v>0.48</c:v>
                </c:pt>
                <c:pt idx="9">
                  <c:v>0.28999999999999998</c:v>
                </c:pt>
                <c:pt idx="10">
                  <c:v>0.53</c:v>
                </c:pt>
                <c:pt idx="11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49B-7B44-8177-2B875DE54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039392"/>
        <c:axId val="222041072"/>
      </c:lineChart>
      <c:catAx>
        <c:axId val="2220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41072"/>
        <c:crosses val="autoZero"/>
        <c:auto val="1"/>
        <c:lblAlgn val="ctr"/>
        <c:lblOffset val="100"/>
        <c:noMultiLvlLbl val="0"/>
      </c:catAx>
      <c:valAx>
        <c:axId val="2220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5E9BEAB-4244-944E-AF1D-24726FA009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C1AFE6-A9FB-814D-9724-FCCA53F799E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296BE1-CED2-E345-9E2F-2B5DF961C5EC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1</xdr:row>
      <xdr:rowOff>6350</xdr:rowOff>
    </xdr:from>
    <xdr:to>
      <xdr:col>15</xdr:col>
      <xdr:colOff>749300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57856-07EC-454C-B55F-9A7716AB1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1</xdr:row>
      <xdr:rowOff>158750</xdr:rowOff>
    </xdr:from>
    <xdr:to>
      <xdr:col>13</xdr:col>
      <xdr:colOff>444500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EFE39-FA84-274B-9815-0A0B06E6A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25400</xdr:rowOff>
    </xdr:from>
    <xdr:to>
      <xdr:col>15</xdr:col>
      <xdr:colOff>317500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62645-21A3-2E4A-8212-2CEA863C8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8A0E1E-57AC-7D44-AAB4-6D498D4DF84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F2E0E02-D7F4-884B-AB0E-E380450E174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368300</xdr:colOff>
      <xdr:row>9</xdr:row>
      <xdr:rowOff>69850</xdr:rowOff>
    </xdr:from>
    <xdr:to>
      <xdr:col>15</xdr:col>
      <xdr:colOff>457200</xdr:colOff>
      <xdr:row>27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E1FB29-A54A-F14C-B4E3-07CFA1DAE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412750</xdr:colOff>
      <xdr:row>17</xdr:row>
      <xdr:rowOff>88900</xdr:rowOff>
    </xdr:from>
    <xdr:to>
      <xdr:col>7</xdr:col>
      <xdr:colOff>889000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7F64D-7E0C-6C4C-B192-2B2EAE567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Von Yokes" refreshedDate="43896.538753935187" createdVersion="6" refreshedVersion="6" minRefreshableVersion="3" recordCount="4114" xr:uid="{BE22950D-8BDB-824B-967C-0224CFF9E81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Von Yokes" refreshedDate="43898.644973495371" createdVersion="6" refreshedVersion="6" minRefreshableVersion="3" recordCount="4114" xr:uid="{28A7AC45-32DA-B24E-ADB3-445AE11066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525"/>
        <n v="362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3434"/>
        <n v="1891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3714"/>
        <n v="1393"/>
        <n v="1617"/>
        <n v="1349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1895"/>
        <n v="252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8"/>
        <n v="1662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2784"/>
        <n v="786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2970"/>
        <n v="1209"/>
        <n v="388"/>
        <n v="2868"/>
        <n v="2176"/>
        <n v="2807"/>
        <n v="731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3342"/>
        <n v="833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743"/>
        <n v="11"/>
        <n v="2098"/>
        <n v="845"/>
        <n v="1321"/>
        <n v="3213"/>
        <n v="291"/>
        <n v="3384"/>
        <n v="2822"/>
        <n v="3332"/>
        <n v="2496"/>
        <n v="45"/>
        <n v="26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458"/>
        <n v="2273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3773"/>
        <n v="111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3331"/>
        <n v="729"/>
        <n v="1249"/>
        <n v="3217"/>
        <n v="3021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3763"/>
        <n v="294"/>
        <n v="3828"/>
        <n v="2522"/>
        <n v="100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3113"/>
        <n v="921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31"/>
        <n v="2526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793"/>
        <n v="3682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3585"/>
        <n v="1300"/>
        <n v="1503"/>
        <n v="3157"/>
        <n v="75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517"/>
        <n v="3049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4106"/>
        <n v="3671"/>
        <n v="3382"/>
        <n v="3151"/>
        <n v="270"/>
        <n v="3015"/>
        <n v="3387"/>
        <n v="8"/>
        <n v="101"/>
        <n v="1679"/>
        <n v="831"/>
        <n v="649"/>
        <n v="3299"/>
        <n v="3167"/>
        <n v="3560"/>
        <n v="2600"/>
        <n v="2165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3604"/>
        <n v="2115"/>
        <n v="3680"/>
        <n v="1882"/>
        <n v="1821"/>
        <n v="1474"/>
        <n v="3526"/>
        <n v="2806"/>
        <n v="2476"/>
        <n v="378"/>
        <n v="3341"/>
        <n v="3322"/>
        <n v="1358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3688"/>
        <n v="2980"/>
        <n v="3702"/>
        <n v="3422"/>
        <n v="3834"/>
        <n v="3186"/>
        <n v="2932"/>
        <n v="2444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1179"/>
        <n v="896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414"/>
        <n v="3168"/>
        <n v="1310"/>
        <n v="2825"/>
        <n v="114"/>
        <n v="3696"/>
        <n v="3667"/>
        <n v="3573"/>
        <n v="3595"/>
        <n v="3625"/>
        <n v="3515"/>
        <n v="1355"/>
        <n v="2181"/>
        <n v="3659"/>
        <n v="1664"/>
        <n v="1014"/>
        <n v="3354"/>
        <n v="2802"/>
        <n v="1390"/>
        <n v="3284"/>
        <n v="3672"/>
        <n v="4067"/>
        <n v="3506"/>
        <n v="837"/>
        <n v="405"/>
        <n v="337"/>
        <n v="3008"/>
        <n v="2789"/>
        <n v="3003"/>
        <n v="3174"/>
        <n v="210"/>
        <n v="3467"/>
        <n v="3437"/>
        <n v="2283"/>
        <n v="1847"/>
        <n v="3240"/>
        <n v="659"/>
        <n v="406"/>
        <n v="10"/>
        <n v="3785"/>
        <n v="652"/>
        <n v="733"/>
        <n v="2089"/>
        <n v="3609"/>
        <n v="2560"/>
        <n v="1824"/>
        <n v="4048"/>
        <n v="166"/>
        <n v="2097"/>
        <n v="3412"/>
        <n v="1857"/>
        <n v="3375"/>
        <n v="2830"/>
        <n v="3623"/>
        <n v="3780"/>
        <n v="3754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880"/>
        <n v="2626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3139"/>
        <n v="864"/>
        <n v="2934"/>
        <n v="1199"/>
        <n v="1673"/>
        <n v="3503"/>
        <n v="2940"/>
        <n v="820"/>
        <n v="1901"/>
        <n v="3615"/>
        <n v="3164"/>
        <n v="2829"/>
        <n v="2275"/>
        <n v="3823"/>
        <n v="3247"/>
        <n v="1214"/>
        <n v="3328"/>
        <n v="2366"/>
        <n v="1928"/>
        <n v="3306"/>
        <n v="3550"/>
        <n v="2475"/>
        <n v="3654"/>
        <n v="87"/>
        <n v="851"/>
        <n v="3199"/>
        <n v="842"/>
        <n v="975"/>
        <n v="1259"/>
        <n v="3438"/>
        <n v="2840"/>
        <n v="1893"/>
        <n v="3365"/>
        <n v="1360"/>
        <n v="376"/>
        <n v="3505"/>
        <n v="3278"/>
        <n v="2540"/>
        <n v="1507"/>
        <n v="3178"/>
        <n v="3264"/>
        <n v="2933"/>
        <n v="3538"/>
        <n v="2315"/>
        <n v="3441"/>
        <n v="3597"/>
        <n v="3561"/>
        <n v="2809"/>
        <n v="3268"/>
        <n v="3603"/>
        <n v="1347"/>
        <n v="3487"/>
        <n v="986"/>
        <n v="3207"/>
        <n v="758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246"/>
        <n v="2177"/>
        <n v="2420"/>
        <n v="3312"/>
        <n v="1829"/>
        <n v="4040"/>
        <n v="2466"/>
        <n v="1302"/>
        <n v="3287"/>
        <n v="3774"/>
        <n v="3544"/>
        <n v="2095"/>
        <n v="3516"/>
        <n v="2670"/>
        <n v="3937"/>
        <n v="945"/>
        <n v="1570"/>
        <n v="3105"/>
        <n v="690"/>
        <n v="2218"/>
        <n v="1221"/>
        <n v="892"/>
        <n v="3290"/>
        <n v="1931"/>
        <n v="537"/>
        <n v="2838"/>
        <n v="2827"/>
        <n v="1245"/>
        <n v="3555"/>
        <n v="1689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627"/>
        <n v="1246"/>
        <n v="1987"/>
        <n v="3767"/>
        <n v="2553"/>
        <n v="3152"/>
        <n v="2463"/>
        <n v="67"/>
        <n v="3313"/>
        <n v="697"/>
        <n v="1922"/>
        <n v="3448"/>
        <n v="4105"/>
        <n v="3172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2464"/>
        <n v="783"/>
        <n v="3657"/>
        <n v="3556"/>
        <n v="3355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548"/>
        <n v="3480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645"/>
        <n v="3386"/>
        <n v="2534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2485"/>
        <n v="383"/>
        <n v="3535"/>
        <n v="3465"/>
        <n v="3280"/>
        <n v="3876"/>
        <n v="817"/>
        <n v="3428"/>
        <n v="1301"/>
        <n v="2644"/>
        <n v="1839"/>
        <n v="1921"/>
        <n v="535"/>
        <n v="3678"/>
        <n v="2791"/>
        <n v="2788"/>
        <n v="3225"/>
        <n v="3837"/>
        <n v="3472"/>
        <n v="788"/>
        <n v="1841"/>
        <n v="3782"/>
        <n v="1285"/>
        <n v="407"/>
        <n v="2912"/>
        <n v="3713"/>
        <n v="1314"/>
        <n v="3519"/>
        <n v="40"/>
        <n v="1261"/>
        <n v="1856"/>
        <n v="3809"/>
        <n v="3839"/>
        <n v="1441"/>
        <n v="3618"/>
        <n v="3474"/>
        <n v="1826"/>
        <n v="1284"/>
        <n v="3357"/>
        <n v="3727"/>
        <n v="2119"/>
        <n v="3520"/>
        <n v="1651"/>
        <n v="3594"/>
        <n v="1671"/>
        <n v="3653"/>
        <n v="1634"/>
        <n v="2110"/>
        <n v="2429"/>
        <n v="748"/>
        <n v="3373"/>
        <n v="3775"/>
        <n v="20"/>
        <n v="533"/>
        <n v="3159"/>
        <n v="883"/>
        <n v="3216"/>
        <n v="1603"/>
        <n v="2473"/>
        <n v="3445"/>
        <n v="3627"/>
        <n v="3431"/>
        <n v="3770"/>
        <n v="41"/>
        <n v="3403"/>
        <n v="44"/>
        <n v="3385"/>
        <n v="2480"/>
        <n v="2207"/>
        <n v="2937"/>
        <n v="1619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773"/>
        <n v="1470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3196"/>
        <n v="1639"/>
        <n v="3690"/>
        <n v="3816"/>
        <n v="3854"/>
        <n v="156"/>
        <n v="1263"/>
        <n v="3943"/>
        <n v="966"/>
        <n v="2603"/>
        <n v="1678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3847"/>
        <n v="1802"/>
        <n v="1243"/>
        <n v="3498"/>
        <n v="3497"/>
        <n v="650"/>
        <n v="3314"/>
        <n v="989"/>
        <n v="1506"/>
        <n v="3528"/>
        <n v="3722"/>
        <n v="35"/>
        <n v="2082"/>
        <n v="3251"/>
        <n v="3485"/>
        <n v="2667"/>
        <n v="769"/>
        <n v="2776"/>
        <n v="1925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549"/>
        <n v="2179"/>
        <n v="2289"/>
        <n v="3231"/>
        <n v="2952"/>
        <n v="2999"/>
        <n v="738"/>
        <n v="3330"/>
        <n v="99"/>
        <n v="3393"/>
        <n v="1585"/>
        <n v="3949"/>
        <n v="1618"/>
        <n v="1455"/>
        <n v="928"/>
        <n v="810"/>
        <n v="3353"/>
        <n v="200"/>
        <n v="2381"/>
        <n v="2701"/>
        <n v="3543"/>
        <n v="77"/>
        <n v="3396"/>
        <n v="529"/>
        <n v="1354"/>
        <n v="2290"/>
        <n v="2003"/>
        <n v="3388"/>
        <n v="2324"/>
        <n v="1370"/>
        <n v="2087"/>
        <n v="3118"/>
        <n v="742"/>
        <n v="3783"/>
        <n v="940"/>
        <n v="2279"/>
        <n v="2093"/>
        <n v="3390"/>
        <n v="3758"/>
        <n v="382"/>
        <n v="3349"/>
        <n v="1787"/>
        <n v="3452"/>
        <n v="660"/>
        <n v="3551"/>
        <n v="1424"/>
        <n v="3324"/>
        <n v="3356"/>
        <n v="1844"/>
        <n v="934"/>
        <n v="3511"/>
        <n v="2494"/>
        <n v="253"/>
        <n v="3501"/>
        <n v="17"/>
        <n v="3658"/>
        <n v="1377"/>
        <n v="3076"/>
        <n v="85"/>
        <n v="3701"/>
        <n v="2295"/>
        <n v="1602"/>
        <n v="2286"/>
        <n v="2487"/>
        <n v="3578"/>
        <n v="3870"/>
        <n v="3581"/>
        <n v="3031"/>
        <n v="3427"/>
        <n v="3493"/>
        <n v="3764"/>
        <n v="855"/>
        <n v="3227"/>
        <n v="2156"/>
        <n v="980"/>
        <n v="81"/>
        <n v="676"/>
        <n v="2632"/>
        <n v="1228"/>
        <n v="196"/>
        <n v="3902"/>
        <n v="608"/>
        <n v="3771"/>
        <n v="1862"/>
        <n v="266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877"/>
        <n v="1884"/>
        <n v="78"/>
        <n v="2118"/>
        <n v="2406"/>
        <n v="846"/>
        <n v="1353"/>
        <n v="4077"/>
        <n v="2659"/>
        <n v="1323"/>
        <n v="1741"/>
        <n v="528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613"/>
        <n v="3226"/>
        <n v="3716"/>
        <n v="633"/>
        <n v="3399"/>
        <n v="3877"/>
        <n v="19"/>
        <n v="3981"/>
        <n v="1886"/>
        <n v="3591"/>
        <n v="2435"/>
        <n v="3165"/>
        <n v="2962"/>
        <n v="3537"/>
        <n v="2587"/>
        <n v="1868"/>
        <n v="3458"/>
        <n v="1608"/>
        <n v="416"/>
        <n v="867"/>
        <n v="3666"/>
        <n v="1642"/>
        <n v="857"/>
        <n v="2782"/>
        <n v="1899"/>
        <n v="1296"/>
        <n v="3343"/>
        <n v="2787"/>
        <n v="3718"/>
        <n v="3104"/>
        <n v="3596"/>
        <n v="2467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2704"/>
        <n v="3197"/>
        <n v="2783"/>
        <n v="1894"/>
        <n v="2889"/>
        <n v="3532"/>
        <n v="2205"/>
        <n v="1308"/>
        <n v="1326"/>
        <n v="2206"/>
        <n v="1620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678"/>
        <n v="3769"/>
        <n v="2537"/>
        <n v="3842"/>
        <n v="2951"/>
        <n v="1362"/>
        <n v="3362"/>
        <n v="3567"/>
        <n v="3709"/>
        <n v="3446"/>
        <n v="1264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711"/>
        <n v="1638"/>
        <n v="1833"/>
        <n v="2756"/>
        <n v="1883"/>
        <n v="3368"/>
        <n v="3684"/>
        <n v="310"/>
        <n v="3126"/>
        <n v="869"/>
        <n v="780"/>
        <n v="811"/>
        <n v="2104"/>
        <n v="3668"/>
        <n v="3372"/>
        <n v="3559"/>
        <n v="1206"/>
        <n v="2470"/>
        <n v="1831"/>
        <n v="3676"/>
        <n v="2387"/>
        <n v="1085"/>
        <n v="1670"/>
        <n v="3798"/>
        <n v="784"/>
        <n v="3580"/>
        <n v="1037"/>
        <n v="1590"/>
        <n v="1168"/>
        <n v="3549"/>
        <n v="2208"/>
        <n v="1613"/>
        <n v="2219"/>
        <n v="1211"/>
        <n v="3906"/>
        <n v="3599"/>
        <n v="2297"/>
        <n v="3038"/>
        <n v="3564"/>
        <n v="1880"/>
        <n v="2993"/>
        <n v="1660"/>
        <n v="2768"/>
        <n v="1838"/>
        <n v="2288"/>
        <n v="2482"/>
        <n v="1611"/>
        <n v="2669"/>
        <n v="1860"/>
        <n v="3622"/>
        <n v="3815"/>
        <n v="2509"/>
        <n v="3913"/>
        <n v="2821"/>
        <n v="2988"/>
        <n v="2928"/>
        <n v="3185"/>
        <n v="3808"/>
        <n v="1845"/>
        <n v="3512"/>
        <n v="390"/>
        <n v="2172"/>
        <n v="3504"/>
        <n v="1794"/>
        <n v="1778"/>
        <n v="1338"/>
        <n v="2634"/>
        <n v="3880"/>
        <n v="1840"/>
        <n v="1167"/>
        <n v="705"/>
        <n v="2978"/>
        <n v="2627"/>
        <n v="3420"/>
        <n v="2873"/>
        <n v="3460"/>
        <n v="2515"/>
        <n v="3637"/>
        <n v="2628"/>
        <n v="2796"/>
        <n v="2293"/>
        <n v="3395"/>
        <n v="1394"/>
        <n v="1152"/>
        <n v="812"/>
        <n v="3093"/>
        <n v="977"/>
        <n v="3914"/>
        <n v="1786"/>
        <n v="3510"/>
        <n v="664"/>
        <n v="785"/>
        <n v="73"/>
        <n v="3836"/>
        <n v="2191"/>
        <n v="1771"/>
        <n v="1490"/>
        <n v="675"/>
        <n v="2559"/>
        <n v="3367"/>
        <n v="1174"/>
        <n v="1463"/>
        <n v="2652"/>
        <n v="1762"/>
        <n v="3800"/>
        <n v="958"/>
        <n v="4055"/>
        <n v="3617"/>
        <n v="964"/>
        <n v="1319"/>
        <n v="3664"/>
        <n v="1386"/>
        <n v="3841"/>
        <n v="3444"/>
        <n v="1812"/>
        <n v="956"/>
        <n v="473"/>
        <n v="2215"/>
        <n v="1772"/>
        <n v="1728"/>
        <n v="2125"/>
        <n v="3851"/>
        <n v="1737"/>
        <n v="598"/>
        <n v="1069"/>
        <n v="2837"/>
        <n v="2083"/>
        <n v="3845"/>
        <n v="3283"/>
        <n v="703"/>
        <n v="2744"/>
        <n v="2637"/>
        <n v="3051"/>
        <n v="3811"/>
        <n v="756"/>
        <n v="458"/>
        <n v="3644"/>
        <n v="2100"/>
        <n v="1853"/>
        <n v="3898"/>
        <n v="743"/>
        <n v="2222"/>
        <n v="1823"/>
        <n v="3327"/>
        <n v="2300"/>
        <n v="1437"/>
        <n v="1947"/>
        <n v="1433"/>
        <n v="3739"/>
        <n v="2746"/>
        <n v="2452"/>
        <n v="2684"/>
        <n v="4095"/>
        <n v="187"/>
        <n v="1415"/>
        <n v="3608"/>
        <n v="25"/>
        <n v="2486"/>
        <n v="3091"/>
        <n v="3096"/>
        <n v="4056"/>
        <n v="2931"/>
        <n v="3491"/>
        <n v="2385"/>
        <n v="2556"/>
        <n v="3394"/>
        <n v="3649"/>
        <n v="2817"/>
        <n v="3577"/>
        <n v="4057"/>
        <n v="3552"/>
        <n v="446"/>
        <n v="1359"/>
        <n v="68"/>
        <n v="1683"/>
        <n v="2824"/>
        <n v="3450"/>
        <n v="4083"/>
        <n v="1623"/>
        <n v="2209"/>
        <n v="3652"/>
        <n v="2870"/>
        <n v="885"/>
        <n v="2492"/>
        <n v="203"/>
        <n v="3047"/>
        <n v="4074"/>
        <n v="1108"/>
        <n v="2742"/>
        <n v="874"/>
        <n v="4094"/>
        <n v="2795"/>
        <n v="1389"/>
        <n v="995"/>
        <n v="2542"/>
        <n v="181"/>
        <n v="3023"/>
        <n v="3295"/>
        <n v="3539"/>
        <n v="716"/>
        <n v="3998"/>
        <n v="2955"/>
        <n v="3826"/>
        <n v="3665"/>
        <n v="3755"/>
        <n v="962"/>
        <n v="3294"/>
        <n v="3454"/>
        <n v="1500"/>
        <n v="663"/>
        <n v="782"/>
        <n v="3461"/>
        <n v="631"/>
        <n v="668"/>
        <n v="409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3928"/>
        <n v="1777"/>
        <n v="1723"/>
        <n v="2877"/>
        <n v="1576"/>
        <n v="3865"/>
        <n v="3413"/>
        <n v="3345"/>
        <n v="3073"/>
        <n v="3131"/>
        <n v="879"/>
        <n v="4104"/>
        <n v="3985"/>
        <n v="3958"/>
        <n v="1039"/>
        <n v="164"/>
        <n v="507"/>
        <n v="866"/>
        <n v="2471"/>
        <n v="3136"/>
        <n v="1913"/>
        <n v="695"/>
        <n v="3050"/>
        <n v="70"/>
        <n v="1690"/>
        <n v="3587"/>
        <n v="2170"/>
        <n v="115"/>
        <n v="3459"/>
        <n v="3533"/>
        <n v="9"/>
        <n v="2067"/>
        <n v="2000"/>
        <n v="2896"/>
        <n v="2905"/>
        <n v="1018"/>
        <n v="3731"/>
        <n v="3976"/>
        <n v="1927"/>
        <n v="1372"/>
        <n v="3409"/>
        <n v="2074"/>
        <n v="2915"/>
        <n v="3085"/>
        <n v="2096"/>
        <n v="1294"/>
        <n v="3404"/>
        <n v="2144"/>
        <n v="2490"/>
        <n v="3700"/>
        <n v="2953"/>
        <n v="1287"/>
        <n v="2815"/>
        <n v="2142"/>
        <n v="386"/>
        <n v="1438"/>
        <n v="50"/>
        <n v="375"/>
        <n v="104"/>
        <n v="2265"/>
        <n v="757"/>
        <n v="3521"/>
        <n v="3378"/>
        <n v="1806"/>
        <n v="603"/>
        <n v="694"/>
        <n v="3193"/>
        <n v="3063"/>
        <n v="1400"/>
        <n v="1127"/>
        <n v="1175"/>
        <n v="3607"/>
        <n v="4075"/>
        <n v="432"/>
        <n v="2774"/>
        <n v="3711"/>
        <n v="3291"/>
        <n v="3818"/>
        <n v="2906"/>
        <n v="3752"/>
        <n v="74"/>
        <n v="1659"/>
        <n v="4028"/>
        <n v="2140"/>
        <n v="1725"/>
        <n v="169"/>
        <n v="1896"/>
        <n v="3309"/>
        <n v="2281"/>
        <n v="1807"/>
        <n v="685"/>
        <n v="1391"/>
        <n v="2897"/>
        <n v="3934"/>
        <n v="2752"/>
        <n v="1612"/>
        <n v="3514"/>
        <n v="2455"/>
        <n v="3181"/>
        <n v="818"/>
        <n v="856"/>
        <n v="3888"/>
        <n v="3992"/>
        <n v="3319"/>
        <n v="3133"/>
        <n v="3321"/>
        <n v="3831"/>
        <n v="1146"/>
        <n v="2581"/>
        <n v="3525"/>
        <n v="3563"/>
        <n v="3968"/>
        <n v="2"/>
        <n v="3749"/>
        <n v="3255"/>
        <n v="3112"/>
        <n v="909"/>
        <n v="3894"/>
        <n v="829"/>
        <n v="1835"/>
        <n v="3651"/>
        <n v="1637"/>
        <n v="2491"/>
        <n v="1816"/>
        <n v="1990"/>
        <n v="1574"/>
        <n v="3462"/>
        <n v="2867"/>
        <n v="3558"/>
        <n v="539"/>
        <n v="1320"/>
        <n v="90"/>
        <n v="3829"/>
        <n v="3788"/>
        <n v="2892"/>
        <n v="3650"/>
        <n v="3579"/>
        <n v="3392"/>
        <n v="3572"/>
        <n v="3000"/>
        <n v="84"/>
        <n v="2922"/>
        <n v="3761"/>
        <n v="139"/>
        <n v="1832"/>
        <n v="3996"/>
        <n v="2639"/>
        <n v="4062"/>
        <n v="3986"/>
        <n v="1707"/>
        <n v="1325"/>
        <n v="2836"/>
        <n v="3405"/>
        <n v="704"/>
        <n v="3646"/>
        <n v="948"/>
        <n v="452"/>
        <n v="2135"/>
        <n v="3084"/>
        <n v="3562"/>
        <n v="992"/>
        <n v="2871"/>
        <n v="2388"/>
        <n v="2161"/>
        <n v="2409"/>
        <n v="2414"/>
        <n v="4046"/>
        <n v="95"/>
        <n v="76"/>
        <n v="3605"/>
        <n v="3807"/>
        <n v="3929"/>
        <n v="4001"/>
        <n v="3869"/>
        <n v="3059"/>
        <n v="3980"/>
        <n v="3325"/>
        <n v="1419"/>
        <n v="1494"/>
        <n v="3897"/>
        <n v="2805"/>
        <n v="2917"/>
        <n v="2383"/>
        <n v="162"/>
        <n v="819"/>
        <n v="1908"/>
        <n v="422"/>
        <n v="4069"/>
        <n v="3116"/>
        <n v="2448"/>
        <n v="3693"/>
        <n v="3820"/>
        <n v="3734"/>
        <n v="595"/>
        <n v="3801"/>
        <n v="1124"/>
        <n v="1102"/>
        <n v="3955"/>
        <n v="2217"/>
        <n v="97"/>
        <n v="2201"/>
        <n v="3719"/>
        <n v="1427"/>
        <n v="2854"/>
        <n v="2317"/>
        <n v="431"/>
        <n v="4032"/>
        <n v="973"/>
        <n v="1083"/>
        <n v="3967"/>
        <n v="22"/>
        <n v="3704"/>
        <n v="1329"/>
        <n v="2150"/>
        <n v="700"/>
        <n v="1430"/>
        <n v="135"/>
        <n v="3799"/>
        <n v="180"/>
        <n v="234"/>
        <n v="2479"/>
        <n v="508"/>
        <n v="779"/>
        <n v="4096"/>
        <n v="4030"/>
        <n v="3494"/>
        <n v="3938"/>
        <n v="450"/>
        <n v="2543"/>
        <n v="4064"/>
        <n v="3453"/>
        <n v="1981"/>
        <n v="3725"/>
        <n v="1809"/>
        <n v="2753"/>
        <n v="201"/>
        <n v="963"/>
        <n v="3080"/>
        <n v="372"/>
        <n v="3130"/>
        <n v="915"/>
        <n v="1345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4081"/>
        <n v="3423"/>
        <n v="573"/>
        <n v="189"/>
        <n v="930"/>
        <n v="622"/>
        <n v="3475"/>
        <n v="145"/>
        <n v="3060"/>
        <n v="2415"/>
        <n v="504"/>
        <n v="1776"/>
        <n v="3070"/>
        <n v="923"/>
        <n v="924"/>
        <n v="2376"/>
        <n v="170"/>
        <n v="168"/>
        <n v="871"/>
        <n v="1154"/>
        <n v="1412"/>
        <n v="3974"/>
        <n v="3835"/>
        <n v="2216"/>
        <n v="2898"/>
        <n v="3476"/>
        <n v="2850"/>
        <n v="2122"/>
        <n v="2424"/>
        <n v="2740"/>
        <n v="827"/>
        <n v="717"/>
        <n v="882"/>
        <n v="421"/>
        <n v="588"/>
        <n v="4038"/>
        <n v="1849"/>
        <n v="1923"/>
        <n v="620"/>
        <n v="3115"/>
        <n v="2343"/>
        <n v="3101"/>
        <n v="2855"/>
        <n v="4039"/>
        <n v="848"/>
        <n v="1822"/>
        <n v="2112"/>
        <n v="853"/>
        <n v="2923"/>
        <n v="683"/>
        <n v="965"/>
        <n v="3959"/>
        <n v="1192"/>
        <n v="943"/>
        <n v="1546"/>
        <n v="3292"/>
        <n v="946"/>
        <n v="4060"/>
        <n v="3965"/>
        <n v="2121"/>
        <n v="2501"/>
        <n v="1595"/>
        <n v="974"/>
        <n v="2957"/>
        <n v="1693"/>
        <n v="899"/>
        <n v="3397"/>
        <n v="198"/>
        <n v="3099"/>
        <n v="2579"/>
        <n v="3371"/>
        <n v="2680"/>
        <n v="949"/>
        <n v="2891"/>
        <n v="3205"/>
        <n v="2820"/>
        <n v="2874"/>
        <n v="2348"/>
        <n v="1136"/>
        <n v="3738"/>
        <n v="3824"/>
        <n v="1045"/>
        <n v="2860"/>
        <n v="2908"/>
        <n v="197"/>
        <n v="621"/>
        <n v="691"/>
        <n v="1918"/>
        <n v="891"/>
        <n v="3857"/>
        <n v="3891"/>
        <n v="2755"/>
        <n v="94"/>
        <n v="575"/>
        <n v="3141"/>
        <n v="1110"/>
        <n v="1150"/>
        <n v="2882"/>
        <n v="3867"/>
        <n v="3545"/>
        <n v="506"/>
        <n v="2571"/>
        <n v="1008"/>
        <n v="1040"/>
        <n v="226"/>
        <n v="4059"/>
        <n v="592"/>
        <n v="4025"/>
        <n v="191"/>
        <n v="3203"/>
        <n v="239"/>
        <n v="3660"/>
        <n v="3336"/>
        <n v="3442"/>
        <n v="568"/>
        <n v="1103"/>
        <n v="1404"/>
        <n v="1240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4044"/>
        <n v="3830"/>
        <n v="1573"/>
        <n v="590"/>
        <n v="1010"/>
        <n v="1699"/>
        <n v="3638"/>
        <n v="4088"/>
        <n v="489"/>
        <n v="500"/>
        <n v="4027"/>
        <n v="3978"/>
        <n v="1872"/>
        <n v="1048"/>
        <n v="991"/>
        <n v="3969"/>
        <n v="3972"/>
        <n v="2514"/>
        <n v="1235"/>
        <n v="673"/>
        <n v="517"/>
        <n v="1578"/>
        <n v="1594"/>
        <n v="886"/>
        <n v="83"/>
        <n v="4091"/>
        <n v="424"/>
        <n v="3746"/>
        <n v="2403"/>
        <n v="2401"/>
        <n v="4003"/>
        <n v="3588"/>
        <n v="1421"/>
        <n v="4034"/>
        <n v="556"/>
        <n v="3067"/>
        <n v="893"/>
        <n v="179"/>
        <n v="3415"/>
        <n v="1363"/>
        <n v="713"/>
        <n v="905"/>
        <n v="918"/>
        <n v="895"/>
        <n v="3946"/>
        <n v="3429"/>
        <n v="719"/>
        <n v="127"/>
        <n v="1062"/>
        <n v="3846"/>
        <n v="1155"/>
        <n v="1768"/>
        <n v="1143"/>
        <n v="2884"/>
        <n v="3910"/>
        <n v="2372"/>
        <n v="1439"/>
        <n v="177"/>
        <n v="2167"/>
        <n v="3508"/>
        <n v="1116"/>
        <n v="1238"/>
        <n v="2869"/>
        <n v="767"/>
        <n v="3068"/>
        <n v="579"/>
        <n v="3905"/>
        <n v="862"/>
        <n v="775"/>
        <n v="3896"/>
        <n v="3982"/>
        <n v="1549"/>
        <n v="4070"/>
        <n v="1106"/>
        <n v="3135"/>
        <n v="925"/>
        <n v="903"/>
        <n v="662"/>
        <n v="1761"/>
        <n v="423"/>
        <n v="3907"/>
        <n v="2169"/>
        <n v="123"/>
        <n v="904"/>
        <n v="2411"/>
        <n v="1157"/>
        <n v="3191"/>
        <n v="3987"/>
        <n v="1485"/>
        <n v="511"/>
        <n v="2775"/>
        <n v="1716"/>
        <n v="3737"/>
        <n v="484"/>
        <n v="2856"/>
        <n v="2569"/>
        <n v="1456"/>
        <n v="2916"/>
        <n v="570"/>
        <n v="3069"/>
        <n v="472"/>
        <n v="151"/>
        <n v="601"/>
        <n v="1991"/>
        <n v="2747"/>
        <n v="465"/>
        <n v="4102"/>
        <n v="3971"/>
        <n v="3909"/>
        <n v="4063"/>
        <n v="3900"/>
        <n v="3920"/>
        <n v="426"/>
        <n v="2679"/>
        <n v="1225"/>
        <n v="605"/>
        <n v="931"/>
        <n v="3732"/>
        <n v="4018"/>
        <n v="222"/>
        <n v="1067"/>
        <n v="2885"/>
        <n v="3188"/>
        <n v="2921"/>
        <n v="3120"/>
        <n v="2138"/>
        <n v="3088"/>
        <n v="953"/>
        <n v="3964"/>
        <n v="1138"/>
        <n v="1866"/>
        <n v="3087"/>
        <n v="4021"/>
        <n v="3899"/>
        <n v="890"/>
        <n v="1572"/>
        <n v="434"/>
        <n v="2649"/>
        <n v="2823"/>
        <n v="553"/>
        <n v="910"/>
        <n v="3918"/>
        <n v="2567"/>
        <n v="933"/>
        <n v="2362"/>
        <n v="2323"/>
        <n v="2976"/>
        <n v="2151"/>
        <n v="3889"/>
        <n v="3789"/>
        <n v="1233"/>
        <n v="3122"/>
        <n v="146"/>
        <n v="2155"/>
        <n v="2124"/>
        <n v="593"/>
        <n v="503"/>
        <n v="880"/>
        <n v="3198"/>
        <n v="2749"/>
        <n v="3979"/>
        <n v="4047"/>
        <n v="232"/>
        <n v="1735"/>
        <n v="4053"/>
        <n v="1118"/>
        <n v="2351"/>
        <n v="2326"/>
        <n v="1791"/>
        <n v="1322"/>
        <n v="571"/>
        <n v="2648"/>
        <n v="984"/>
        <n v="968"/>
        <n v="1380"/>
        <n v="712"/>
        <n v="1405"/>
        <n v="3077"/>
        <n v="4017"/>
        <n v="1481"/>
        <n v="2759"/>
        <n v="2134"/>
        <n v="1916"/>
        <n v="3192"/>
        <n v="861"/>
        <n v="3947"/>
        <n v="1550"/>
        <n v="640"/>
        <n v="1145"/>
        <n v="1342"/>
        <n v="2368"/>
        <n v="1423"/>
        <n v="1170"/>
        <n v="919"/>
        <n v="2944"/>
        <n v="2565"/>
        <n v="2766"/>
        <n v="3742"/>
        <n v="218"/>
        <n v="600"/>
        <n v="1100"/>
        <n v="1565"/>
        <n v="1183"/>
        <n v="1557"/>
        <n v="1413"/>
        <n v="3861"/>
        <n v="1491"/>
        <n v="4103"/>
        <n v="3730"/>
        <n v="4020"/>
        <n v="3632"/>
        <n v="3991"/>
        <n v="3576"/>
        <n v="3140"/>
        <n v="661"/>
        <n v="2852"/>
        <n v="4058"/>
        <n v="3984"/>
        <n v="4111"/>
        <n v="1560"/>
        <n v="1582"/>
        <n v="149"/>
        <n v="2658"/>
        <n v="627"/>
        <n v="2763"/>
        <n v="902"/>
        <n v="718"/>
        <n v="2599"/>
        <n v="3919"/>
        <n v="863"/>
        <n v="2502"/>
        <n v="4110"/>
        <n v="2130"/>
        <n v="1907"/>
        <n v="2160"/>
        <n v="1563"/>
        <n v="2322"/>
        <n v="1709"/>
        <n v="2597"/>
        <n v="1117"/>
        <n v="448"/>
        <n v="2370"/>
        <n v="454"/>
        <n v="155"/>
        <n v="1065"/>
        <n v="1571"/>
        <n v="574"/>
        <n v="2325"/>
        <n v="4037"/>
        <n v="2861"/>
        <n v="1995"/>
        <n v="1436"/>
        <n v="466"/>
        <n v="1788"/>
        <n v="1447"/>
        <n v="1149"/>
        <n v="2510"/>
        <n v="3052"/>
        <n v="1718"/>
        <n v="1011"/>
        <n v="2562"/>
        <n v="1596"/>
        <n v="2382"/>
        <n v="4009"/>
        <n v="2904"/>
        <n v="2794"/>
        <n v="2688"/>
        <n v="1148"/>
        <n v="1408"/>
        <n v="888"/>
        <n v="3078"/>
        <n v="2695"/>
        <n v="2848"/>
        <n v="543"/>
        <n v="1070"/>
        <n v="2700"/>
        <n v="898"/>
        <n v="4016"/>
        <n v="125"/>
        <n v="3995"/>
        <n v="3675"/>
        <n v="1799"/>
        <n v="3990"/>
        <n v="563"/>
        <n v="549"/>
        <n v="1561"/>
        <n v="2519"/>
        <n v="872"/>
        <n v="997"/>
        <n v="878"/>
        <n v="996"/>
        <n v="3908"/>
        <n v="3840"/>
        <n v="732"/>
        <n v="2878"/>
        <n v="870"/>
        <n v="591"/>
        <n v="709"/>
        <n v="456"/>
        <n v="3922"/>
        <n v="230"/>
        <n v="3864"/>
        <n v="4093"/>
        <n v="617"/>
        <n v="4008"/>
        <n v="1548"/>
        <n v="1914"/>
        <n v="2570"/>
        <n v="4108"/>
        <n v="1498"/>
        <n v="3083"/>
        <n v="586"/>
        <n v="1082"/>
        <n v="2380"/>
        <n v="561"/>
        <n v="2862"/>
        <n v="1577"/>
        <n v="2681"/>
        <n v="2355"/>
        <n v="1417"/>
        <n v="3640"/>
        <n v="682"/>
        <n v="1115"/>
        <n v="2748"/>
        <n v="2779"/>
        <n v="546"/>
        <n v="505"/>
        <n v="2402"/>
        <n v="2654"/>
        <n v="1072"/>
        <n v="1875"/>
        <n v="2580"/>
        <n v="470"/>
        <n v="1703"/>
        <n v="1985"/>
        <n v="184"/>
        <n v="2919"/>
        <n v="2373"/>
        <n v="486"/>
        <n v="559"/>
        <n v="2393"/>
        <n v="1904"/>
        <n v="868"/>
        <n v="2152"/>
        <n v="2585"/>
        <n v="2592"/>
        <n v="3086"/>
        <n v="237"/>
        <n v="1559"/>
        <n v="2438"/>
        <n v="3095"/>
        <n v="190"/>
        <n v="2568"/>
        <n v="1153"/>
        <n v="1483"/>
        <n v="3941"/>
        <n v="1989"/>
        <n v="3794"/>
        <n v="1060"/>
        <n v="4099"/>
        <n v="935"/>
        <n v="1713"/>
        <n v="514"/>
        <n v="3137"/>
        <n v="772"/>
        <n v="444"/>
        <n v="1135"/>
        <n v="3895"/>
        <n v="2123"/>
        <n v="1486"/>
        <n v="2136"/>
        <n v="1097"/>
        <n v="4086"/>
        <n v="2436"/>
        <n v="455"/>
        <n v="1068"/>
        <n v="1109"/>
        <n v="3966"/>
        <n v="2866"/>
        <n v="2764"/>
        <n v="873"/>
        <n v="3960"/>
        <n v="3142"/>
        <n v="865"/>
        <n v="449"/>
        <n v="3962"/>
        <n v="1075"/>
        <n v="1428"/>
        <n v="1078"/>
        <n v="1093"/>
        <n v="1905"/>
        <n v="1182"/>
        <n v="1101"/>
        <n v="4107"/>
        <n v="3106"/>
        <n v="1811"/>
        <n v="148"/>
        <n v="3053"/>
        <n v="1789"/>
        <n v="2693"/>
        <n v="1232"/>
        <n v="937"/>
        <n v="1793"/>
        <n v="4005"/>
        <n v="939"/>
        <n v="2864"/>
        <n v="154"/>
        <n v="3871"/>
        <n v="2346"/>
        <n v="2903"/>
        <n v="3850"/>
        <n v="4073"/>
        <n v="2683"/>
        <n v="1873"/>
        <n v="2761"/>
        <n v="2647"/>
        <n v="2691"/>
        <n v="1162"/>
        <n v="3792"/>
        <n v="2741"/>
        <n v="1158"/>
        <n v="1724"/>
        <n v="550"/>
        <n v="1719"/>
        <n v="3887"/>
        <n v="2859"/>
        <n v="1558"/>
        <n v="4068"/>
        <n v="2153"/>
        <n v="1710"/>
        <n v="2767"/>
        <n v="773"/>
        <n v="3988"/>
        <n v="4090"/>
        <n v="599"/>
        <n v="494"/>
        <n v="152"/>
        <n v="1173"/>
        <n v="2389"/>
        <n v="2408"/>
        <n v="2506"/>
        <n v="917"/>
        <n v="497"/>
        <n v="1492"/>
        <n v="881"/>
        <n v="912"/>
        <n v="2844"/>
        <n v="3647"/>
        <n v="1755"/>
        <n v="1121"/>
        <n v="2879"/>
        <n v="4019"/>
        <n v="2536"/>
        <n v="1312"/>
        <n v="1579"/>
        <n v="4065"/>
        <n v="2698"/>
        <n v="3124"/>
        <n v="1874"/>
        <n v="3853"/>
        <n v="453"/>
        <n v="3108"/>
        <n v="594"/>
        <n v="990"/>
        <n v="1422"/>
        <n v="2434"/>
        <n v="2159"/>
        <n v="4013"/>
        <n v="2591"/>
        <n v="2902"/>
        <n v="3094"/>
        <n v="459"/>
        <n v="2354"/>
        <n v="3952"/>
        <n v="1171"/>
        <n v="2391"/>
        <n v="2128"/>
        <n v="4066"/>
        <n v="460"/>
        <n v="938"/>
        <n v="1988"/>
        <n v="2893"/>
        <n v="1099"/>
        <n v="541"/>
        <n v="3950"/>
        <n v="2692"/>
        <n v="2762"/>
        <n v="2413"/>
        <n v="3901"/>
        <n v="1229"/>
        <n v="3927"/>
        <n v="3747"/>
        <n v="3201"/>
        <n v="1819"/>
        <n v="2949"/>
        <n v="3855"/>
        <n v="2131"/>
        <n v="3881"/>
        <n v="1091"/>
        <n v="2948"/>
        <n v="430"/>
        <n v="4002"/>
        <n v="2895"/>
        <n v="3074"/>
        <n v="1736"/>
        <n v="1129"/>
        <n v="4042"/>
        <n v="900"/>
        <n v="3961"/>
        <n v="4041"/>
        <n v="777"/>
        <n v="2430"/>
        <n v="1092"/>
        <n v="2890"/>
        <n v="2909"/>
        <n v="4092"/>
        <n v="213"/>
        <n v="2863"/>
        <n v="3852"/>
        <n v="597"/>
        <n v="1738"/>
        <n v="1133"/>
        <n v="569"/>
        <n v="884"/>
        <n v="1542"/>
        <n v="3735"/>
        <n v="2660"/>
        <n v="4011"/>
        <n v="638"/>
        <n v="1686"/>
        <n v="192"/>
        <n v="1169"/>
        <n v="4049"/>
        <n v="2133"/>
        <n v="674"/>
        <n v="1583"/>
        <n v="1086"/>
        <n v="1435"/>
        <n v="1406"/>
        <n v="3926"/>
        <n v="1407"/>
        <n v="1454"/>
        <n v="2641"/>
        <n v="1053"/>
        <n v="2347"/>
        <n v="3642"/>
        <n v="1810"/>
        <n v="3925"/>
        <n v="420"/>
        <n v="578"/>
        <n v="31"/>
        <n v="3600"/>
        <n v="560"/>
        <n v="1081"/>
        <n v="1902"/>
        <n v="167"/>
        <n v="981"/>
        <n v="3970"/>
        <n v="512"/>
        <n v="1123"/>
        <n v="1130"/>
        <n v="1715"/>
        <n v="3940"/>
        <n v="3103"/>
        <n v="3866"/>
        <n v="159"/>
        <n v="1176"/>
        <n v="120"/>
        <n v="2685"/>
        <n v="1911"/>
        <n v="771"/>
        <n v="3132"/>
        <n v="3065"/>
        <n v="3110"/>
        <n v="2374"/>
        <n v="2126"/>
        <n v="1867"/>
        <n v="3878"/>
        <n v="630"/>
        <n v="443"/>
        <n v="482"/>
        <n v="1564"/>
        <n v="4000"/>
        <n v="1114"/>
        <n v="1701"/>
        <n v="2440"/>
        <n v="509"/>
        <n v="577"/>
        <n v="606"/>
        <n v="2396"/>
        <n v="3868"/>
        <n v="215"/>
        <n v="3917"/>
        <n v="4085"/>
        <n v="2777"/>
        <n v="4084"/>
        <n v="142"/>
        <n v="1863"/>
        <n v="1543"/>
        <n v="1126"/>
        <n v="2757"/>
        <n v="3736"/>
        <n v="3121"/>
        <n v="3129"/>
        <n v="584"/>
        <n v="2841"/>
        <n v="4024"/>
        <n v="1073"/>
        <n v="1042"/>
        <n v="3795"/>
        <n v="3858"/>
        <n v="2886"/>
        <n v="3745"/>
        <n v="847"/>
        <n v="2213"/>
        <n v="548"/>
        <n v="666"/>
        <n v="2423"/>
        <n v="157"/>
        <n v="2384"/>
        <n v="1915"/>
        <n v="3957"/>
        <n v="2875"/>
        <n v="1411"/>
        <n v="425"/>
        <n v="596"/>
        <n v="1541"/>
        <n v="1044"/>
        <n v="1879"/>
        <n v="1418"/>
        <n v="2901"/>
        <n v="544"/>
        <n v="1178"/>
        <n v="161"/>
        <n v="2589"/>
        <n v="447"/>
        <n v="2418"/>
        <n v="2416"/>
        <n v="1090"/>
        <n v="1694"/>
        <n v="3119"/>
        <n v="1139"/>
        <n v="3806"/>
        <n v="440"/>
        <n v="1482"/>
        <n v="3939"/>
        <n v="763"/>
        <n v="2586"/>
        <n v="2887"/>
        <n v="4079"/>
        <n v="1119"/>
        <n v="1499"/>
        <n v="3945"/>
        <n v="3994"/>
        <n v="4007"/>
        <n v="3915"/>
        <n v="2583"/>
        <n v="1113"/>
        <n v="1581"/>
        <n v="1242"/>
        <n v="609"/>
        <n v="2849"/>
        <n v="1865"/>
        <n v="1181"/>
        <n v="636"/>
        <n v="4072"/>
        <n v="3805"/>
        <n v="435"/>
        <n v="3993"/>
        <n v="1593"/>
        <n v="3058"/>
        <n v="982"/>
        <n v="3904"/>
        <n v="2394"/>
        <n v="194"/>
        <n v="4113"/>
        <n v="4082"/>
        <n v="1420"/>
        <n v="3629"/>
        <n v="2431"/>
        <n v="445"/>
        <n v="4006"/>
        <n v="635"/>
        <n v="1451"/>
        <n v="2432"/>
        <n v="3072"/>
        <n v="2913"/>
        <n v="2360"/>
        <n v="2907"/>
        <n v="2946"/>
        <n v="1992"/>
        <n v="2769"/>
        <n v="778"/>
        <n v="2154"/>
        <n v="2148"/>
        <n v="619"/>
        <n v="639"/>
        <n v="542"/>
        <n v="3951"/>
        <n v="696"/>
        <n v="1450"/>
        <n v="2582"/>
        <n v="576"/>
        <n v="2594"/>
        <n v="1316"/>
        <n v="496"/>
        <n v="171"/>
        <n v="2427"/>
        <n v="3200"/>
        <n v="2428"/>
        <n v="2689"/>
        <n v="2694"/>
        <n v="2910"/>
        <n v="1134"/>
        <n v="2914"/>
        <n v="2941"/>
        <n v="3639"/>
        <n v="3796"/>
        <n v="3055"/>
        <n v="564"/>
        <n v="1702"/>
        <n v="540"/>
        <n v="1497"/>
        <n v="3912"/>
        <n v="1440"/>
        <n v="214"/>
        <n v="3932"/>
        <n v="583"/>
        <n v="589"/>
        <n v="1587"/>
        <n v="3862"/>
        <n v="4015"/>
        <n v="212"/>
        <n v="1410"/>
        <n v="2421"/>
        <n v="566"/>
        <n v="2146"/>
        <n v="3856"/>
        <n v="4045"/>
        <n v="634"/>
        <n v="1734"/>
        <n v="2425"/>
        <n v="474"/>
        <n v="580"/>
        <n v="1545"/>
        <n v="1727"/>
        <n v="3630"/>
        <n v="121"/>
        <n v="1722"/>
        <n v="681"/>
        <n v="1111"/>
        <n v="3859"/>
        <n v="4112"/>
        <n v="1986"/>
        <n v="1047"/>
        <n v="4050"/>
        <n v="464"/>
        <n v="1128"/>
        <n v="1739"/>
        <n v="3117"/>
        <n v="3645"/>
        <n v="2344"/>
        <n v="1598"/>
        <n v="2773"/>
        <n v="1414"/>
        <n v="2422"/>
        <n v="4004"/>
        <n v="122"/>
        <n v="2960"/>
        <n v="1460"/>
        <n v="492"/>
        <n v="224"/>
        <n v="2950"/>
        <n v="163"/>
        <n v="195"/>
        <n v="223"/>
        <n v="231"/>
        <n v="3125"/>
        <n v="3061"/>
        <n v="2390"/>
        <n v="178"/>
        <n v="686"/>
        <n v="2642"/>
        <n v="1230"/>
        <n v="2349"/>
        <n v="3885"/>
        <n v="233"/>
        <n v="1696"/>
        <n v="1861"/>
        <n v="1448"/>
        <n v="140"/>
        <n v="1982"/>
        <n v="2513"/>
        <n v="2363"/>
        <n v="236"/>
        <n v="2876"/>
        <n v="3636"/>
        <n v="1996"/>
        <n v="1445"/>
        <n v="1698"/>
        <n v="2397"/>
        <n v="2378"/>
        <n v="462"/>
        <n v="582"/>
        <n v="706"/>
        <n v="911"/>
        <n v="2511"/>
        <n v="2520"/>
        <n v="2780"/>
        <n v="3628"/>
        <n v="637"/>
        <n v="2561"/>
        <n v="3127"/>
        <n v="172"/>
        <n v="2575"/>
        <n v="611"/>
        <n v="2958"/>
        <n v="3114"/>
        <n v="4098"/>
        <n v="623"/>
        <n v="133"/>
        <n v="602"/>
        <n v="137"/>
        <n v="208"/>
        <n v="221"/>
        <n v="487"/>
        <n v="562"/>
        <n v="1416"/>
        <n v="2894"/>
        <n v="2945"/>
        <n v="3057"/>
        <n v="1234"/>
        <n v="2350"/>
        <n v="2400"/>
        <n v="552"/>
        <n v="2507"/>
        <n v="1131"/>
        <n v="1432"/>
        <n v="1058"/>
        <n v="2564"/>
        <n v="1459"/>
        <n v="2504"/>
        <n v="2566"/>
        <n v="2395"/>
        <n v="493"/>
        <n v="2686"/>
        <n v="2888"/>
        <n v="3948"/>
        <n v="1569"/>
        <n v="2379"/>
        <n v="2386"/>
        <n v="2572"/>
        <n v="3875"/>
        <n v="3882"/>
        <n v="227"/>
        <n v="2357"/>
        <n v="238"/>
        <n v="3145"/>
        <n v="209"/>
        <n v="565"/>
        <n v="1120"/>
        <n v="1147"/>
        <n v="1151"/>
        <n v="3056"/>
        <n v="3643"/>
        <n v="3954"/>
        <n v="625"/>
        <n v="1237"/>
        <n v="1453"/>
        <n v="2369"/>
        <n v="2516"/>
        <n v="451"/>
        <n v="457"/>
        <n v="927"/>
        <n v="1554"/>
        <n v="2426"/>
        <n v="2508"/>
        <n v="3741"/>
        <n v="3936"/>
        <n v="4029"/>
        <n v="4071"/>
        <n v="129"/>
        <n v="632"/>
        <n v="2563"/>
        <n v="2771"/>
        <n v="1161"/>
        <n v="3953"/>
        <n v="770"/>
        <n v="165"/>
        <n v="906"/>
        <n v="1597"/>
        <n v="1818"/>
        <n v="2141"/>
        <n v="2404"/>
        <n v="2410"/>
        <n v="2687"/>
        <n v="3790"/>
        <n v="2577"/>
        <n v="2954"/>
        <n v="3872"/>
        <n v="3879"/>
        <n v="3883"/>
        <n v="510"/>
        <n v="1452"/>
        <n v="610"/>
        <n v="1425"/>
        <n v="1443"/>
        <n v="2399"/>
        <n v="206"/>
        <n v="488"/>
        <n v="1049"/>
        <n v="3194"/>
        <n v="1332"/>
        <n v="199"/>
        <n v="235"/>
        <n v="478"/>
        <n v="491"/>
        <n v="501"/>
        <n v="567"/>
        <n v="1107"/>
        <n v="1164"/>
        <n v="1429"/>
        <n v="1487"/>
        <n v="1729"/>
        <n v="1733"/>
        <n v="1869"/>
        <n v="2433"/>
        <n v="2439"/>
        <n v="2503"/>
        <n v="2584"/>
        <n v="2593"/>
        <n v="2754"/>
        <n v="2899"/>
        <n v="3930"/>
        <n v="3963"/>
        <n v="4097"/>
        <n v="612"/>
        <n v="614"/>
        <n v="1056"/>
        <n v="1057"/>
        <n v="2356"/>
        <n v="2375"/>
        <n v="2574"/>
        <n v="2576"/>
        <n v="2959"/>
        <n v="3884"/>
        <n v="3886"/>
        <n v="4087"/>
        <n v="2853"/>
        <n v="1144"/>
        <n v="585"/>
        <n v="1172"/>
        <n v="3082"/>
        <n v="4014"/>
        <n v="1449"/>
        <n v="4054"/>
        <n v="1813"/>
        <n v="228"/>
        <n v="1878"/>
        <n v="2412"/>
        <n v="2437"/>
        <n v="2772"/>
        <n v="2846"/>
        <n v="3804"/>
        <n v="3931"/>
        <n v="2573"/>
        <n v="468"/>
        <n v="547"/>
        <n v="555"/>
        <n v="518"/>
        <n v="437"/>
        <n v="495"/>
        <n v="926"/>
        <n v="1708"/>
        <n v="2505"/>
        <n v="4023"/>
        <n v="147"/>
        <n v="1159"/>
        <n v="427"/>
        <n v="901"/>
        <n v="1156"/>
        <n v="1997"/>
        <n v="1682"/>
        <n v="174"/>
        <n v="202"/>
        <n v="469"/>
        <n v="1177"/>
        <n v="1553"/>
        <n v="3863"/>
        <n v="1457"/>
        <n v="2578"/>
        <n v="2743"/>
        <n v="920"/>
        <n v="1706"/>
        <n v="2881"/>
        <n v="3956"/>
        <n v="143"/>
        <n v="2342"/>
        <n v="3873"/>
        <n v="1163"/>
        <n v="160"/>
        <n v="186"/>
        <n v="429"/>
        <n v="516"/>
        <n v="764"/>
        <n v="875"/>
        <n v="988"/>
        <n v="1140"/>
        <n v="1489"/>
        <n v="1712"/>
        <n v="1721"/>
        <n v="2518"/>
        <n v="2760"/>
        <n v="3206"/>
        <n v="3944"/>
        <n v="4031"/>
        <n v="134"/>
        <n v="158"/>
        <n v="616"/>
        <n v="624"/>
        <n v="628"/>
        <n v="1231"/>
        <n v="1458"/>
        <n v="2341"/>
        <n v="1444"/>
        <n v="2851"/>
        <n v="1052"/>
        <n v="2392"/>
        <n v="766"/>
        <n v="1142"/>
        <n v="1409"/>
        <n v="1732"/>
        <n v="2765"/>
        <n v="3190"/>
        <n v="4026"/>
        <n v="124"/>
        <n v="1061"/>
        <n v="1562"/>
        <n v="2398"/>
        <n v="762"/>
        <n v="1551"/>
        <n v="1055"/>
        <n v="916"/>
        <n v="2751"/>
        <n v="1122"/>
        <n v="1994"/>
        <n v="229"/>
        <n v="433"/>
        <n v="897"/>
        <n v="1125"/>
        <n v="1730"/>
        <n v="1740"/>
        <n v="1815"/>
        <n v="2419"/>
        <n v="2590"/>
        <n v="2872"/>
        <n v="2943"/>
        <n v="3641"/>
        <n v="3802"/>
        <n v="3921"/>
        <n v="3989"/>
        <n v="3997"/>
        <n v="4080"/>
        <n v="136"/>
        <n v="1046"/>
        <n v="2345"/>
        <n v="907"/>
        <n v="2865"/>
        <n v="572"/>
        <n v="768"/>
        <n v="908"/>
        <n v="1050"/>
        <n v="1054"/>
        <n v="1236"/>
        <n v="1239"/>
        <n v="1333"/>
        <n v="2377"/>
        <n v="1493"/>
        <n v="760"/>
        <n v="3743"/>
        <n v="475"/>
        <n v="1484"/>
        <n v="1495"/>
        <n v="1705"/>
        <n v="1993"/>
        <n v="2149"/>
        <n v="2847"/>
        <n v="3916"/>
        <n v="1227"/>
        <n v="2352"/>
        <n v="2371"/>
        <n v="2750"/>
        <n v="1580"/>
        <n v="1340"/>
        <n v="176"/>
        <n v="188"/>
        <n v="477"/>
        <n v="914"/>
        <n v="1442"/>
        <n v="1496"/>
        <n v="1586"/>
        <n v="1766"/>
        <n v="2842"/>
        <n v="3733"/>
        <n v="3791"/>
        <n v="3903"/>
        <n v="604"/>
        <n v="2358"/>
        <n v="936"/>
        <n v="710"/>
        <n v="1584"/>
        <n v="1589"/>
        <n v="2843"/>
        <n v="3744"/>
        <n v="3942"/>
        <n v="131"/>
        <n v="2512"/>
        <n v="173"/>
        <n v="1087"/>
        <n v="1059"/>
        <n v="182"/>
        <n v="193"/>
        <n v="436"/>
        <n v="490"/>
        <n v="887"/>
        <n v="1426"/>
        <n v="1544"/>
        <n v="1731"/>
        <n v="2417"/>
        <n v="2858"/>
        <n v="3892"/>
        <n v="1063"/>
        <n v="2353"/>
        <n v="2365"/>
        <n v="1446"/>
        <n v="947"/>
        <n v="558"/>
        <n v="1555"/>
        <n v="3143"/>
        <n v="4076"/>
        <n v="3975"/>
        <n v="3874"/>
        <n v="4101"/>
        <n v="130"/>
        <n v="4012"/>
        <n v="461"/>
        <n v="1084"/>
        <n v="4061"/>
        <n v="1588"/>
        <n v="615"/>
        <n v="929"/>
        <n v="1141"/>
        <n v="1599"/>
        <n v="3204"/>
        <n v="4051"/>
        <n v="4109"/>
        <n v="1051"/>
        <n v="439"/>
        <n v="441"/>
        <n v="581"/>
        <n v="618"/>
        <n v="3054"/>
        <n v="4043"/>
        <n v="1876"/>
        <n v="4100"/>
        <n v="4078"/>
        <n v="607"/>
        <n v="3138"/>
        <n v="225"/>
        <n v="2361"/>
        <n v="2364"/>
        <n v="1071"/>
        <n v="1877"/>
        <n v="1041"/>
        <n v="1592"/>
        <n v="1547"/>
        <n v="269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10601041"/>
        <n v="1407456000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404983269"/>
        <n v="1279778400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32612740"/>
        <n v="1470068523"/>
        <n v="1383332400"/>
        <n v="145024914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445363722"/>
        <n v="1275364740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2454939"/>
        <n v="1325310336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414608843"/>
        <n v="1336751220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05699451"/>
        <n v="1488053905"/>
        <n v="1469670580"/>
        <n v="1475697054"/>
        <n v="1430579509"/>
        <n v="1435611438"/>
        <n v="1327212000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427864340"/>
        <n v="1397941475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2270340"/>
        <n v="1471834800"/>
        <n v="1331174635"/>
        <n v="1473047940"/>
        <n v="1482515937"/>
        <n v="1437934759"/>
        <n v="1367366460"/>
        <n v="1448074800"/>
        <n v="1427469892"/>
        <n v="1405802330"/>
        <n v="1364597692"/>
        <n v="1461769107"/>
        <n v="1298699828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65498800"/>
        <n v="1489320642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79175680"/>
        <n v="1433059187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444149886"/>
        <n v="1348028861"/>
        <n v="1341683211"/>
        <n v="1478264784"/>
        <n v="1479794340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427907626"/>
        <n v="1279555200"/>
        <n v="1420033187"/>
        <n v="1461336720"/>
        <n v="1352055886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429291982"/>
        <n v="1323666376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39611140"/>
        <n v="14180147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18769129"/>
        <n v="1402901940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19181890"/>
        <n v="1464807420"/>
        <n v="1477210801"/>
        <n v="1405746000"/>
        <n v="1366693272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04471600"/>
        <n v="1434241255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27936400"/>
        <n v="1405915140"/>
        <n v="1470092340"/>
        <n v="1410379774"/>
        <n v="1306296000"/>
        <n v="1402459200"/>
        <n v="1418581088"/>
        <n v="1460754000"/>
        <n v="1359052710"/>
        <n v="1311298745"/>
        <n v="1335540694"/>
        <n v="1410904413"/>
        <n v="1444860063"/>
        <n v="1406952781"/>
        <n v="1432694700"/>
        <n v="1458938200"/>
        <n v="1460127635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461913140"/>
        <n v="1298167001"/>
        <n v="1475664834"/>
        <n v="1341964080"/>
        <n v="1330760367"/>
        <n v="1379093292"/>
        <n v="1461823140"/>
        <n v="1438772400"/>
        <n v="1415004770"/>
        <n v="1453765920"/>
        <n v="1465750800"/>
        <n v="1466567700"/>
        <n v="1309009323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07524004"/>
        <n v="1440381600"/>
        <n v="1468191540"/>
        <n v="1434624067"/>
        <n v="1410901200"/>
        <n v="1424516400"/>
        <n v="1464199591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6052627"/>
        <n v="1440734400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80579140"/>
        <n v="1402696800"/>
        <n v="1471622450"/>
        <n v="1449255686"/>
        <n v="1326436488"/>
        <n v="1423838916"/>
        <n v="1437261419"/>
        <n v="1415440846"/>
        <n v="1426229940"/>
        <n v="1435851577"/>
        <n v="1433097171"/>
        <n v="1354269600"/>
        <n v="1487635653"/>
        <n v="1426775940"/>
        <n v="1331870340"/>
        <n v="1420070615"/>
        <n v="1446091260"/>
        <n v="1438875107"/>
        <n v="1430154720"/>
        <n v="1454047140"/>
        <n v="1411771384"/>
        <n v="1443408550"/>
        <n v="1408815440"/>
        <n v="1398988662"/>
        <n v="1394071339"/>
        <n v="1426298708"/>
        <n v="1453352719"/>
        <n v="1426132800"/>
        <n v="1456811940"/>
        <n v="1408999508"/>
        <n v="1443675600"/>
        <n v="1426864032"/>
        <n v="1440003820"/>
        <n v="1336528804"/>
        <n v="1429594832"/>
        <n v="1487286000"/>
        <n v="1440339295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322751735"/>
        <n v="1411858862"/>
        <n v="1410546413"/>
        <n v="1400423973"/>
        <n v="1399867140"/>
        <n v="1406358000"/>
        <n v="1436817960"/>
        <n v="140635074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40090300"/>
        <n v="1433343869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490416380"/>
        <n v="1381917540"/>
        <n v="1402845364"/>
        <n v="1436380200"/>
        <n v="1425675892"/>
        <n v="1469359728"/>
        <n v="1421606018"/>
        <n v="1402290000"/>
        <n v="1432299600"/>
        <n v="1449756896"/>
        <n v="1402341615"/>
        <n v="1464863118"/>
        <n v="1419259679"/>
        <n v="1437364740"/>
        <n v="1436696712"/>
        <n v="1433880605"/>
        <n v="1404522000"/>
        <n v="1445431533"/>
        <n v="1367940794"/>
        <n v="1465527600"/>
        <n v="1462224398"/>
        <n v="1278799200"/>
        <n v="1459702800"/>
        <n v="1275529260"/>
        <n v="1469994300"/>
        <n v="1410037200"/>
        <n v="1381723140"/>
        <n v="1467132185"/>
        <n v="1402286340"/>
        <n v="1430600400"/>
        <n v="1426698000"/>
        <n v="1302926340"/>
        <n v="1449973592"/>
        <n v="1343943420"/>
        <n v="1472122316"/>
        <n v="1399953600"/>
        <n v="1433017303"/>
        <n v="1319904721"/>
        <n v="1273911000"/>
        <n v="1405521075"/>
        <n v="1422482400"/>
        <n v="1465081053"/>
        <n v="1471428340"/>
        <n v="1336238743"/>
        <n v="1447445820"/>
        <n v="1456984740"/>
        <n v="1438799760"/>
        <n v="1459348740"/>
        <n v="1472074928"/>
        <n v="1446759880"/>
        <n v="1425741525"/>
        <n v="1435185252"/>
        <n v="1452384000"/>
        <n v="1429767607"/>
        <n v="1286568268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41393210"/>
        <n v="1465192867"/>
        <n v="1415583695"/>
        <n v="1478901600"/>
        <n v="1295647200"/>
        <n v="1437188400"/>
        <n v="1368066453"/>
        <n v="1480559011"/>
        <n v="1448733628"/>
        <n v="1428606055"/>
        <n v="1425758257"/>
        <n v="1317576973"/>
        <n v="14101452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7967200"/>
        <n v="1464971400"/>
        <n v="1402755834"/>
        <n v="1479382594"/>
        <n v="1489700230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53905940"/>
        <n v="1323136949"/>
        <n v="1425223276"/>
        <n v="1425185940"/>
        <n v="1348202807"/>
        <n v="1383425367"/>
        <n v="1366138800"/>
        <n v="1342360804"/>
        <n v="1453856400"/>
        <n v="1454502789"/>
        <n v="1386828507"/>
        <n v="1418784689"/>
        <n v="1482711309"/>
        <n v="1329240668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443641340"/>
        <n v="1335564000"/>
        <n v="1464817320"/>
        <n v="1408289724"/>
        <n v="1462879020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57139600"/>
        <n v="14365620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415481203"/>
        <n v="1417620506"/>
        <n v="1262325600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318463879"/>
        <n v="1400467759"/>
        <n v="1439136000"/>
        <n v="1433134800"/>
        <n v="1454425128"/>
        <n v="1331441940"/>
        <n v="1425142800"/>
        <n v="1437447600"/>
        <n v="1489172435"/>
        <n v="1475342382"/>
        <n v="1342243143"/>
        <n v="1483707905"/>
        <n v="1433076298"/>
        <n v="1473393600"/>
        <n v="1469811043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25478950"/>
        <n v="1403150400"/>
        <n v="1390983227"/>
        <n v="1405715472"/>
        <n v="1406761200"/>
        <n v="1438226724"/>
        <n v="1441995769"/>
        <n v="1433343850"/>
        <n v="1469016131"/>
        <n v="1392675017"/>
        <n v="1483203540"/>
        <n v="1406887310"/>
        <n v="1476939300"/>
        <n v="1345086445"/>
        <n v="1441547220"/>
        <n v="1303801140"/>
        <n v="1472952982"/>
        <n v="1470056614"/>
        <n v="1438764207"/>
        <n v="1306994340"/>
        <n v="1401253140"/>
        <n v="1486313040"/>
        <n v="1407701966"/>
        <n v="1437235200"/>
        <n v="1428552000"/>
        <n v="1442167912"/>
        <n v="1463394365"/>
        <n v="1326927600"/>
        <n v="1456957635"/>
        <n v="1436625000"/>
        <n v="1327723459"/>
        <n v="1352573869"/>
        <n v="1445604236"/>
        <n v="1463803140"/>
        <n v="1408383153"/>
        <n v="1434234010"/>
        <n v="1412516354"/>
        <n v="1435230324"/>
        <n v="1412648537"/>
        <n v="1418244552"/>
        <n v="1444516084"/>
        <n v="1384580373"/>
        <n v="1405249113"/>
        <n v="1410755286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421691298"/>
        <n v="1356724263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438437600"/>
        <n v="1330789165"/>
        <n v="1417101683"/>
        <n v="1405614823"/>
        <n v="1431206058"/>
        <n v="1407034796"/>
        <n v="1396054800"/>
        <n v="1446483000"/>
        <n v="1475766932"/>
        <n v="1387835654"/>
        <n v="1391718671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7283391"/>
        <n v="1435442340"/>
        <n v="1310158800"/>
        <n v="1464471840"/>
        <n v="1464904800"/>
        <n v="1418953984"/>
        <n v="1431115500"/>
        <n v="1475101495"/>
        <n v="1406227904"/>
        <n v="1484740918"/>
        <n v="1455231540"/>
        <n v="1430179200"/>
        <n v="1322106796"/>
        <n v="1434907966"/>
        <n v="1454431080"/>
        <n v="1455142416"/>
        <n v="1388102094"/>
        <n v="1434092876"/>
        <n v="1381449600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370019600"/>
        <n v="1428725192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409924340"/>
        <n v="1353196800"/>
        <n v="1346462462"/>
        <n v="1462230000"/>
        <n v="1410746403"/>
        <n v="1428704848"/>
        <n v="1491586534"/>
        <n v="1435255659"/>
        <n v="1337569140"/>
        <n v="1484110800"/>
        <n v="1465672979"/>
        <n v="1259686800"/>
        <n v="1278111600"/>
        <n v="1434625441"/>
        <n v="1490559285"/>
        <n v="1381881890"/>
        <n v="1315457658"/>
        <n v="1467473723"/>
        <n v="1395435712"/>
        <n v="1458057600"/>
        <n v="1439251926"/>
        <n v="1423022400"/>
        <n v="1356211832"/>
        <n v="1405017345"/>
        <n v="1400475600"/>
        <n v="1346950900"/>
        <n v="1465837200"/>
        <n v="1428158637"/>
        <n v="1406087940"/>
        <n v="1415558879"/>
        <n v="1400796420"/>
        <n v="1479233602"/>
        <n v="1465135190"/>
        <n v="1468611272"/>
        <n v="1307761200"/>
        <n v="1399183200"/>
        <n v="1415385000"/>
        <n v="1337786944"/>
        <n v="1329320235"/>
        <n v="1441995595"/>
        <n v="1415126022"/>
        <n v="1404273540"/>
        <n v="1486095060"/>
        <n v="1444405123"/>
        <n v="1316746837"/>
        <n v="1433422793"/>
        <n v="1359240856"/>
        <n v="1318633200"/>
        <n v="1378439940"/>
        <n v="1338083997"/>
        <n v="1462037777"/>
        <n v="1404360478"/>
        <n v="1406719110"/>
        <n v="1476479447"/>
        <n v="1404314952"/>
        <n v="1408252260"/>
        <n v="1464482160"/>
        <n v="1469329217"/>
        <n v="1484687436"/>
        <n v="1379363406"/>
        <n v="1417387322"/>
        <n v="1342234920"/>
        <n v="1423333581"/>
        <n v="1464485339"/>
        <n v="1317231008"/>
        <n v="1444510800"/>
        <n v="1479125642"/>
        <n v="1434405980"/>
        <n v="1463529600"/>
        <n v="1488958200"/>
        <n v="127199466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387479360"/>
        <n v="1354017600"/>
        <n v="1472751121"/>
        <n v="1311538136"/>
        <n v="1421635190"/>
        <n v="1394460000"/>
        <n v="1362960000"/>
        <n v="1482339794"/>
        <n v="1429321210"/>
        <n v="1461653700"/>
        <n v="1433948671"/>
        <n v="1434921600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03964574"/>
        <n v="1446213612"/>
        <n v="1453411109"/>
        <n v="1466204400"/>
        <n v="1424556325"/>
        <n v="1481213752"/>
        <n v="1437420934"/>
        <n v="1468729149"/>
        <n v="1415832338"/>
        <n v="1422075540"/>
        <n v="1444027186"/>
        <n v="1304395140"/>
        <n v="1425193140"/>
        <n v="1416211140"/>
        <n v="1451491953"/>
        <n v="1450166340"/>
        <n v="1422937620"/>
        <n v="1388553960"/>
        <n v="1391851831"/>
        <n v="1259643540"/>
        <n v="1406185200"/>
        <n v="1308011727"/>
        <n v="1448463431"/>
        <n v="1424149140"/>
        <n v="1427319366"/>
        <n v="1457914373"/>
        <n v="1460553480"/>
        <n v="1405658752"/>
        <n v="1425057075"/>
        <n v="1422928800"/>
        <n v="1409072982"/>
        <n v="1336669200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491421314"/>
        <n v="1423050618"/>
        <n v="1429793446"/>
        <n v="1329082983"/>
        <n v="1409344985"/>
        <n v="1411012740"/>
        <n v="1338579789"/>
        <n v="1475937812"/>
        <n v="1421348428"/>
        <n v="1334556624"/>
        <n v="1361606940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443121765"/>
        <n v="1460730079"/>
        <n v="1312212855"/>
        <n v="1399809052"/>
        <n v="1412536573"/>
        <n v="1378592731"/>
        <n v="1425704100"/>
        <n v="1433964444"/>
        <n v="1403715546"/>
        <n v="1423138800"/>
        <n v="1383062083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409585434"/>
        <n v="1362086700"/>
        <n v="1362211140"/>
        <n v="1389476201"/>
        <n v="1333921508"/>
        <n v="1420088400"/>
        <n v="1441167586"/>
        <n v="1319076000"/>
        <n v="1459121162"/>
        <n v="1365448657"/>
        <n v="1304439025"/>
        <n v="1373475120"/>
        <n v="1369958400"/>
        <n v="1437676380"/>
        <n v="1438333080"/>
        <n v="1489238940"/>
        <n v="1337824055"/>
        <n v="1336866863"/>
        <n v="1410550484"/>
        <n v="1469199740"/>
        <n v="1457967975"/>
        <n v="1278302400"/>
        <n v="1407691248"/>
        <n v="1395023719"/>
        <n v="1431925200"/>
        <n v="1443040464"/>
        <n v="1474507065"/>
        <n v="1441358873"/>
        <n v="1333771200"/>
        <n v="1342921202"/>
        <n v="1440004512"/>
        <n v="1465505261"/>
        <n v="1435325100"/>
        <n v="1440892800"/>
        <n v="1331697540"/>
        <n v="1457071397"/>
        <n v="1444060800"/>
        <n v="1459341380"/>
        <n v="1455998867"/>
        <n v="1462053540"/>
        <n v="1333028723"/>
        <n v="1340733600"/>
        <n v="1312224383"/>
        <n v="1370390432"/>
        <n v="1452387096"/>
        <n v="1391706084"/>
        <n v="1411874580"/>
        <n v="1440111600"/>
        <n v="1429554349"/>
        <n v="1448863449"/>
        <n v="1411510135"/>
        <n v="1466412081"/>
        <n v="1457135846"/>
        <n v="1405553241"/>
        <n v="1429955619"/>
        <n v="1466139300"/>
        <n v="1429789992"/>
        <n v="1431046372"/>
        <n v="1429365320"/>
        <n v="1447959491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20130935"/>
        <n v="1417389067"/>
        <n v="1404564028"/>
        <n v="1348545540"/>
        <n v="1433009400"/>
        <n v="1488337200"/>
        <n v="1431709312"/>
        <n v="1362146280"/>
        <n v="1456094197"/>
        <n v="1431298740"/>
        <n v="1418649177"/>
        <n v="1404312846"/>
        <n v="1428940775"/>
        <n v="1362060915"/>
        <n v="1470197340"/>
        <n v="1487102427"/>
        <n v="1414107040"/>
        <n v="1380720474"/>
        <n v="1420095540"/>
        <n v="1321385820"/>
        <n v="1438467894"/>
        <n v="1462738327"/>
        <n v="1365367938"/>
        <n v="1418183325"/>
        <n v="1457739245"/>
        <n v="1420952340"/>
        <n v="1428641940"/>
        <n v="1403192031"/>
        <n v="1488240000"/>
        <n v="1441119919"/>
        <n v="1405094400"/>
        <n v="1466056689"/>
        <n v="1438183889"/>
        <n v="1405882287"/>
        <n v="1465394340"/>
        <n v="1467531536"/>
        <n v="1430081759"/>
        <n v="1410972319"/>
        <n v="1331621940"/>
        <n v="1404666836"/>
        <n v="1445439674"/>
        <n v="1438734833"/>
        <n v="1437129179"/>
        <n v="1437432392"/>
        <n v="1417737781"/>
        <n v="1385447459"/>
        <n v="1449701284"/>
        <n v="1338830395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439827200"/>
        <n v="1334610000"/>
        <n v="1327776847"/>
        <n v="1351095976"/>
        <n v="1462697966"/>
        <n v="1340904416"/>
        <n v="1405227540"/>
        <n v="1258955940"/>
        <n v="1481367600"/>
        <n v="1468752468"/>
        <n v="1409337911"/>
        <n v="1451430000"/>
        <n v="1407621425"/>
        <n v="1482108350"/>
        <n v="1437461940"/>
        <n v="1439741591"/>
        <n v="1466172000"/>
        <n v="1452299761"/>
        <n v="1335113976"/>
        <n v="1471214743"/>
        <n v="1432151326"/>
        <n v="1467575940"/>
        <n v="1410761280"/>
        <n v="1431928784"/>
        <n v="1438793432"/>
        <n v="1356392857"/>
        <n v="1406470645"/>
        <n v="1402938394"/>
        <n v="1425136462"/>
        <n v="1430029680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00301165"/>
        <n v="1483137311"/>
        <n v="1339840740"/>
        <n v="1422562864"/>
        <n v="1461762960"/>
        <n v="1446732975"/>
        <n v="1334326635"/>
        <n v="1337102187"/>
        <n v="1367676034"/>
        <n v="1413953940"/>
        <n v="1402095600"/>
        <n v="1471087957"/>
        <n v="1417276800"/>
        <n v="1380599940"/>
        <n v="1434995295"/>
        <n v="1434039186"/>
        <n v="1474886229"/>
        <n v="1473358122"/>
        <n v="1417392000"/>
        <n v="1427580426"/>
        <n v="1434476849"/>
        <n v="1430993394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31374222"/>
        <n v="1469220144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44971540"/>
        <n v="1424421253"/>
        <n v="1435730400"/>
        <n v="1480525200"/>
        <n v="1435698368"/>
        <n v="1409376600"/>
        <n v="1425099540"/>
        <n v="1429317420"/>
        <n v="1434309540"/>
        <n v="1491656045"/>
        <n v="1338321305"/>
        <n v="1477550434"/>
        <n v="1456002300"/>
        <n v="1406988000"/>
        <n v="1481615940"/>
        <n v="1411150701"/>
        <n v="1350687657"/>
        <n v="1425136200"/>
        <n v="1327535392"/>
        <n v="1491001140"/>
        <n v="1412770578"/>
        <n v="1414758620"/>
        <n v="1462420960"/>
        <n v="1315171845"/>
        <n v="1491470442"/>
        <n v="1467054000"/>
        <n v="1440266422"/>
        <n v="1328377444"/>
        <n v="1463743860"/>
        <n v="1447269367"/>
        <n v="1460860144"/>
        <n v="1432499376"/>
        <n v="1452120613"/>
        <n v="1481522400"/>
        <n v="1473211313"/>
        <n v="1468496933"/>
        <n v="1420860180"/>
        <n v="1406876400"/>
        <n v="1331182740"/>
        <n v="1342115132"/>
        <n v="1469998680"/>
        <n v="1462564182"/>
        <n v="1458117190"/>
        <n v="1443561159"/>
        <n v="1351223940"/>
        <n v="1445252400"/>
        <n v="1434542702"/>
        <n v="1379164040"/>
        <n v="1340429276"/>
        <n v="1412092800"/>
        <n v="1444330821"/>
        <n v="1434120856"/>
        <n v="1470595109"/>
        <n v="1451494210"/>
        <n v="1439246991"/>
        <n v="1461765300"/>
        <n v="1422637200"/>
        <n v="1393694280"/>
        <n v="1301792400"/>
        <n v="1479846507"/>
        <n v="1354756714"/>
        <n v="1411980020"/>
        <n v="1409490480"/>
        <n v="1412090349"/>
        <n v="1408029623"/>
        <n v="1485964559"/>
        <n v="1424474056"/>
        <n v="1477174138"/>
        <n v="1465709400"/>
        <n v="1416000600"/>
        <n v="1436981339"/>
        <n v="1450137600"/>
        <n v="1404149280"/>
        <n v="1445448381"/>
        <n v="1362711728"/>
        <n v="1402848000"/>
        <n v="1442462340"/>
        <n v="1426187582"/>
        <n v="1438390800"/>
        <n v="1476651600"/>
        <n v="1453376495"/>
        <n v="1387281600"/>
        <n v="1402007500"/>
        <n v="1357934424"/>
        <n v="1408922049"/>
        <n v="1413634059"/>
        <n v="1334250165"/>
        <n v="1476632178"/>
        <n v="1311576600"/>
        <n v="1411868313"/>
        <n v="1421095672"/>
        <n v="1440219540"/>
        <n v="1444577345"/>
        <n v="1443704400"/>
        <n v="1324232504"/>
        <n v="1357160384"/>
        <n v="1422853140"/>
        <n v="1461177950"/>
        <n v="1344358860"/>
        <n v="1477422000"/>
        <n v="1488114358"/>
        <n v="1449876859"/>
        <n v="1422712986"/>
        <n v="1490358834"/>
        <n v="1413431940"/>
        <n v="1415222545"/>
        <n v="1399071173"/>
        <n v="1447689898"/>
        <n v="1470078000"/>
        <n v="1463945673"/>
        <n v="1455555083"/>
        <n v="1461902340"/>
        <n v="1412706375"/>
        <n v="1477968934"/>
        <n v="1343016000"/>
        <n v="1481000340"/>
        <n v="1468437240"/>
        <n v="1459439471"/>
        <n v="1407686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450887480"/>
        <n v="1409000400"/>
        <n v="1454412584"/>
        <n v="1459444656"/>
        <n v="1462565855"/>
        <n v="1434894082"/>
        <n v="1485885600"/>
        <n v="1305483086"/>
        <n v="1431982727"/>
        <n v="1439247600"/>
        <n v="1436738772"/>
        <n v="1299243427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57812364"/>
        <n v="1431536015"/>
        <n v="1349392033"/>
        <n v="1430851680"/>
        <n v="1457906400"/>
        <n v="1462655519"/>
        <n v="1419183813"/>
        <n v="1421350140"/>
        <n v="1443040059"/>
        <n v="1439931675"/>
        <n v="1440215940"/>
        <n v="1413992210"/>
        <n v="1330214841"/>
        <n v="1325007358"/>
        <n v="1455390126"/>
        <n v="1428097739"/>
        <n v="1474228265"/>
        <n v="1426302660"/>
        <n v="1407536846"/>
        <n v="1404570147"/>
        <n v="1428256277"/>
        <n v="1476010619"/>
        <n v="1428075480"/>
        <n v="1420750683"/>
        <n v="1440245273"/>
        <n v="1442381847"/>
        <n v="1424568107"/>
        <n v="1408232520"/>
        <n v="1387601040"/>
        <n v="1483048900"/>
        <n v="1410416097"/>
        <n v="1425124800"/>
        <n v="1427890925"/>
        <n v="1472621760"/>
        <n v="1448922600"/>
        <n v="1436110717"/>
        <n v="1432589896"/>
        <n v="1430703638"/>
        <n v="1420215216"/>
        <n v="1430409651"/>
        <n v="1386568740"/>
        <n v="1448745741"/>
        <n v="1446451200"/>
        <n v="1310440482"/>
        <n v="1358367565"/>
        <n v="1434994266"/>
        <n v="1474230385"/>
        <n v="1431018719"/>
        <n v="1266210000"/>
        <n v="1467752083"/>
        <n v="1450211116"/>
        <n v="1447032093"/>
        <n v="1406994583"/>
        <n v="1488783507"/>
        <n v="1420099140"/>
        <n v="1464712394"/>
        <n v="1417501145"/>
        <n v="1468392599"/>
        <n v="1484065881"/>
        <n v="1419017488"/>
        <n v="1404241200"/>
        <n v="1457734843"/>
        <n v="1428951600"/>
        <n v="1434847859"/>
        <n v="1343440800"/>
        <n v="1337955240"/>
        <n v="1287115200"/>
        <n v="1488271860"/>
        <n v="1454525340"/>
        <n v="1480140000"/>
        <n v="1435441454"/>
        <n v="1392417800"/>
        <n v="1293937200"/>
        <n v="1430316426"/>
        <n v="1471130956"/>
        <n v="1404926665"/>
        <n v="1455831000"/>
        <n v="1425246439"/>
        <n v="1346017023"/>
        <n v="1423424329"/>
        <n v="1476717319"/>
        <n v="1419644444"/>
        <n v="1459872000"/>
        <n v="1492145940"/>
        <n v="1330577940"/>
        <n v="1405366359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5819425"/>
        <n v="1429912341"/>
        <n v="1421543520"/>
        <n v="1472920477"/>
        <n v="1277501520"/>
        <n v="1467398138"/>
        <n v="1414972800"/>
        <n v="1439298052"/>
        <n v="1443422134"/>
        <n v="1468615346"/>
        <n v="1334097387"/>
        <n v="1414623471"/>
        <n v="1481132169"/>
        <n v="1416614523"/>
        <n v="1360795069"/>
        <n v="1449785566"/>
        <n v="1440912480"/>
        <n v="1426791770"/>
        <n v="1385735295"/>
        <n v="1441507006"/>
        <n v="1417656699"/>
        <n v="1464872848"/>
        <n v="1461278208"/>
        <n v="1437674545"/>
        <n v="1446307053"/>
        <n v="1414378800"/>
        <n v="1409962211"/>
        <n v="1483773169"/>
        <n v="1414445108"/>
        <n v="1426117552"/>
        <n v="1329248940"/>
        <n v="1409949002"/>
        <n v="1315341550"/>
        <n v="1440157656"/>
        <n v="1479410886"/>
        <n v="1413573010"/>
        <n v="1350505059"/>
        <n v="1317099540"/>
        <n v="1408986738"/>
        <n v="1465123427"/>
        <n v="1452282420"/>
        <n v="1437033360"/>
        <n v="1454110440"/>
        <n v="1448949540"/>
        <n v="1429038033"/>
        <n v="1391194860"/>
        <n v="1366064193"/>
        <n v="1424116709"/>
        <n v="1422068400"/>
        <n v="1477949764"/>
        <n v="1477454340"/>
        <n v="1411930556"/>
        <n v="1486814978"/>
        <n v="1480438905"/>
        <n v="1410930399"/>
        <n v="1449257348"/>
        <n v="1473444048"/>
        <n v="1403539200"/>
        <n v="1460608780"/>
        <n v="1484156948"/>
        <n v="1443379104"/>
        <n v="1403122380"/>
        <n v="1458925156"/>
        <n v="1427498172"/>
        <n v="1491768000"/>
        <n v="130654936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6006938"/>
        <n v="1450541229"/>
        <n v="1405461600"/>
        <n v="1470058860"/>
        <n v="1408827550"/>
        <n v="1466363576"/>
        <n v="1465407219"/>
        <n v="1487365200"/>
        <n v="1467934937"/>
        <n v="1435711246"/>
        <n v="1407869851"/>
        <n v="1408581930"/>
        <n v="1406913120"/>
        <n v="1427086740"/>
        <n v="1428519527"/>
        <n v="1396890822"/>
        <n v="1434213443"/>
        <n v="1492372800"/>
        <n v="1354919022"/>
        <n v="1452293675"/>
        <n v="1462112318"/>
        <n v="1466278339"/>
        <n v="1428780159"/>
        <n v="1376140520"/>
        <n v="1463645521"/>
        <n v="1482953115"/>
        <n v="1472317209"/>
        <n v="1433064540"/>
        <n v="1410836400"/>
        <n v="1417584860"/>
        <n v="1437889336"/>
        <n v="1443782138"/>
        <n v="1443224622"/>
        <n v="1446984000"/>
        <n v="1419368925"/>
        <n v="1459845246"/>
        <n v="1433016672"/>
        <n v="1452942000"/>
        <n v="1466227190"/>
        <n v="1424607285"/>
        <n v="1373665860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28642000"/>
        <n v="1464371211"/>
        <n v="1491019140"/>
        <n v="1454936460"/>
        <n v="1473044340"/>
        <n v="1491943445"/>
        <n v="1429456132"/>
        <n v="1421403960"/>
        <n v="1325763180"/>
        <n v="1273356960"/>
        <n v="1487811600"/>
        <n v="1422717953"/>
        <n v="1435633602"/>
        <n v="1474766189"/>
        <n v="1468349460"/>
        <n v="1472442900"/>
        <n v="1423186634"/>
        <n v="1408526477"/>
        <n v="1387077299"/>
        <n v="1409602217"/>
        <n v="1486046761"/>
        <n v="1283392800"/>
        <n v="1463329260"/>
        <n v="1473972813"/>
        <n v="1424604600"/>
        <n v="1421410151"/>
        <n v="1332748899"/>
        <n v="1475918439"/>
        <n v="1459368658"/>
        <n v="1457207096"/>
        <n v="1424009147"/>
        <n v="1430348400"/>
        <n v="1423432709"/>
        <n v="1428097450"/>
        <n v="1452112717"/>
        <n v="1441837879"/>
        <n v="1427920363"/>
        <n v="1457056555"/>
        <n v="1460935800"/>
        <n v="1455523140"/>
        <n v="1465130532"/>
        <n v="1295847926"/>
        <n v="1417474761"/>
        <n v="1287975829"/>
        <n v="1425110400"/>
        <n v="1478046661"/>
        <n v="1456189076"/>
        <n v="1428069541"/>
        <n v="1468351341"/>
        <n v="1412405940"/>
        <n v="1408040408"/>
        <n v="1411824444"/>
        <n v="1450327126"/>
        <n v="1417800435"/>
        <n v="1441649397"/>
        <n v="1429839571"/>
        <n v="1425758101"/>
        <n v="1427155726"/>
        <n v="1347672937"/>
        <n v="1462914000"/>
        <n v="1339273208"/>
        <n v="1312641536"/>
        <n v="1468937681"/>
        <n v="1432178810"/>
        <n v="1445013352"/>
        <n v="1419539223"/>
        <n v="1434063600"/>
        <n v="1384179548"/>
        <n v="1323998795"/>
        <n v="1402979778"/>
        <n v="1436297180"/>
        <n v="1446524159"/>
        <n v="1425178800"/>
        <n v="1333557975"/>
        <n v="1491277121"/>
        <n v="1385590111"/>
        <n v="1348367100"/>
        <n v="1421404247"/>
        <n v="1442065060"/>
        <n v="1370470430"/>
        <n v="1414354080"/>
        <n v="1488473351"/>
        <n v="1414533600"/>
        <n v="1451786137"/>
        <n v="1440524082"/>
        <n v="1417795480"/>
        <n v="1471370869"/>
        <n v="1400278290"/>
        <n v="1434827173"/>
        <n v="1365228982"/>
        <n v="1323994754"/>
        <n v="1481295099"/>
        <n v="1447311540"/>
        <n v="1446766372"/>
        <n v="1439069640"/>
        <n v="1442457112"/>
        <n v="1483459365"/>
        <n v="1400498789"/>
        <n v="1455822569"/>
        <n v="1418587234"/>
        <n v="1408831718"/>
        <n v="1434633191"/>
        <n v="1419626139"/>
        <n v="1435958786"/>
        <n v="1339816200"/>
        <n v="1403837574"/>
        <n v="1463343673"/>
        <n v="1405947126"/>
        <n v="1410424642"/>
        <n v="1403886084"/>
        <n v="1433988791"/>
        <n v="1479032260"/>
        <n v="1456851914"/>
        <n v="1425081694"/>
        <n v="1382478278"/>
        <n v="1440318908"/>
        <n v="1395007200"/>
        <n v="1422100800"/>
        <n v="1475877108"/>
        <n v="1427423940"/>
        <n v="1387657931"/>
        <n v="1426294201"/>
        <n v="1433930302"/>
        <n v="1411679804"/>
        <n v="1462484196"/>
        <n v="1383959939"/>
        <n v="1420724460"/>
        <n v="1422158199"/>
        <n v="1429460386"/>
        <n v="1485035131"/>
        <n v="1488340800"/>
        <n v="1482294990"/>
        <n v="1414360358"/>
        <n v="1407868561"/>
        <n v="1385055979"/>
        <n v="1456703940"/>
        <n v="1385931702"/>
        <n v="1454370941"/>
        <n v="1427842740"/>
        <n v="1415988991"/>
        <n v="1488546319"/>
        <n v="1407168000"/>
        <n v="1429823138"/>
        <n v="1399867409"/>
        <n v="1418315470"/>
        <n v="1490033247"/>
        <n v="1457870400"/>
        <n v="1467231614"/>
        <n v="1420413960"/>
        <n v="1434395418"/>
        <n v="1329864374"/>
        <n v="1478733732"/>
        <n v="1484698998"/>
        <n v="1459443385"/>
        <n v="1291093200"/>
        <n v="1428333345"/>
        <n v="1421498303"/>
        <n v="1351582938"/>
        <n v="1424081477"/>
        <n v="1428171037"/>
        <n v="1427659200"/>
        <n v="1420938000"/>
        <n v="1425066546"/>
        <n v="1470598345"/>
        <n v="1416081600"/>
        <n v="1396666779"/>
        <n v="1430360739"/>
        <n v="1493571600"/>
        <n v="1422553565"/>
        <n v="1432223125"/>
        <n v="1437969540"/>
        <n v="1457543360"/>
        <n v="1427507208"/>
        <n v="1408134034"/>
        <n v="1433815200"/>
        <n v="1455466832"/>
        <n v="1417195201"/>
        <n v="1488495478"/>
        <n v="1409846874"/>
        <n v="1383430145"/>
        <n v="1468658866"/>
        <n v="1367097391"/>
        <n v="1478542375"/>
        <n v="1425160800"/>
        <n v="1474067404"/>
        <n v="1475378744"/>
        <n v="1463050034"/>
        <n v="1480028400"/>
        <n v="1412272592"/>
        <n v="1437161739"/>
        <n v="1429028365"/>
        <n v="1451637531"/>
        <n v="1433021171"/>
        <n v="1355930645"/>
        <n v="1433714198"/>
        <n v="1462827000"/>
        <n v="1313078518"/>
        <n v="1409980144"/>
        <n v="1431702289"/>
        <n v="1431198562"/>
        <n v="1455417571"/>
        <n v="1307554261"/>
        <n v="1478059140"/>
        <n v="1411227633"/>
        <n v="1455964170"/>
        <n v="1415828820"/>
        <n v="1424014680"/>
        <n v="1440613920"/>
        <n v="1439828159"/>
        <n v="1427168099"/>
        <n v="1416781749"/>
        <n v="1433086082"/>
        <n v="1480947054"/>
        <n v="1491581703"/>
        <n v="1477236559"/>
        <n v="1403312703"/>
        <n v="1415404800"/>
        <n v="1424747740"/>
        <n v="1415842193"/>
        <n v="1445894400"/>
        <n v="1419494400"/>
        <n v="1469913194"/>
        <n v="1457996400"/>
        <n v="1369403684"/>
        <n v="1409412600"/>
        <n v="1487397540"/>
        <n v="1407089147"/>
        <n v="1453075200"/>
        <n v="1329014966"/>
        <n v="1411328918"/>
        <n v="1469113351"/>
        <n v="1408154663"/>
        <n v="1400853925"/>
        <n v="1337447105"/>
        <n v="1394815751"/>
        <n v="1491769769"/>
        <n v="1409513940"/>
        <n v="1466323917"/>
        <n v="1451053313"/>
        <n v="1400091095"/>
        <n v="1418877141"/>
        <n v="1417007640"/>
        <n v="1437657935"/>
        <n v="1392800922"/>
        <n v="1434738483"/>
        <n v="1476873507"/>
        <n v="1490830331"/>
        <n v="1464099900"/>
        <n v="1443103848"/>
        <n v="1437082736"/>
        <n v="1456043057"/>
        <n v="1347057464"/>
        <n v="1414795542"/>
        <n v="1467999134"/>
        <n v="1466096566"/>
        <n v="1431647772"/>
        <n v="1432828740"/>
        <n v="1463201940"/>
        <n v="1418938395"/>
        <n v="1476189339"/>
        <n v="1418469569"/>
        <n v="1438662603"/>
        <n v="1410281360"/>
        <n v="1415534400"/>
        <n v="1457031600"/>
        <n v="1424746800"/>
        <n v="1480568781"/>
        <n v="1447451756"/>
        <n v="1314856800"/>
        <n v="1424920795"/>
        <n v="1428981718"/>
        <n v="1432913659"/>
        <n v="1414807962"/>
        <n v="1349050622"/>
        <n v="1411073972"/>
        <n v="1326651110"/>
        <n v="1410987400"/>
        <n v="1486165880"/>
        <n v="1423913220"/>
        <n v="1463353200"/>
        <n v="1415740408"/>
        <n v="1456934893"/>
        <n v="1424137247"/>
        <n v="1436368622"/>
        <n v="1383789603"/>
        <n v="1405741404"/>
        <n v="1299786527"/>
        <n v="1417145297"/>
        <n v="1293082524"/>
        <n v="1406474820"/>
        <n v="1406603696"/>
        <n v="1459180229"/>
        <n v="1380449461"/>
        <n v="1435934795"/>
        <n v="1377995523"/>
        <n v="1437570130"/>
        <n v="1417741159"/>
        <n v="1382414340"/>
        <n v="1425337200"/>
        <n v="1433443151"/>
        <n v="1447799054"/>
        <n v="1440272093"/>
        <n v="1431072843"/>
        <n v="1437606507"/>
        <n v="1447020620"/>
        <n v="1414814340"/>
        <n v="1486590035"/>
        <n v="1488517200"/>
        <n v="1409787378"/>
        <n v="1409547600"/>
        <n v="1424032207"/>
        <n v="1344635088"/>
        <n v="1443726142"/>
        <n v="1445874513"/>
        <n v="1403636229"/>
        <n v="1343161248"/>
        <n v="1405027750"/>
        <n v="1430604136"/>
        <n v="1442315460"/>
        <n v="1431283530"/>
        <n v="1489512122"/>
        <n v="1459352495"/>
        <n v="1472835802"/>
        <n v="1448204621"/>
        <n v="1445097715"/>
        <n v="1451010086"/>
        <n v="1431533931"/>
        <n v="1429622726"/>
        <n v="1391630297"/>
        <n v="1470519308"/>
        <n v="1431745200"/>
        <n v="1389844800"/>
        <n v="1441003537"/>
        <n v="1470178800"/>
        <n v="1409543940"/>
        <n v="1407250329"/>
        <n v="1440863624"/>
        <n v="1401662239"/>
        <n v="1449989260"/>
        <n v="1439048017"/>
        <n v="1451752021"/>
        <n v="1389055198"/>
        <n v="1394909909"/>
        <n v="1404601632"/>
        <n v="1412536421"/>
        <n v="1439827559"/>
        <n v="1457445069"/>
        <n v="1430270199"/>
        <n v="1449529062"/>
        <n v="1470011780"/>
        <n v="1466091446"/>
        <n v="1472745594"/>
        <n v="1434647305"/>
        <n v="1469162275"/>
        <n v="1416877200"/>
        <n v="1481473208"/>
        <n v="1433685354"/>
        <n v="1429134893"/>
        <n v="1472847873"/>
        <n v="1454054429"/>
        <n v="1412536412"/>
        <n v="1407595447"/>
        <n v="1493838720"/>
        <n v="1257047940"/>
        <n v="1329342361"/>
        <n v="1470527094"/>
        <n v="1425103218"/>
        <n v="1268636340"/>
        <n v="1425009761"/>
        <n v="1382184786"/>
        <n v="1393786877"/>
        <n v="1448078400"/>
        <n v="1454078770"/>
        <n v="1334622660"/>
        <n v="1460274864"/>
        <n v="1479495790"/>
        <n v="1406170740"/>
        <n v="1476482400"/>
        <n v="1338404400"/>
        <n v="1352610040"/>
        <n v="1451852256"/>
        <n v="1489922339"/>
        <n v="1358361197"/>
        <n v="1382017085"/>
        <n v="1448722494"/>
        <n v="1336340516"/>
        <n v="1459584417"/>
        <n v="1311309721"/>
        <n v="1455232937"/>
        <n v="1410127994"/>
        <n v="1484239320"/>
        <n v="1468519920"/>
        <n v="1411596001"/>
        <n v="1442440800"/>
        <n v="1414123200"/>
        <n v="1456555536"/>
        <n v="1412222340"/>
        <n v="1421042403"/>
        <n v="1407899966"/>
        <n v="1381090870"/>
        <n v="1383509357"/>
        <n v="1417127040"/>
        <n v="1413832985"/>
        <n v="1372622280"/>
        <n v="1437139080"/>
        <n v="1433336895"/>
        <n v="1490809450"/>
        <n v="1476731431"/>
        <n v="1441771218"/>
        <n v="1420081143"/>
        <n v="1431144000"/>
        <n v="1425233240"/>
        <n v="1436373900"/>
        <n v="1357176693"/>
        <n v="1439533019"/>
        <n v="1431278557"/>
        <n v="1411662264"/>
        <n v="1436957022"/>
        <n v="1413770820"/>
        <n v="1418091128"/>
        <n v="1414707762"/>
        <n v="1485838800"/>
        <n v="1410958191"/>
        <n v="1430517600"/>
        <n v="1444984904"/>
        <n v="1440763920"/>
        <n v="1484348700"/>
        <n v="1420876740"/>
        <n v="1453122000"/>
        <n v="1439766050"/>
        <n v="1431298860"/>
        <n v="1440813413"/>
        <n v="1438959600"/>
        <n v="1425827760"/>
        <n v="1404356400"/>
        <n v="1411437100"/>
        <n v="1438576057"/>
        <n v="1437861540"/>
        <n v="1415247757"/>
        <n v="1443906000"/>
        <n v="1405305000"/>
        <n v="1419483600"/>
        <n v="1308431646"/>
        <n v="1326520886"/>
        <n v="1355197047"/>
        <n v="1483535180"/>
        <n v="1475258327"/>
        <n v="1444071361"/>
        <n v="1457904316"/>
        <n v="1453310661"/>
        <n v="1460737680"/>
        <n v="1375151566"/>
        <n v="1429375922"/>
        <n v="1377734091"/>
        <n v="1407883811"/>
        <n v="1403904808"/>
        <n v="1422902601"/>
        <n v="1467155733"/>
        <n v="1409602178"/>
        <n v="1424375279"/>
        <n v="1430234394"/>
        <n v="1460832206"/>
        <n v="1409770164"/>
        <n v="1474436704"/>
        <n v="1438662474"/>
        <n v="1310837574"/>
        <n v="1424070823"/>
        <n v="1457901924"/>
        <n v="1440412396"/>
        <n v="1442775956"/>
        <n v="1321201327"/>
        <n v="1420910460"/>
        <n v="1445885890"/>
        <n v="1415909927"/>
        <n v="1427825044"/>
        <n v="1411324369"/>
        <n v="1463619388"/>
        <n v="1401595200"/>
        <n v="1346585448"/>
        <n v="1440094742"/>
        <n v="1420768800"/>
        <n v="1431547468"/>
        <n v="1446080834"/>
        <n v="1460140500"/>
        <n v="1427266860"/>
        <n v="1332114795"/>
        <n v="1401579000"/>
        <n v="1450554599"/>
        <n v="1334592000"/>
        <n v="1407565504"/>
        <n v="1436137140"/>
        <n v="1409509477"/>
        <n v="1406743396"/>
        <n v="1447965917"/>
        <n v="1427408271"/>
        <n v="1436677091"/>
        <n v="1487550399"/>
        <n v="1460313672"/>
        <n v="1433259293"/>
        <n v="1378866867"/>
        <n v="1411779761"/>
        <n v="1403470800"/>
        <n v="1457617359"/>
        <n v="1447018833"/>
        <n v="1465107693"/>
        <n v="1421781360"/>
        <n v="1459365802"/>
        <n v="1399584210"/>
        <n v="1473160954"/>
        <n v="1375313577"/>
        <n v="1455246504"/>
        <n v="1357432638"/>
        <n v="1407553200"/>
        <n v="1416944760"/>
        <n v="1428205247"/>
        <n v="1439734001"/>
        <n v="1410279123"/>
        <n v="1427427276"/>
        <n v="1469980800"/>
        <n v="1412283542"/>
        <n v="1406799981"/>
        <n v="1451679612"/>
        <n v="1336789860"/>
        <n v="1435708500"/>
        <n v="1432831089"/>
        <n v="1448388418"/>
        <n v="1422450278"/>
        <n v="1490447662"/>
        <n v="1493320519"/>
        <n v="1413572432"/>
        <n v="1424593763"/>
        <n v="1436914815"/>
        <n v="1303628340"/>
        <n v="1407811627"/>
        <n v="1411681391"/>
        <n v="1408913291"/>
        <n v="1444589020"/>
        <n v="1449914400"/>
        <n v="1419645748"/>
        <n v="1407847978"/>
        <n v="1461535140"/>
        <n v="1410811740"/>
        <n v="1488773332"/>
        <n v="1472135676"/>
        <n v="1448902800"/>
        <n v="1408657826"/>
        <n v="1406753639"/>
        <n v="1394772031"/>
        <n v="1441633993"/>
        <n v="1453748434"/>
        <n v="1476390164"/>
        <n v="1418841045"/>
        <n v="1422483292"/>
        <n v="1425495447"/>
        <n v="1438726535"/>
        <n v="1407624222"/>
        <n v="1460925811"/>
        <n v="1479667727"/>
        <n v="1397910848"/>
        <n v="1416963300"/>
        <n v="1427772120"/>
        <n v="1420199351"/>
        <n v="1434080706"/>
        <n v="1458703740"/>
        <n v="1467541545"/>
        <n v="1488805200"/>
        <n v="1475457107"/>
        <n v="1430149330"/>
        <n v="1407545334"/>
        <n v="1454183202"/>
        <n v="1492759460"/>
        <n v="1406683172"/>
        <n v="1487465119"/>
        <n v="1423772060"/>
        <n v="1418080887"/>
        <n v="1478383912"/>
        <n v="1435636740"/>
        <n v="1441516200"/>
        <n v="1391991701"/>
        <n v="1460644440"/>
        <n v="1432843500"/>
        <n v="1462631358"/>
        <n v="1381306687"/>
        <n v="1421337405"/>
        <n v="1455399313"/>
        <n v="1435504170"/>
        <n v="1463753302"/>
        <n v="1432479600"/>
        <n v="1444940558"/>
        <n v="1410191405"/>
        <n v="1455753540"/>
        <n v="1410439161"/>
        <n v="1427169540"/>
        <n v="1437149004"/>
        <n v="1476008906"/>
        <n v="1416176778"/>
        <n v="1402600085"/>
        <n v="1416662034"/>
        <n v="1468482694"/>
        <n v="1470498332"/>
        <n v="1427133600"/>
        <n v="1411748335"/>
        <n v="1492542819"/>
        <n v="1426522316"/>
        <n v="1450032297"/>
        <n v="1441037097"/>
        <n v="1318806541"/>
        <n v="1410516000"/>
        <n v="1440801000"/>
        <n v="1432328400"/>
        <n v="1442635140"/>
        <n v="1407689102"/>
        <n v="1436555376"/>
        <n v="1431719379"/>
        <n v="1446154848"/>
        <n v="1408305498"/>
        <n v="1420044890"/>
        <n v="1456523572"/>
        <n v="1415932643"/>
        <n v="1409620222"/>
        <n v="1468020354"/>
        <n v="1462417493"/>
        <n v="1423185900"/>
        <n v="1448660404"/>
        <n v="1478122292"/>
        <n v="1420045538"/>
        <n v="1425587220"/>
        <n v="1457966129"/>
        <n v="1456397834"/>
        <n v="1423345339"/>
        <n v="1467647160"/>
        <n v="1408225452"/>
        <n v="1404318595"/>
        <n v="1458733927"/>
        <n v="1364041163"/>
        <n v="1427225644"/>
        <n v="1426345200"/>
        <n v="1432873653"/>
        <n v="1490589360"/>
        <n v="1427414732"/>
        <n v="1420100426"/>
        <n v="1404022381"/>
        <n v="1458859153"/>
        <n v="1347004260"/>
        <n v="1412656200"/>
        <n v="1376563408"/>
        <n v="1451030136"/>
        <n v="1420971324"/>
        <n v="1466375521"/>
        <n v="1396810864"/>
        <n v="1470355833"/>
        <n v="1431717268"/>
        <n v="1405761690"/>
        <n v="1409070480"/>
        <n v="1464824309"/>
        <n v="1426526880"/>
        <n v="1408058820"/>
        <n v="1450521990"/>
        <n v="1315747080"/>
        <n v="1448761744"/>
        <n v="1461406600"/>
        <n v="1478425747"/>
        <n v="1425197321"/>
        <n v="1433587620"/>
        <n v="1408646111"/>
        <n v="1411852640"/>
        <n v="1379094980"/>
        <n v="1431549912"/>
        <n v="1425154655"/>
        <n v="1463734740"/>
        <n v="1475431486"/>
        <n v="1429074240"/>
        <n v="1424940093"/>
        <n v="1457308531"/>
        <n v="1452234840"/>
        <n v="1447542000"/>
        <n v="1467129686"/>
        <n v="1462467600"/>
        <n v="1467080613"/>
        <n v="1432195375"/>
        <n v="1455647587"/>
        <n v="1428804762"/>
        <n v="1416355259"/>
        <n v="1425791697"/>
        <n v="1477791960"/>
        <n v="1410041339"/>
        <n v="1454864280"/>
        <n v="1463259837"/>
        <n v="1471265092"/>
        <n v="1424229991"/>
        <n v="1401997790"/>
        <n v="1398876680"/>
        <n v="1390921827"/>
        <n v="1427992582"/>
        <n v="1416933390"/>
        <n v="1413208795"/>
        <n v="1462293716"/>
        <n v="1462301342"/>
        <n v="1406326502"/>
        <n v="1455941197"/>
        <n v="1477784634"/>
        <n v="1427537952"/>
        <n v="1407453228"/>
        <n v="1456700709"/>
        <n v="1392070874"/>
        <n v="1470975614"/>
        <n v="1458715133"/>
        <n v="1461994440"/>
        <n v="1426182551"/>
        <n v="1469919890"/>
        <n v="1411701739"/>
        <n v="1434139887"/>
        <n v="1417235580"/>
        <n v="1426365994"/>
        <n v="1425250955"/>
        <n v="1475853060"/>
        <n v="1484354556"/>
        <n v="1420844390"/>
        <n v="1457822275"/>
        <n v="1427745150"/>
        <n v="1423078606"/>
        <n v="1375299780"/>
        <n v="1429936500"/>
        <n v="1464285463"/>
        <n v="1425655349"/>
        <n v="1458097364"/>
        <n v="1426800687"/>
        <n v="1436366699"/>
        <n v="1418510965"/>
        <n v="1473699540"/>
        <n v="1437331463"/>
        <n v="1460837320"/>
        <n v="1464939520"/>
        <n v="1424536196"/>
        <n v="1468513533"/>
        <n v="1455207510"/>
        <n v="1425833403"/>
        <n v="1408596589"/>
        <n v="1424989029"/>
        <n v="1431046356"/>
        <n v="1464386640"/>
        <n v="1487318029"/>
        <n v="1474580867"/>
        <n v="1425330960"/>
        <n v="1428231600"/>
        <n v="1417295990"/>
        <n v="1429352160"/>
        <n v="1459642200"/>
        <n v="1477509604"/>
        <n v="1452228790"/>
        <n v="1403730000"/>
        <n v="1456617600"/>
        <n v="1457947483"/>
        <n v="1415219915"/>
        <n v="1414077391"/>
        <n v="1463602935"/>
        <n v="1407425717"/>
        <n v="1462391932"/>
        <n v="1464354720"/>
        <n v="1479773838"/>
        <n v="1466789269"/>
        <n v="1437926458"/>
        <n v="1461530721"/>
        <n v="1483423467"/>
        <n v="1426091036"/>
        <n v="1412740457"/>
        <n v="1476094907"/>
        <n v="1410459023"/>
        <n v="1417391100"/>
        <n v="1476319830"/>
        <n v="1436506726"/>
        <n v="1453538752"/>
        <n v="1443657600"/>
        <n v="1436544332"/>
        <n v="1463879100"/>
        <n v="1451775651"/>
        <n v="1452142672"/>
        <n v="1407955748"/>
        <n v="1420352264"/>
        <n v="1448582145"/>
        <n v="1438618170"/>
        <n v="1468565820"/>
        <n v="1298589630"/>
        <n v="1439318228"/>
        <n v="1462834191"/>
        <n v="1475185972"/>
        <n v="1491007211"/>
        <n v="1422256341"/>
        <n v="1432272300"/>
        <n v="1426823132"/>
        <n v="1480863887"/>
        <n v="1488067789"/>
        <n v="1451348200"/>
        <n v="1451952000"/>
        <n v="1437069079"/>
        <n v="1442248829"/>
        <n v="1405021211"/>
        <n v="1434286855"/>
        <n v="1490499180"/>
        <n v="1420233256"/>
        <n v="1440548330"/>
        <n v="1312945341"/>
        <n v="1426442400"/>
        <n v="1481740740"/>
        <n v="1390522045"/>
        <n v="1454323413"/>
        <n v="1476559260"/>
        <n v="1489142688"/>
        <n v="1450040396"/>
        <n v="1488063840"/>
        <n v="1444740089"/>
        <n v="1425242029"/>
        <n v="1426753723"/>
        <n v="1421030194"/>
        <n v="1453210037"/>
        <n v="1462729317"/>
        <n v="1411312250"/>
        <n v="1465060797"/>
        <n v="1432771997"/>
        <n v="1464715860"/>
        <n v="1434654215"/>
        <n v="1444657593"/>
        <n v="1418719967"/>
        <n v="1427569564"/>
        <n v="1482678994"/>
        <n v="1482052815"/>
        <n v="1448147619"/>
        <n v="1428100815"/>
        <n v="1432437660"/>
        <n v="1459694211"/>
        <n v="1422903342"/>
        <n v="1483474370"/>
        <n v="1460615164"/>
        <n v="1452350896"/>
        <n v="1431308704"/>
        <n v="1450993668"/>
        <n v="1437417828"/>
        <n v="1427328000"/>
        <n v="1406854699"/>
        <n v="1449077100"/>
        <n v="1416014534"/>
        <n v="1408663948"/>
        <n v="1484038620"/>
        <n v="1432142738"/>
        <n v="1412119423"/>
        <n v="1413608340"/>
        <n v="1410076123"/>
        <n v="1369498714"/>
        <n v="1444004616"/>
        <n v="1420920424"/>
        <n v="1428893517"/>
        <n v="1472896800"/>
        <n v="1454281380"/>
        <n v="1436477241"/>
        <n v="1445093578"/>
        <n v="1483088400"/>
        <n v="1490659134"/>
        <n v="1436566135"/>
        <n v="1436554249"/>
        <n v="1319835400"/>
        <n v="1413760783"/>
        <n v="1441592863"/>
        <n v="1412003784"/>
        <n v="1447734439"/>
        <n v="1405352264"/>
        <n v="1490560177"/>
        <n v="1345790865"/>
        <n v="1492270947"/>
        <n v="1455132611"/>
        <n v="1417279252"/>
        <n v="1390669791"/>
        <n v="1408213512"/>
        <n v="1337024695"/>
        <n v="1438495390"/>
        <n v="1439006692"/>
        <n v="1408056634"/>
        <n v="1450389950"/>
        <n v="1480576720"/>
        <n v="1450053370"/>
        <n v="1482779931"/>
        <n v="1414708183"/>
        <n v="1448470165"/>
        <n v="1438226451"/>
        <n v="1359738000"/>
        <n v="1432047989"/>
        <n v="1469834940"/>
        <n v="1361750369"/>
        <n v="1452613724"/>
        <n v="1394681590"/>
        <n v="1474360197"/>
        <n v="1428035850"/>
        <n v="1415947159"/>
        <n v="1451782607"/>
        <n v="1441619275"/>
        <n v="1435591318"/>
        <n v="1479834023"/>
        <n v="1407181297"/>
        <n v="1489669203"/>
        <n v="1439522996"/>
        <n v="1422218396"/>
        <n v="1409668069"/>
        <n v="1456805639"/>
        <n v="1406566363"/>
        <n v="1429732586"/>
        <n v="1430276959"/>
        <n v="1483395209"/>
        <n v="1418934506"/>
        <n v="1470441983"/>
        <n v="1483924700"/>
        <n v="1455272445"/>
        <n v="1437960598"/>
        <n v="1485480408"/>
        <n v="1472698702"/>
        <n v="1436478497"/>
        <n v="1427921509"/>
        <n v="1453937699"/>
        <n v="1310189851"/>
        <n v="1420143194"/>
        <n v="1406148024"/>
        <n v="1466270582"/>
        <n v="1428629242"/>
        <n v="1470175271"/>
        <n v="1465521306"/>
        <n v="1473802200"/>
        <n v="1483488249"/>
        <n v="1456608943"/>
        <n v="1445197129"/>
        <n v="1465333560"/>
        <n v="1434341369"/>
        <n v="1429993026"/>
        <n v="1410448551"/>
        <n v="1469325158"/>
        <n v="1459490400"/>
        <n v="1447821717"/>
        <n v="1454284500"/>
        <n v="1472777146"/>
        <n v="1466731740"/>
        <n v="1429892177"/>
        <n v="1480888483"/>
        <n v="1433530104"/>
        <n v="1473451437"/>
        <n v="1463600945"/>
        <n v="1428707647"/>
        <n v="1465258325"/>
        <n v="1427479192"/>
        <n v="1418275702"/>
        <n v="1468777786"/>
        <n v="1410669297"/>
        <n v="1430281320"/>
        <n v="1448928000"/>
        <n v="1408551752"/>
        <n v="1447628946"/>
        <n v="1457157269"/>
        <n v="1431286105"/>
        <n v="1475294400"/>
        <n v="1407532812"/>
        <n v="1433176105"/>
        <n v="1402618355"/>
        <n v="1480185673"/>
        <n v="1426615200"/>
        <n v="1381006294"/>
        <n v="1432917394"/>
        <n v="1469948400"/>
        <n v="1441510707"/>
        <n v="1408803149"/>
        <n v="1341978665"/>
        <n v="1455122564"/>
        <n v="1465720143"/>
        <n v="1441550760"/>
        <n v="1475912326"/>
        <n v="1437076305"/>
        <n v="1278628800"/>
        <n v="1462135706"/>
        <n v="1426292416"/>
        <n v="1458860363"/>
        <n v="1420741080"/>
        <n v="1435679100"/>
        <n v="1445540340"/>
        <n v="1276024260"/>
        <n v="1424742162"/>
        <n v="1409091612"/>
        <n v="1492142860"/>
        <n v="1431108776"/>
        <n v="1444337940"/>
        <n v="1409960724"/>
        <n v="1413388296"/>
        <n v="1441176447"/>
        <n v="1446739905"/>
        <n v="1447281044"/>
        <n v="1444410000"/>
        <n v="1476863607"/>
        <n v="1384448822"/>
        <n v="1440314472"/>
        <n v="1417620036"/>
        <n v="1461543600"/>
        <n v="1472882100"/>
        <n v="1412571600"/>
        <n v="1444322535"/>
        <n v="1407604920"/>
        <n v="1439675691"/>
        <n v="1488571200"/>
        <n v="1259297940"/>
        <n v="1432752080"/>
        <n v="1441858161"/>
        <n v="1442856131"/>
        <n v="1475310825"/>
        <n v="1438859121"/>
        <n v="1352994052"/>
        <n v="1435701353"/>
        <n v="1449831863"/>
        <n v="1415899228"/>
        <n v="1371726258"/>
        <n v="1442644651"/>
        <n v="1440690875"/>
        <n v="1418914964"/>
        <n v="1441386000"/>
        <n v="1413942628"/>
        <n v="1488013307"/>
        <n v="1431647041"/>
        <n v="1405269457"/>
        <n v="1440723600"/>
        <n v="1407729600"/>
        <n v="1436729504"/>
        <n v="1442091462"/>
        <n v="1454109420"/>
        <n v="1465243740"/>
        <n v="1446087223"/>
        <n v="1424112483"/>
        <n v="1424131727"/>
        <n v="1420085535"/>
        <n v="1452920400"/>
        <n v="1351432428"/>
        <n v="1481258275"/>
        <n v="1449247439"/>
        <n v="1431728242"/>
        <n v="1462150800"/>
        <n v="1259715000"/>
        <n v="1435874384"/>
        <n v="1480831200"/>
        <n v="1432756039"/>
        <n v="1457394545"/>
        <n v="1287723600"/>
        <n v="1403039842"/>
        <n v="1369932825"/>
        <n v="1481072942"/>
        <n v="1455402297"/>
        <n v="1444576022"/>
        <n v="1354123908"/>
        <n v="1443193130"/>
        <n v="1445738783"/>
        <n v="1437075422"/>
        <n v="1435787137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431771360"/>
        <n v="1451161560"/>
        <n v="1427845140"/>
        <n v="1315715823"/>
        <n v="1420512259"/>
        <n v="1446660688"/>
        <n v="1387169890"/>
        <n v="1280206740"/>
        <n v="1442257677"/>
        <n v="1407708000"/>
        <n v="1343491200"/>
        <n v="1325804767"/>
        <n v="1405478025"/>
        <n v="1480110783"/>
        <n v="1371415675"/>
        <n v="1480188013"/>
        <n v="1404406964"/>
        <n v="1430877843"/>
        <n v="1342882260"/>
        <n v="1314471431"/>
        <n v="1441814400"/>
        <n v="1450706837"/>
        <n v="1280534400"/>
        <n v="1464031265"/>
        <n v="1464952752"/>
        <n v="1407394800"/>
        <n v="1433603552"/>
        <n v="1435257596"/>
        <n v="1341086400"/>
        <n v="1337562726"/>
        <n v="1408112253"/>
        <n v="1438803999"/>
        <n v="1409891015"/>
        <n v="1337371334"/>
        <n v="1345918747"/>
        <n v="1464190158"/>
        <n v="1410866659"/>
        <n v="1428197422"/>
        <n v="1408999088"/>
        <n v="1403348400"/>
        <n v="1429396200"/>
        <n v="1404664592"/>
        <n v="1439581080"/>
        <n v="1409187056"/>
        <n v="1422664740"/>
        <n v="1326916800"/>
        <n v="1408495440"/>
        <n v="1401464101"/>
        <n v="1444433886"/>
        <n v="1465790400"/>
        <n v="1404532740"/>
        <n v="1434490914"/>
        <n v="1467763200"/>
        <n v="1418504561"/>
        <n v="1425131108"/>
        <n v="1402852087"/>
        <n v="1426269456"/>
        <n v="1483748232"/>
        <n v="1417217166"/>
        <n v="1375260113"/>
        <n v="1345677285"/>
        <n v="1338159655"/>
        <n v="1440408120"/>
        <n v="1427847480"/>
        <n v="1434034800"/>
        <n v="1407705187"/>
        <n v="1417778880"/>
        <n v="1408863600"/>
        <n v="1472604262"/>
        <n v="1429632822"/>
        <n v="1453071600"/>
        <n v="1461235478"/>
        <n v="1467312306"/>
        <n v="1427227905"/>
        <n v="1442509200"/>
        <n v="1491726956"/>
        <n v="1413921060"/>
        <n v="1468442898"/>
        <n v="1422061200"/>
        <n v="1485380482"/>
        <n v="1402949760"/>
        <n v="1430571849"/>
        <n v="1370204367"/>
        <n v="1407534804"/>
        <n v="1461205423"/>
        <n v="1422735120"/>
        <n v="1443149759"/>
        <n v="1333946569"/>
        <n v="1436460450"/>
        <n v="1460116576"/>
        <n v="1437149640"/>
        <n v="1399618380"/>
        <n v="1448805404"/>
        <n v="1409098825"/>
        <n v="1413569818"/>
        <n v="1383418996"/>
        <n v="1438474704"/>
        <n v="1449689203"/>
        <n v="1425258240"/>
        <n v="1416524325"/>
        <n v="1402901405"/>
        <n v="1414205990"/>
        <n v="1485543242"/>
        <n v="1448225336"/>
        <n v="1491233407"/>
        <n v="1460153054"/>
        <n v="1462053600"/>
        <n v="1445898356"/>
        <n v="1447787093"/>
        <n v="1425170525"/>
        <n v="1406769992"/>
        <n v="1427503485"/>
        <n v="1487844882"/>
        <n v="1407533463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402391269"/>
        <n v="1275851354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29881667"/>
        <n v="1467476523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19859339"/>
        <n v="1320122736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03107451"/>
        <n v="1485461905"/>
        <n v="1467078580"/>
        <n v="1473105054"/>
        <n v="1427987509"/>
        <n v="1433019438"/>
        <n v="1322852747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425020810"/>
        <n v="1395349475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424881492"/>
        <n v="1403210330"/>
        <n v="1361577292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5672784"/>
        <n v="1476715869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425319226"/>
        <n v="1276480894"/>
        <n v="1414845587"/>
        <n v="1459431960"/>
        <n v="1350324286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04932004"/>
        <n v="1438639130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446663686"/>
        <n v="1321252488"/>
        <n v="1418654916"/>
        <n v="1434669419"/>
        <n v="1412845246"/>
        <n v="1423959123"/>
        <n v="1433259577"/>
        <n v="1430505171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50760719"/>
        <n v="1424477934"/>
        <n v="1454098976"/>
        <n v="1407789908"/>
        <n v="1441157592"/>
        <n v="1424275632"/>
        <n v="1437411820"/>
        <n v="1331348404"/>
        <n v="1427780432"/>
        <n v="1484843948"/>
        <n v="1437747295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317564135"/>
        <n v="1409266862"/>
        <n v="1407954413"/>
        <n v="1399387173"/>
        <n v="1398802148"/>
        <n v="1404841270"/>
        <n v="1433999785"/>
        <n v="1403125737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424825479"/>
        <n v="1301524585"/>
        <n v="1447381592"/>
        <n v="1341524220"/>
        <n v="1469443916"/>
        <n v="1398983245"/>
        <n v="1430425303"/>
        <n v="1314720721"/>
        <n v="1268822909"/>
        <n v="1402929075"/>
        <n v="1421089938"/>
        <n v="1462489053"/>
        <n v="1469009140"/>
        <n v="1333646743"/>
        <n v="1445077121"/>
        <n v="1455717790"/>
        <n v="1437236378"/>
        <n v="1458647725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38801210"/>
        <n v="1463032867"/>
        <n v="1410396095"/>
        <n v="1477077946"/>
        <n v="1291428371"/>
        <n v="1432100004"/>
        <n v="1365474453"/>
        <n v="1477963411"/>
        <n v="1446573628"/>
        <n v="1427223655"/>
        <n v="1423166257"/>
        <n v="1312392973"/>
        <n v="1407197670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6039696"/>
        <n v="1462379066"/>
        <n v="1400163834"/>
        <n v="1476786994"/>
        <n v="1487111830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51011489"/>
        <n v="1319245349"/>
        <n v="1422631276"/>
        <n v="1423960097"/>
        <n v="1343018807"/>
        <n v="1380833367"/>
        <n v="1362710425"/>
        <n v="1339768804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415028506"/>
        <n v="1257871712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6972472"/>
        <n v="1430158198"/>
        <n v="1451833128"/>
        <n v="1326810211"/>
        <n v="1422983847"/>
        <n v="1436551178"/>
        <n v="1486580435"/>
        <n v="1472750382"/>
        <n v="1339651143"/>
        <n v="1481115905"/>
        <n v="1430052298"/>
        <n v="1470778559"/>
        <n v="1467219043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22886950"/>
        <n v="1401426488"/>
        <n v="1388391227"/>
        <n v="1403901072"/>
        <n v="1402403907"/>
        <n v="1433042724"/>
        <n v="1436811769"/>
        <n v="1430751850"/>
        <n v="1466424131"/>
        <n v="1390083017"/>
        <n v="1481175482"/>
        <n v="1404295310"/>
        <n v="1474273294"/>
        <n v="1342494445"/>
        <n v="1439322412"/>
        <n v="1300916220"/>
        <n v="1470792982"/>
        <n v="1467464614"/>
        <n v="1436172207"/>
        <n v="1303706001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349978269"/>
        <n v="1443185036"/>
        <n v="1459446487"/>
        <n v="1405791153"/>
        <n v="1431642010"/>
        <n v="1409924354"/>
        <n v="1432638324"/>
        <n v="1408760537"/>
        <n v="1415652552"/>
        <n v="1439332084"/>
        <n v="1381984773"/>
        <n v="1402657113"/>
        <n v="1408940886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466019272"/>
        <n v="1304464914"/>
        <n v="1396633284"/>
        <n v="1413406695"/>
        <n v="1335194944"/>
        <n v="1326728235"/>
        <n v="1439835595"/>
        <n v="1412530422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05509510"/>
        <n v="1471295447"/>
        <n v="1401722952"/>
        <n v="1406580436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04337382"/>
        <n v="1306283727"/>
        <n v="1444831031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428583846"/>
        <n v="1326404583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35670452"/>
        <n v="1407157756"/>
        <n v="1436408308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08918135"/>
        <n v="1463820081"/>
        <n v="1454543846"/>
        <n v="1404948441"/>
        <n v="1424775219"/>
        <n v="1464854398"/>
        <n v="1424609592"/>
        <n v="1429318372"/>
        <n v="1426773320"/>
        <n v="1445363891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460105966"/>
        <n v="133969481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80938"/>
        <n v="1424226768"/>
        <n v="1429287900"/>
        <n v="1489067645"/>
        <n v="1336506905"/>
        <n v="1474958434"/>
        <n v="1454173120"/>
        <n v="1403822912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390088311"/>
        <n v="1299775266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00606573"/>
        <n v="1439743900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18824986"/>
        <n v="1487770434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452598184"/>
        <n v="1456856256"/>
        <n v="1458245855"/>
        <n v="1432302082"/>
        <n v="1484682670"/>
        <n v="1302891086"/>
        <n v="1428094727"/>
        <n v="1434625937"/>
        <n v="1435874772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423529152"/>
        <n v="1326972107"/>
        <n v="1407357002"/>
        <n v="1312490350"/>
        <n v="1434973656"/>
        <n v="1474223286"/>
        <n v="1408389010"/>
        <n v="1347913059"/>
        <n v="1313612532"/>
        <n v="1405098738"/>
        <n v="1462531427"/>
        <n v="1447962505"/>
        <n v="1434445937"/>
        <n v="1451607071"/>
        <n v="1446048367"/>
        <n v="1426446033"/>
        <n v="1388084862"/>
        <n v="1364854593"/>
        <n v="1421524709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32705336"/>
        <n v="1440326138"/>
        <n v="1440632622"/>
        <n v="1445308730"/>
        <n v="1417208925"/>
        <n v="1457429646"/>
        <n v="1430424672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9999656"/>
        <n v="1453925727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454546859"/>
        <n v="1383076902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31122198"/>
        <n v="1457710589"/>
        <n v="1310486518"/>
        <n v="1407388144"/>
        <n v="1426518289"/>
        <n v="1426014562"/>
        <n v="1452825571"/>
        <n v="1304962261"/>
        <n v="1476391223"/>
        <n v="1408549233"/>
        <n v="1450780170"/>
        <n v="1412258977"/>
        <n v="1418922443"/>
        <n v="1435953566"/>
        <n v="1437236159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444856156"/>
        <n v="1311789885"/>
        <n v="1422328795"/>
        <n v="1423801318"/>
        <n v="1430321659"/>
        <n v="1412215962"/>
        <n v="1347322622"/>
        <n v="1408481972"/>
        <n v="1322763110"/>
        <n v="1408395400"/>
        <n v="1480981880"/>
        <n v="1421339077"/>
        <n v="1462285182"/>
        <n v="1414008808"/>
        <n v="1454342893"/>
        <n v="1421545247"/>
        <n v="1433776622"/>
        <n v="1381194003"/>
        <n v="1403149404"/>
        <n v="1295898527"/>
        <n v="1414549697"/>
        <n v="1290490524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1134142"/>
        <n v="1442850513"/>
        <n v="1401044229"/>
        <n v="1337977248"/>
        <n v="1402867750"/>
        <n v="1428012136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78881208"/>
        <n v="1431093354"/>
        <n v="1426542893"/>
        <n v="1468959873"/>
        <n v="1451462429"/>
        <n v="1409944412"/>
        <n v="1405003447"/>
        <n v="1489439669"/>
        <n v="125271851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405307966"/>
        <n v="1377030070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26538129"/>
        <n v="1439800904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41955269"/>
        <n v="1402612730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15644395"/>
        <n v="1428955468"/>
        <n v="1443488834"/>
        <n v="1457628680"/>
        <n v="1424678460"/>
        <n v="1326934395"/>
        <n v="1398911882"/>
        <n v="1447098599"/>
        <n v="1331982127"/>
        <n v="1404973504"/>
        <n v="1433833896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09341863"/>
        <n v="1486613332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15488887"/>
        <n v="1475791912"/>
        <n v="1433014746"/>
        <n v="1438959121"/>
        <n v="1389399701"/>
        <n v="1458336690"/>
        <n v="1430124509"/>
        <n v="1457450958"/>
        <n v="1378714687"/>
        <n v="1418745405"/>
        <n v="1452807313"/>
        <n v="1432912170"/>
        <n v="1458569302"/>
        <n v="1428507409"/>
        <n v="1442348558"/>
        <n v="1408031405"/>
        <n v="1452058282"/>
        <n v="1407847161"/>
        <n v="1424701775"/>
        <n v="1434557004"/>
        <n v="1473416906"/>
        <n v="1414358778"/>
        <n v="1400008085"/>
        <n v="1414066434"/>
        <n v="1465890694"/>
        <n v="1469202332"/>
        <n v="1423847093"/>
        <n v="1406564335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21346480"/>
        <n v="1405466820"/>
        <n v="144775719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53997910"/>
        <n v="1423245003"/>
        <n v="1406004589"/>
        <n v="1422397029"/>
        <n v="1428454356"/>
        <n v="1463090149"/>
        <n v="1484726029"/>
        <n v="1471988867"/>
        <n v="1422393234"/>
        <n v="1423520177"/>
        <n v="1414700390"/>
        <n v="1427993710"/>
        <n v="1456441429"/>
        <n v="1474917604"/>
        <n v="1449636790"/>
        <n v="1401485207"/>
        <n v="1454280186"/>
        <n v="1455359083"/>
        <n v="1412624315"/>
        <n v="1411485391"/>
        <n v="1461874935"/>
        <n v="1404833717"/>
        <n v="1457297932"/>
        <n v="1463648360"/>
        <n v="1477178238"/>
        <n v="1464197269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465970108"/>
        <n v="1295997630"/>
        <n v="1436812628"/>
        <n v="1460242191"/>
        <n v="1472593972"/>
        <n v="1488418811"/>
        <n v="1419664341"/>
        <n v="1429655318"/>
        <n v="1424234732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78130783"/>
        <n v="1388707645"/>
        <n v="1451731413"/>
        <n v="1472567085"/>
        <n v="1486550688"/>
        <n v="1444852796"/>
        <n v="1485558318"/>
        <n v="1442148089"/>
        <n v="1422650029"/>
        <n v="1423733323"/>
        <n v="1418438194"/>
        <n v="1448026037"/>
        <n v="1457548917"/>
        <n v="1406128250"/>
        <n v="1462468797"/>
        <n v="1430179997"/>
        <n v="1462130584"/>
        <n v="1432062215"/>
        <n v="1440337593"/>
        <n v="1416127967"/>
        <n v="1422389164"/>
        <n v="1477491394"/>
        <n v="1479460815"/>
        <n v="1445552019"/>
        <n v="1422920415"/>
        <n v="1429845660"/>
        <n v="1457105811"/>
        <n v="1420311342"/>
        <n v="1480882370"/>
        <n v="1458023164"/>
        <n v="1447166896"/>
        <n v="1428716704"/>
        <n v="1448401668"/>
        <n v="1434825828"/>
        <n v="1423777043"/>
        <n v="1404262699"/>
        <n v="1446612896"/>
        <n v="1413418934"/>
        <n v="1406071948"/>
        <n v="1481597687"/>
        <n v="1429550738"/>
        <n v="1410391423"/>
        <n v="1412945440"/>
        <n v="1404892123"/>
        <n v="1366906714"/>
        <n v="1440116616"/>
        <n v="1415736424"/>
        <n v="1426301517"/>
        <n v="1472804365"/>
        <n v="1451950570"/>
        <n v="1433885241"/>
        <n v="1442501578"/>
        <n v="1481324760"/>
        <n v="1485478734"/>
        <n v="1433974135"/>
        <n v="1433962249"/>
        <n v="1315947400"/>
        <n v="1408576783"/>
        <n v="1439000863"/>
        <n v="1406819784"/>
        <n v="1444274839"/>
        <n v="1400168264"/>
        <n v="1487971777"/>
        <n v="1344062865"/>
        <n v="1488386547"/>
        <n v="1452540611"/>
        <n v="1414683652"/>
        <n v="1388077791"/>
        <n v="1405621512"/>
        <n v="1334432695"/>
        <n v="1435903390"/>
        <n v="1433822692"/>
        <n v="1405464634"/>
        <n v="1447797950"/>
        <n v="1477981120"/>
        <n v="1447461370"/>
        <n v="1480187931"/>
        <n v="1409524183"/>
        <n v="1445874565"/>
        <n v="143304245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32999318"/>
        <n v="1477238423"/>
        <n v="1405021297"/>
        <n v="148794480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03556024"/>
        <n v="1463678582"/>
        <n v="1426037242"/>
        <n v="1467583271"/>
        <n v="1460337306"/>
        <n v="1472746374"/>
        <n v="1480896249"/>
        <n v="1454016943"/>
        <n v="1442605129"/>
        <n v="1462743308"/>
        <n v="1431749369"/>
        <n v="1427401026"/>
        <n v="1407856551"/>
        <n v="1464141158"/>
        <n v="1457078868"/>
        <n v="1445226117"/>
        <n v="1449431237"/>
        <n v="1470185146"/>
        <n v="1464139740"/>
        <n v="1424711777"/>
        <n v="1478292883"/>
        <n v="1430938104"/>
        <n v="1470859437"/>
        <n v="1461786545"/>
        <n v="1424823247"/>
        <n v="1462666325"/>
        <n v="1425322792"/>
        <n v="1415683702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379710294"/>
        <n v="1429029394"/>
        <n v="1465172024"/>
        <n v="1439350707"/>
        <n v="1404915149"/>
        <n v="1336795283"/>
        <n v="1452530564"/>
        <n v="1463128143"/>
        <n v="1438958824"/>
        <n v="1470728326"/>
        <n v="1434484305"/>
        <n v="1276043330"/>
        <n v="1458679706"/>
        <n v="1423704016"/>
        <n v="1454975963"/>
        <n v="1417026340"/>
        <n v="1433006765"/>
        <n v="1444340940"/>
        <n v="1272050914"/>
        <n v="1422150162"/>
        <n v="1406499612"/>
        <n v="1486962460"/>
        <n v="1425924776"/>
        <n v="1441750564"/>
        <n v="1404776724"/>
        <n v="1410796296"/>
        <n v="1438584447"/>
        <n v="1441552305"/>
        <n v="1444685444"/>
        <n v="1440203579"/>
        <n v="1474271607"/>
        <n v="1381853222"/>
        <n v="1435130472"/>
        <n v="1412432436"/>
        <n v="1459203727"/>
        <n v="1467941542"/>
        <n v="1410799870"/>
        <n v="1441730535"/>
        <n v="1405012920"/>
        <n v="1434491691"/>
        <n v="1485977434"/>
        <n v="1252964282"/>
        <n v="1427568080"/>
        <n v="1439266161"/>
        <n v="1441128131"/>
        <n v="1472718825"/>
        <n v="1436267121"/>
        <n v="1350398452"/>
        <n v="1430517353"/>
        <n v="1447239863"/>
        <n v="1413303628"/>
        <n v="1369134258"/>
        <n v="1440052651"/>
        <n v="1438098875"/>
        <n v="1414591364"/>
        <n v="1438811418"/>
        <n v="1411350628"/>
        <n v="1485421307"/>
        <n v="1429055041"/>
        <n v="1402677457"/>
        <n v="1436394968"/>
        <n v="1405097760"/>
        <n v="1434137504"/>
        <n v="1436907462"/>
        <n v="1453334629"/>
        <n v="1461438495"/>
        <n v="1443495223"/>
        <n v="1421520483"/>
        <n v="1421539727"/>
        <n v="1414897935"/>
        <n v="1447777481"/>
        <n v="1350050028"/>
        <n v="1478662675"/>
        <n v="1444059839"/>
        <n v="1429568242"/>
        <n v="1456987108"/>
        <n v="1253712916"/>
        <n v="1433282384"/>
        <n v="1479328570"/>
        <n v="1430164039"/>
        <n v="1454802545"/>
        <n v="1284409734"/>
        <n v="1397855842"/>
        <n v="1368723225"/>
        <n v="1475885342"/>
        <n v="1452810297"/>
        <n v="1439392022"/>
        <n v="1351528308"/>
        <n v="1438009130"/>
        <n v="1443146783"/>
        <n v="1434483422"/>
        <n v="1434577537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427968234"/>
        <n v="1447273560"/>
        <n v="142482255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337834963"/>
        <n v="1311879431"/>
        <n v="1440807846"/>
        <n v="1448114837"/>
        <n v="1277512556"/>
        <n v="1458847265"/>
        <n v="1462360752"/>
        <n v="1404770616"/>
        <n v="1428419552"/>
        <n v="1432665596"/>
        <n v="1340055345"/>
        <n v="1332378726"/>
        <n v="1405520253"/>
        <n v="1436211999"/>
        <n v="1407299015"/>
        <n v="1332187334"/>
        <n v="1343326747"/>
        <n v="1461598158"/>
        <n v="1405682659"/>
        <n v="1425609022"/>
        <n v="1407184688"/>
        <n v="1401058295"/>
        <n v="1428539708"/>
        <n v="1399480592"/>
        <n v="1435709765"/>
        <n v="1406595056"/>
        <n v="1417818036"/>
        <n v="1323131689"/>
        <n v="1405640302"/>
        <n v="1400600101"/>
        <n v="1441841886"/>
        <n v="1462210950"/>
        <n v="1401823952"/>
        <n v="1429306914"/>
        <n v="1466453161"/>
        <n v="1417208561"/>
        <n v="1422539108"/>
        <n v="1400260087"/>
        <n v="1423681056"/>
        <n v="1481156232"/>
        <n v="1412029566"/>
        <n v="1372668113"/>
        <n v="1343085285"/>
        <n v="1335567655"/>
        <n v="1435224120"/>
        <n v="1424222024"/>
        <n v="1432849552"/>
        <n v="1405113187"/>
        <n v="1415711095"/>
        <n v="1408203557"/>
        <n v="1470012262"/>
        <n v="1428596022"/>
        <n v="1449596425"/>
        <n v="1459507478"/>
        <n v="1462128306"/>
        <n v="1424639505"/>
        <n v="1440513832"/>
        <n v="1489480556"/>
        <n v="1411499149"/>
        <n v="1465850898"/>
        <n v="1420244622"/>
        <n v="1482788482"/>
        <n v="1400536692"/>
        <n v="1427979849"/>
        <n v="1368476367"/>
        <n v="1404942804"/>
        <n v="1456025023"/>
        <n v="1420091999"/>
        <n v="1440557759"/>
        <n v="1331358169"/>
        <n v="1433868450"/>
        <n v="1457528176"/>
        <n v="1434558479"/>
        <n v="1399058797"/>
        <n v="1446209804"/>
        <n v="1406679625"/>
        <n v="1412705818"/>
        <n v="1380826996"/>
        <n v="1435882704"/>
        <n v="1447097203"/>
        <n v="1422043154"/>
        <n v="1415228325"/>
        <n v="1400309405"/>
        <n v="1413341990"/>
        <n v="1482951242"/>
        <n v="1445629736"/>
        <n v="1489591807"/>
        <n v="1457564654"/>
        <n v="1459975008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4-06-10T09:07:49"/>
        <d v="2010-06-06T19:09:14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5-04-24T13:21:07"/>
        <d v="2016-07-02T16:22:03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0-29T03:35:39"/>
        <d v="2011-11-01T04:45:36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4-06-18T16:04:11"/>
        <d v="2017-01-26T20:18:25"/>
        <d v="2016-06-28T01:49:40"/>
        <d v="2016-09-05T19:50:54"/>
        <d v="2015-04-02T15:11:49"/>
        <d v="2015-05-30T20:57:18"/>
        <d v="2011-12-02T19:05:47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5-02-25T16:24:52"/>
        <d v="2014-06-19T20:38:50"/>
        <d v="2013-02-22T23:54:52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5-03-02T18:00:26"/>
        <d v="2010-06-14T02:01:34"/>
        <d v="2014-11-01T12:39:47"/>
        <d v="2016-03-31T13:46:00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4-07-09T18:53:24"/>
        <d v="2015-08-03T21:58:50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5-11-04T19:01:26"/>
        <d v="2011-11-14T06:34:48"/>
        <d v="2014-12-15T14:48:36"/>
        <d v="2015-06-18T23:16:59"/>
        <d v="2014-10-09T09:00:46"/>
        <d v="2015-02-15T00:12:03"/>
        <d v="2015-06-02T15:39:37"/>
        <d v="2015-05-01T18:32:51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12-22T05:05:19"/>
        <d v="2015-02-21T00:18:54"/>
        <d v="2016-01-29T20:22:56"/>
        <d v="2014-08-11T20:45:08"/>
        <d v="2015-09-02T01:33:12"/>
        <d v="2015-02-18T16:07:12"/>
        <d v="2015-07-20T17:03:40"/>
        <d v="2012-03-10T03:00:04"/>
        <d v="2015-03-31T05:40:32"/>
        <d v="2017-01-19T16:39:08"/>
        <d v="2015-07-24T14:14:55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1-10-02T14:02:15"/>
        <d v="2014-08-28T23:01:02"/>
        <d v="2014-08-13T18:26:53"/>
        <d v="2014-05-06T14:39:33"/>
        <d v="2014-04-29T20:09:08"/>
        <d v="2014-07-08T17:41:10"/>
        <d v="2015-06-11T05:16:25"/>
        <d v="2014-06-18T21:08:57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5-02-25T00:51:19"/>
        <d v="2011-03-30T22:36:25"/>
        <d v="2015-11-13T02:26:32"/>
        <d v="2012-07-05T21:37:00"/>
        <d v="2016-07-25T10:51:56"/>
        <d v="2014-05-01T22:27:25"/>
        <d v="2015-04-30T20:21:43"/>
        <d v="2011-08-30T16:12:01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5-07-18T16:19:38"/>
        <d v="2016-03-22T11:55:25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5-08-05T19:00:10"/>
        <d v="2016-05-12T06:01:07"/>
        <d v="2014-09-11T00:41:35"/>
        <d v="2016-10-21T19:25:46"/>
        <d v="2010-12-04T02:06:11"/>
        <d v="2015-05-20T05:33:24"/>
        <d v="2013-04-09T02:27:33"/>
        <d v="2016-11-01T01:23:31"/>
        <d v="2015-11-03T18:00:28"/>
        <d v="2015-03-24T19:00:55"/>
        <d v="2015-02-05T19:57:37"/>
        <d v="2011-08-03T17:36:13"/>
        <d v="2014-08-05T00:14:30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7-22T14:34:56"/>
        <d v="2016-05-04T16:24:26"/>
        <d v="2014-05-15T14:23:54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2-10-23T16:58:09"/>
        <d v="2011-10-22T01:02:2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14-11-03T15:28:26"/>
        <d v="2009-11-10T16:48:32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7-15T15:01:12"/>
        <d v="2015-04-27T18:09:58"/>
        <d v="2016-01-03T14:58:48"/>
        <d v="2012-01-17T14:23:31"/>
        <d v="2015-02-03T17:17:27"/>
        <d v="2015-07-10T17:59:38"/>
        <d v="2017-02-08T19:00:35"/>
        <d v="2016-09-01T17:19:42"/>
        <d v="2012-06-14T05:19:03"/>
        <d v="2016-12-07T13:05:05"/>
        <d v="2015-04-26T12:44:58"/>
        <d v="2016-08-09T21:35:59"/>
        <d v="2016-06-29T16:50:43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3-12-30T08:13:47"/>
        <d v="2014-06-27T20:31:12"/>
        <d v="2014-06-10T12:38:27"/>
        <d v="2015-05-31T03:25:24"/>
        <d v="2015-07-13T18:22:49"/>
        <d v="2015-05-04T15:04:10"/>
        <d v="2016-06-20T12:02:11"/>
        <d v="2014-01-18T22:10:17"/>
        <d v="2016-12-08T05:38:02"/>
        <d v="2014-07-02T10:01:50"/>
        <d v="2016-09-19T08:21:34"/>
        <d v="2012-07-17T03:07:25"/>
        <d v="2015-08-11T19:46:52"/>
        <d v="2011-03-23T21:37:00"/>
        <d v="2016-08-10T01:36:22"/>
        <d v="2016-07-02T13:03:34"/>
        <d v="2015-07-06T08:43:27"/>
        <d v="2011-04-25T04:33:21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2-10-11T17:57:49"/>
        <d v="2015-09-25T12:43:56"/>
        <d v="2016-03-31T17:48:07"/>
        <d v="2014-07-19T17:32:33"/>
        <d v="2015-05-14T22:20:10"/>
        <d v="2014-09-05T13:39:14"/>
        <d v="2015-05-26T11:05:24"/>
        <d v="2014-08-23T02:22:17"/>
        <d v="2014-11-10T20:49:12"/>
        <d v="2015-08-11T22:28:04"/>
        <d v="2013-10-17T04:39:33"/>
        <d v="2014-06-13T10:58:33"/>
        <d v="2014-08-25T04:28:06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5-08-17T18:19:55"/>
        <d v="2014-10-05T17:33:42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4-07-16T11:18:30"/>
        <d v="2016-08-15T21:10:47"/>
        <d v="2014-06-02T15:29:12"/>
        <d v="2014-07-28T20:47:16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4-07-02T21:43:02"/>
        <d v="2011-05-25T00:35:27"/>
        <d v="2015-10-14T13:57:11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5-04-09T12:50:46"/>
        <d v="2012-01-12T21:43:03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5-06-30T13:20:52"/>
        <d v="2014-08-04T13:09:16"/>
        <d v="2015-07-09T02:18:28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4-08-24T22:08:55"/>
        <d v="2016-05-21T08:41:21"/>
        <d v="2016-02-03T23:57:26"/>
        <d v="2014-07-09T23:27:21"/>
        <d v="2015-02-24T10:53:39"/>
        <d v="2016-06-02T07:59:58"/>
        <d v="2015-02-22T12:53:12"/>
        <d v="2015-04-18T00:52:52"/>
        <d v="2015-03-19T13:55:20"/>
        <d v="2015-10-20T17:58:11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6-04-08T08:59:26"/>
        <d v="2012-06-14T17:26:5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17:35:38"/>
        <d v="2015-02-18T02:32:48"/>
        <d v="2015-04-17T16:25:00"/>
        <d v="2017-03-09T13:54:05"/>
        <d v="2012-05-08T19:55:05"/>
        <d v="2016-09-27T06:40:34"/>
        <d v="2016-01-30T16:58:40"/>
        <d v="2014-06-26T22:48:32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4-01-18T23:38:31"/>
        <d v="2011-03-10T16:41:06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4-05-20T17:22:53"/>
        <d v="2015-08-16T16:51:40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4-12-17T14:03:06"/>
        <d v="2017-02-22T13:33:54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6-01-12T11:29:44"/>
        <d v="2016-03-01T18:17:36"/>
        <d v="2016-03-17T20:17:35"/>
        <d v="2015-05-22T13:41:22"/>
        <d v="2017-01-17T19:51:10"/>
        <d v="2011-04-15T18:11:26"/>
        <d v="2015-04-03T20:58:47"/>
        <d v="2015-06-18T11:12:17"/>
        <d v="2015-07-02T22:06:12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5-02-10T00:45:52"/>
        <d v="2012-01-19T11:21:47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6-05-06T10:43:47"/>
        <d v="2015-11-19T19:48:25"/>
        <d v="2015-06-16T09:12:17"/>
        <d v="2016-01-01T00:11:11"/>
        <d v="2015-10-28T16:06:07"/>
        <d v="2015-03-15T19:00:33"/>
        <d v="2013-12-26T19:07:42"/>
        <d v="2013-04-01T22:16:33"/>
        <d v="2015-01-17T19:58:29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5-27T05:42:16"/>
        <d v="2015-08-23T10:35:38"/>
        <d v="2015-08-26T23:43:42"/>
        <d v="2015-10-20T02:38:50"/>
        <d v="2014-11-28T21:08:45"/>
        <d v="2016-03-08T09:34:06"/>
        <d v="2015-04-30T20:11:12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4-07T03:27:36"/>
        <d v="2016-01-27T20:15:27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6-02-04T00:47:39"/>
        <d v="2013-10-29T20:01:42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5-05-08T21:56:38"/>
        <d v="2016-03-11T15:36:29"/>
        <d v="2011-07-12T16:01:58"/>
        <d v="2014-08-07T05:09:04"/>
        <d v="2015-03-16T15:04:49"/>
        <d v="2015-03-10T19:09:22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03T19:59:26"/>
        <d v="2015-07-18T16:15:59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5-10-14T20:55:56"/>
        <d v="2011-07-27T18:04:45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4-08-18T20:56:40"/>
        <d v="2016-12-05T23:51:2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4-10-29T02:28:17"/>
        <d v="2010-11-23T05:35:24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01T19:02:22"/>
        <d v="2015-09-21T15:48:33"/>
        <d v="2014-05-25T18:57:09"/>
        <d v="2012-05-25T20:20:48"/>
        <d v="2014-06-15T21:29:10"/>
        <d v="2015-04-02T22:02:16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6-11-11T16:20:08"/>
        <d v="2015-05-08T13:55:54"/>
        <d v="2015-03-16T21:54:53"/>
        <d v="2016-07-19T20:24:33"/>
        <d v="2015-12-30T08:00:29"/>
        <d v="2014-09-05T19:13:32"/>
        <d v="2014-07-10T14:44:07"/>
        <d v="2017-03-13T21:14:29"/>
        <d v="2009-09-12T01:21:5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4-07-14T03:19:26"/>
        <d v="2013-08-20T20:21:10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3-16T20:35:29"/>
        <d v="2015-08-17T08:41:44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5-09-11T07:07:49"/>
        <d v="2014-06-12T22:38:50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4-11-10T18:33:15"/>
        <d v="2015-04-13T20:04:28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4-07-10T06:25:04"/>
        <d v="2015-06-09T07:11:36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4-08-29T19:51:03"/>
        <d v="2017-02-09T04:08:52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4-11-08T23:21:27"/>
        <d v="2016-10-06T22:11:52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6-01-14T21:35:13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5-06-17T16:03:24"/>
        <d v="2016-09-09T10:28:26"/>
        <d v="2014-10-26T21:26:18"/>
        <d v="2014-05-13T19:08:05"/>
        <d v="2014-10-23T12:13:54"/>
        <d v="2016-06-14T07:51:34"/>
        <d v="2016-07-22T15:45:32"/>
        <d v="2015-02-13T17:04:53"/>
        <d v="2014-07-28T16:18:55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5-01-15T18:28:00"/>
        <d v="2014-07-15T23:27:00"/>
        <d v="2015-11-17T10:46:3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1-27T22:17:0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5-04-02T16:55:10"/>
        <d v="2016-02-25T23:03:49"/>
        <d v="2016-09-26T19:20:04"/>
        <d v="2015-12-09T04:53:10"/>
        <d v="2014-05-30T21:26:47"/>
        <d v="2016-01-31T22:43:06"/>
        <d v="2016-02-13T10:24:43"/>
        <d v="2014-10-06T19:38:35"/>
        <d v="2014-09-23T15:16:31"/>
        <d v="2016-04-28T20:22:15"/>
        <d v="2014-07-08T15:35:17"/>
        <d v="2016-03-06T20:58:52"/>
        <d v="2016-05-19T08:59:20"/>
        <d v="2016-10-22T23:17:18"/>
        <d v="2016-05-25T17:27:49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6-06-15T05:55:08"/>
        <d v="2011-01-25T23:20:30"/>
        <d v="2015-07-13T18:37:08"/>
        <d v="2016-04-09T22:49:51"/>
        <d v="2016-08-30T21:52:52"/>
        <d v="2017-03-02T01:40:11"/>
        <d v="2014-12-27T07:12:21"/>
        <d v="2015-04-21T22:28:38"/>
        <d v="2015-02-18T04:45:32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7-01-27T23:05:18"/>
        <d v="2015-09-13T12:41:29"/>
        <d v="2015-01-30T20:33:49"/>
        <d v="2015-02-12T09:28:43"/>
        <d v="2014-12-13T02:36:34"/>
        <d v="2015-11-20T13:27:17"/>
        <d v="2016-03-09T18:41:57"/>
        <d v="2014-07-23T15:10:50"/>
        <d v="2016-05-05T17:19:57"/>
        <d v="2015-04-28T00:13:1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01-03T18:55:42"/>
        <d v="2016-12-04T20:12:50"/>
        <d v="2016-03-15T06:26:04"/>
        <d v="2015-11-10T14:48:16"/>
        <d v="2015-04-11T01:45:04"/>
        <d v="2015-11-24T21:47:48"/>
        <d v="2015-06-20T18:43:48"/>
        <d v="2015-02-12T21:37:23"/>
        <d v="2014-07-02T00:58:19"/>
        <d v="2015-11-04T04:54:56"/>
        <d v="2014-10-16T00:22:14"/>
        <d v="2014-07-22T23:32:28"/>
        <d v="2016-12-13T02:54:47"/>
        <d v="2015-04-20T17:25:38"/>
        <d v="2014-09-10T23:23:43"/>
        <d v="2014-10-10T12:50:40"/>
        <d v="2014-07-09T07:48:43"/>
        <d v="2013-04-25T16:18:34"/>
        <d v="2015-08-21T00:23:36"/>
        <d v="2014-11-11T20:07:04"/>
        <d v="2015-03-14T02:51:57"/>
        <d v="2016-09-02T08:19:25"/>
        <d v="2016-01-04T23:36:10"/>
        <d v="2015-06-09T21:27:21"/>
        <d v="2015-09-17T14:52:58"/>
        <d v="2016-12-09T23:06:00"/>
        <d v="2017-01-27T00:58:54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7-02-24T21:29:37"/>
        <d v="2012-08-04T06:47:45"/>
        <d v="2017-03-01T16:42:27"/>
        <d v="2016-01-11T19:30:11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4-08-31T22:29:43"/>
        <d v="2015-10-26T15:49:25"/>
        <d v="2015-05-31T03:20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4-07-10T19:41:37"/>
        <d v="2017-02-24T14:00:0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07-09T14:12:29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4-11-26T18:25:40"/>
        <d v="2015-05-30T17:26:05"/>
        <d v="2015-10-08T21:49:00"/>
        <d v="2010-04-23T19:28:34"/>
        <d v="2015-01-25T01:42:42"/>
        <d v="2014-07-27T22:20:12"/>
        <d v="2017-02-13T05:07:40"/>
        <d v="2015-03-09T18:12:56"/>
        <d v="2015-09-08T22:16:04"/>
        <d v="2014-07-07T23:45:24"/>
        <d v="2014-09-15T15:51:36"/>
        <d v="2015-08-03T06:47:27"/>
        <d v="2015-09-06T15:11:45"/>
        <d v="2015-10-12T21:30:44"/>
        <d v="2015-08-22T00:32:59"/>
        <d v="2016-09-19T07:53:27"/>
        <d v="2013-10-15T16:07:02"/>
        <d v="2015-06-24T07:21:12"/>
        <d v="2014-10-04T14:20:36"/>
        <d v="2016-03-28T22:22:07"/>
        <d v="2016-07-08T01:32:22"/>
        <d v="2014-09-15T16:51:10"/>
        <d v="2015-09-08T16:42:15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5-07-14T20:57:42"/>
        <d v="2016-01-21T00:03:49"/>
        <d v="2016-04-23T19:08:15"/>
        <d v="2015-09-29T02:53:43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5-04-20T22:17:22"/>
        <d v="2016-03-03T06:38:28"/>
        <d v="2009-09-23T13:35:16"/>
        <d v="2015-06-02T21:59:44"/>
        <d v="2016-11-16T20:36:10"/>
        <d v="2015-04-27T19:47:19"/>
        <d v="2016-02-06T23:49:05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09:50:34"/>
        <d v="2015-11-11T20:26:00"/>
        <d v="2015-02-25T00:02:3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4-07-07T22:03:36"/>
        <d v="2015-04-07T15:12:32"/>
        <d v="2015-05-26T18:39:56"/>
        <d v="2012-06-18T21:35:45"/>
        <d v="2012-03-22T01:12:06"/>
        <d v="2014-07-16T14:17:33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4-07-29T00:50:56"/>
        <d v="2014-12-05T22:20:36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6-06-20T20:06:01"/>
        <d v="2014-11-28T21:02:41"/>
        <d v="2015-01-29T13:45:08"/>
        <d v="2014-05-16T17:08:07"/>
        <d v="2015-02-11T18:57:36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8-01T00:44:22"/>
        <d v="2015-04-09T16:13:42"/>
        <d v="2015-12-08T17:40:25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6-12-26T21:41:22"/>
        <d v="2014-05-19T21:58:1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5-06-09T16:47:30"/>
        <d v="2016-03-09T12:56:16"/>
        <d v="2015-06-17T16:27:59"/>
        <d v="2014-05-02T19:26:37"/>
        <d v="2015-10-30T12:56:44"/>
        <d v="2014-07-30T00:20:25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6-12-28T18:54:02"/>
        <d v="2015-10-23T19:48:56"/>
        <d v="2017-03-15T15:30:07"/>
        <d v="2016-03-09T23:04:14"/>
        <d v="2016-04-06T20:36:48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Von Yokes" refreshedDate="43905.583275810182" createdVersion="6" refreshedVersion="6" minRefreshableVersion="3" recordCount="12" xr:uid="{715E0D20-F0FB-684C-B002-90BD94C7349C}">
  <cacheSource type="worksheet">
    <worksheetSource ref="B1:I13" sheet="Outcomes Based on Goals"/>
  </cacheSource>
  <cacheFields count="8">
    <cacheField name="Goal" numFmtId="0">
      <sharedItems count="12">
        <s v="&lt;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6" maxValue="932" count="11">
        <n v="322"/>
        <n v="932"/>
        <n v="381"/>
        <n v="168"/>
        <n v="94"/>
        <n v="62"/>
        <n v="55"/>
        <n v="32"/>
        <n v="26"/>
        <n v="21"/>
        <n v="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198"/>
      </sharedItems>
    </cacheField>
    <cacheField name="Number Canceled" numFmtId="0">
      <sharedItems containsSemiMixedTypes="0" containsString="0" containsNumber="1" containsInteger="1" minValue="4" maxValue="83" count="11">
        <n v="18"/>
        <n v="60"/>
        <n v="52"/>
        <n v="40"/>
        <n v="17"/>
        <n v="14"/>
        <n v="13"/>
        <n v="7"/>
        <n v="6"/>
        <n v="4"/>
        <n v="83"/>
      </sharedItems>
    </cacheField>
    <cacheField name="Total Projects" numFmtId="0">
      <sharedItems containsSemiMixedTypes="0" containsString="0" containsNumber="1" containsInteger="1" minValue="21" maxValue="1425"/>
    </cacheField>
    <cacheField name="Percentage Successful" numFmtId="9">
      <sharedItems containsSemiMixedTypes="0" containsString="0" containsNumber="1" minValue="0.16" maxValue="0.69799999999999995" count="12">
        <n v="0.69799999999999995"/>
        <n v="0.65"/>
        <n v="0.53"/>
        <n v="0.46500000000000002"/>
        <n v="0.46"/>
        <n v="0.42"/>
        <n v="0.4"/>
        <n v="0.38"/>
        <n v="0.47"/>
        <n v="0.48"/>
        <n v="0.28999999999999998"/>
        <n v="0.16"/>
      </sharedItems>
    </cacheField>
    <cacheField name="Percentage Failed" numFmtId="9">
      <sharedItems containsSemiMixedTypes="0" containsString="0" containsNumber="1" minValue="0.25" maxValue="0.57999999999999996" count="10">
        <n v="0.25"/>
        <n v="0.28999999999999998"/>
        <n v="0.39"/>
        <n v="0.4"/>
        <n v="0.44"/>
        <n v="0.48"/>
        <n v="0.46"/>
        <n v="0.36"/>
        <n v="0.52"/>
        <n v="0.57999999999999996"/>
      </sharedItems>
    </cacheField>
    <cacheField name="Percentage Canceled" numFmtId="9">
      <sharedItems containsSemiMixedTypes="0" containsString="0" containsNumber="1" minValue="0.03" maxValue="0.24" count="11">
        <n v="0.03"/>
        <n v="0.04"/>
        <n v="7.0000000000000007E-2"/>
        <n v="0.11"/>
        <n v="0.08"/>
        <n v="0.09"/>
        <n v="0.13"/>
        <n v="0.15"/>
        <n v="0.14000000000000001"/>
        <n v="0.19"/>
        <n v="0.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Von Yokes" refreshedDate="43905.6051681713" createdVersion="6" refreshedVersion="6" minRefreshableVersion="3" recordCount="4115" xr:uid="{D91F4FB5-E939-DB49-B304-6C075F38E6C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402391269"/>
        <n v="1275851354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29881667"/>
        <n v="1467476523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19859339"/>
        <n v="1320122736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03107451"/>
        <n v="1485461905"/>
        <n v="1467078580"/>
        <n v="1473105054"/>
        <n v="1427987509"/>
        <n v="1433019438"/>
        <n v="1322852747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425020810"/>
        <n v="1395349475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424881492"/>
        <n v="1403210330"/>
        <n v="1361577292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5672784"/>
        <n v="1476715869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425319226"/>
        <n v="1276480894"/>
        <n v="1414845587"/>
        <n v="1459431960"/>
        <n v="1350324286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04932004"/>
        <n v="1438639130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446663686"/>
        <n v="1321252488"/>
        <n v="1418654916"/>
        <n v="1434669419"/>
        <n v="1412845246"/>
        <n v="1423959123"/>
        <n v="1433259577"/>
        <n v="1430505171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50760719"/>
        <n v="1424477934"/>
        <n v="1454098976"/>
        <n v="1407789908"/>
        <n v="1441157592"/>
        <n v="1424275632"/>
        <n v="1437411820"/>
        <n v="1331348404"/>
        <n v="1427780432"/>
        <n v="1484843948"/>
        <n v="1437747295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317564135"/>
        <n v="1409266862"/>
        <n v="1407954413"/>
        <n v="1399387173"/>
        <n v="1398802148"/>
        <n v="1404841270"/>
        <n v="1433999785"/>
        <n v="1403125737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424825479"/>
        <n v="1301524585"/>
        <n v="1447381592"/>
        <n v="1341524220"/>
        <n v="1469443916"/>
        <n v="1398983245"/>
        <n v="1430425303"/>
        <n v="1314720721"/>
        <n v="1268822909"/>
        <n v="1402929075"/>
        <n v="1421089938"/>
        <n v="1462489053"/>
        <n v="1469009140"/>
        <n v="1333646743"/>
        <n v="1445077121"/>
        <n v="1455717790"/>
        <n v="1437236378"/>
        <n v="1458647725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38801210"/>
        <n v="1463032867"/>
        <n v="1410396095"/>
        <n v="1477077946"/>
        <n v="1291428371"/>
        <n v="1432100004"/>
        <n v="1365474453"/>
        <n v="1477963411"/>
        <n v="1446573628"/>
        <n v="1427223655"/>
        <n v="1423166257"/>
        <n v="1312392973"/>
        <n v="1407197670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6039696"/>
        <n v="1462379066"/>
        <n v="1400163834"/>
        <n v="1476786994"/>
        <n v="1487111830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51011489"/>
        <n v="1319245349"/>
        <n v="1422631276"/>
        <n v="1423960097"/>
        <n v="1343018807"/>
        <n v="1380833367"/>
        <n v="1362710425"/>
        <n v="1339768804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415028506"/>
        <n v="1257871712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6972472"/>
        <n v="1430158198"/>
        <n v="1451833128"/>
        <n v="1326810211"/>
        <n v="1422983847"/>
        <n v="1436551178"/>
        <n v="1486580435"/>
        <n v="1472750382"/>
        <n v="1339651143"/>
        <n v="1481115905"/>
        <n v="1430052298"/>
        <n v="1470778559"/>
        <n v="1467219043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22886950"/>
        <n v="1401426488"/>
        <n v="1388391227"/>
        <n v="1403901072"/>
        <n v="1402403907"/>
        <n v="1433042724"/>
        <n v="1436811769"/>
        <n v="1430751850"/>
        <n v="1466424131"/>
        <n v="1390083017"/>
        <n v="1481175482"/>
        <n v="1404295310"/>
        <n v="1474273294"/>
        <n v="1342494445"/>
        <n v="1439322412"/>
        <n v="1300916220"/>
        <n v="1470792982"/>
        <n v="1467464614"/>
        <n v="1436172207"/>
        <n v="1303706001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349978269"/>
        <n v="1443185036"/>
        <n v="1459446487"/>
        <n v="1405791153"/>
        <n v="1431642010"/>
        <n v="1409924354"/>
        <n v="1432638324"/>
        <n v="1408760537"/>
        <n v="1415652552"/>
        <n v="1439332084"/>
        <n v="1381984773"/>
        <n v="1402657113"/>
        <n v="1408940886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466019272"/>
        <n v="1304464914"/>
        <n v="1396633284"/>
        <n v="1413406695"/>
        <n v="1335194944"/>
        <n v="1326728235"/>
        <n v="1439835595"/>
        <n v="1412530422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05509510"/>
        <n v="1471295447"/>
        <n v="1401722952"/>
        <n v="1406580436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04337382"/>
        <n v="1306283727"/>
        <n v="1444831031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428583846"/>
        <n v="1326404583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35670452"/>
        <n v="1407157756"/>
        <n v="1436408308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08918135"/>
        <n v="1463820081"/>
        <n v="1454543846"/>
        <n v="1404948441"/>
        <n v="1424775219"/>
        <n v="1464854398"/>
        <n v="1424609592"/>
        <n v="1429318372"/>
        <n v="1426773320"/>
        <n v="1445363891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460105966"/>
        <n v="133969481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80938"/>
        <n v="1424226768"/>
        <n v="1429287900"/>
        <n v="1489067645"/>
        <n v="1336506905"/>
        <n v="1474958434"/>
        <n v="1454173120"/>
        <n v="1403822912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390088311"/>
        <n v="1299775266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00606573"/>
        <n v="1439743900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18824986"/>
        <n v="1487770434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452598184"/>
        <n v="1456856256"/>
        <n v="1458245855"/>
        <n v="1432302082"/>
        <n v="1484682670"/>
        <n v="1302891086"/>
        <n v="1428094727"/>
        <n v="1434625937"/>
        <n v="1435874772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423529152"/>
        <n v="1326972107"/>
        <n v="1407357002"/>
        <n v="1312490350"/>
        <n v="1434973656"/>
        <n v="1474223286"/>
        <n v="1408389010"/>
        <n v="1347913059"/>
        <n v="1313612532"/>
        <n v="1405098738"/>
        <n v="1462531427"/>
        <n v="1447962505"/>
        <n v="1434445937"/>
        <n v="1451607071"/>
        <n v="1446048367"/>
        <n v="1426446033"/>
        <n v="1388084862"/>
        <n v="1364854593"/>
        <n v="1421524709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32705336"/>
        <n v="1440326138"/>
        <n v="1440632622"/>
        <n v="1445308730"/>
        <n v="1417208925"/>
        <n v="1457429646"/>
        <n v="1430424672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9999656"/>
        <n v="1453925727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454546859"/>
        <n v="1383076902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31122198"/>
        <n v="1457710589"/>
        <n v="1310486518"/>
        <n v="1407388144"/>
        <n v="1426518289"/>
        <n v="1426014562"/>
        <n v="1452825571"/>
        <n v="1304962261"/>
        <n v="1476391223"/>
        <n v="1408549233"/>
        <n v="1450780170"/>
        <n v="1412258977"/>
        <n v="1418922443"/>
        <n v="1435953566"/>
        <n v="1437236159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444856156"/>
        <n v="1311789885"/>
        <n v="1422328795"/>
        <n v="1423801318"/>
        <n v="1430321659"/>
        <n v="1412215962"/>
        <n v="1347322622"/>
        <n v="1408481972"/>
        <n v="1322763110"/>
        <n v="1408395400"/>
        <n v="1480981880"/>
        <n v="1421339077"/>
        <n v="1462285182"/>
        <n v="1414008808"/>
        <n v="1454342893"/>
        <n v="1421545247"/>
        <n v="1433776622"/>
        <n v="1381194003"/>
        <n v="1403149404"/>
        <n v="1295898527"/>
        <n v="1414549697"/>
        <n v="1290490524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1134142"/>
        <n v="1442850513"/>
        <n v="1401044229"/>
        <n v="1337977248"/>
        <n v="1402867750"/>
        <n v="1428012136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78881208"/>
        <n v="1431093354"/>
        <n v="1426542893"/>
        <n v="1468959873"/>
        <n v="1451462429"/>
        <n v="1409944412"/>
        <n v="1405003447"/>
        <n v="1489439669"/>
        <n v="125271851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405307966"/>
        <n v="1377030070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26538129"/>
        <n v="1439800904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41955269"/>
        <n v="1402612730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15644395"/>
        <n v="1428955468"/>
        <n v="1443488834"/>
        <n v="1457628680"/>
        <n v="1424678460"/>
        <n v="1326934395"/>
        <n v="1398911882"/>
        <n v="1447098599"/>
        <n v="1331982127"/>
        <n v="1404973504"/>
        <n v="1433833896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09341863"/>
        <n v="1486613332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15488887"/>
        <n v="1475791912"/>
        <n v="1433014746"/>
        <n v="1438959121"/>
        <n v="1389399701"/>
        <n v="1458336690"/>
        <n v="1430124509"/>
        <n v="1457450958"/>
        <n v="1378714687"/>
        <n v="1418745405"/>
        <n v="1452807313"/>
        <n v="1432912170"/>
        <n v="1458569302"/>
        <n v="1428507409"/>
        <n v="1442348558"/>
        <n v="1408031405"/>
        <n v="1452058282"/>
        <n v="1407847161"/>
        <n v="1424701775"/>
        <n v="1434557004"/>
        <n v="1473416906"/>
        <n v="1414358778"/>
        <n v="1400008085"/>
        <n v="1414066434"/>
        <n v="1465890694"/>
        <n v="1469202332"/>
        <n v="1423847093"/>
        <n v="1406564335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21346480"/>
        <n v="1405466820"/>
        <n v="144775719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53997910"/>
        <n v="1423245003"/>
        <n v="1406004589"/>
        <n v="1422397029"/>
        <n v="1428454356"/>
        <n v="1463090149"/>
        <n v="1484726029"/>
        <n v="1471988867"/>
        <n v="1422393234"/>
        <n v="1423520177"/>
        <n v="1414700390"/>
        <n v="1427993710"/>
        <n v="1456441429"/>
        <n v="1474917604"/>
        <n v="1449636790"/>
        <n v="1401485207"/>
        <n v="1454280186"/>
        <n v="1455359083"/>
        <n v="1412624315"/>
        <n v="1411485391"/>
        <n v="1461874935"/>
        <n v="1404833717"/>
        <n v="1457297932"/>
        <n v="1463648360"/>
        <n v="1477178238"/>
        <n v="1464197269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465970108"/>
        <n v="1295997630"/>
        <n v="1436812628"/>
        <n v="1460242191"/>
        <n v="1472593972"/>
        <n v="1488418811"/>
        <n v="1419664341"/>
        <n v="1429655318"/>
        <n v="1424234732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78130783"/>
        <n v="1388707645"/>
        <n v="1451731413"/>
        <n v="1472567085"/>
        <n v="1486550688"/>
        <n v="1444852796"/>
        <n v="1485558318"/>
        <n v="1442148089"/>
        <n v="1422650029"/>
        <n v="1423733323"/>
        <n v="1418438194"/>
        <n v="1448026037"/>
        <n v="1457548917"/>
        <n v="1406128250"/>
        <n v="1462468797"/>
        <n v="1430179997"/>
        <n v="1462130584"/>
        <n v="1432062215"/>
        <n v="1440337593"/>
        <n v="1416127967"/>
        <n v="1422389164"/>
        <n v="1477491394"/>
        <n v="1479460815"/>
        <n v="1445552019"/>
        <n v="1422920415"/>
        <n v="1429845660"/>
        <n v="1457105811"/>
        <n v="1420311342"/>
        <n v="1480882370"/>
        <n v="1458023164"/>
        <n v="1447166896"/>
        <n v="1428716704"/>
        <n v="1448401668"/>
        <n v="1434825828"/>
        <n v="1423777043"/>
        <n v="1404262699"/>
        <n v="1446612896"/>
        <n v="1413418934"/>
        <n v="1406071948"/>
        <n v="1481597687"/>
        <n v="1429550738"/>
        <n v="1410391423"/>
        <n v="1412945440"/>
        <n v="1404892123"/>
        <n v="1366906714"/>
        <n v="1440116616"/>
        <n v="1415736424"/>
        <n v="1426301517"/>
        <n v="1472804365"/>
        <n v="1451950570"/>
        <n v="1433885241"/>
        <n v="1442501578"/>
        <n v="1481324760"/>
        <n v="1485478734"/>
        <n v="1433974135"/>
        <n v="1433962249"/>
        <n v="1315947400"/>
        <n v="1408576783"/>
        <n v="1439000863"/>
        <n v="1406819784"/>
        <n v="1444274839"/>
        <n v="1400168264"/>
        <n v="1487971777"/>
        <n v="1344062865"/>
        <n v="1488386547"/>
        <n v="1452540611"/>
        <n v="1414683652"/>
        <n v="1388077791"/>
        <n v="1405621512"/>
        <n v="1334432695"/>
        <n v="1435903390"/>
        <n v="1433822692"/>
        <n v="1405464634"/>
        <n v="1447797950"/>
        <n v="1477981120"/>
        <n v="1447461370"/>
        <n v="1480187931"/>
        <n v="1409524183"/>
        <n v="1445874565"/>
        <n v="143304245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32999318"/>
        <n v="1477238423"/>
        <n v="1405021297"/>
        <n v="148794480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03556024"/>
        <n v="1463678582"/>
        <n v="1426037242"/>
        <n v="1467583271"/>
        <n v="1460337306"/>
        <n v="1472746374"/>
        <n v="1480896249"/>
        <n v="1454016943"/>
        <n v="1442605129"/>
        <n v="1462743308"/>
        <n v="1431749369"/>
        <n v="1427401026"/>
        <n v="1407856551"/>
        <n v="1464141158"/>
        <n v="1457078868"/>
        <n v="1445226117"/>
        <n v="1449431237"/>
        <n v="1470185146"/>
        <n v="1464139740"/>
        <n v="1424711777"/>
        <n v="1478292883"/>
        <n v="1430938104"/>
        <n v="1470859437"/>
        <n v="1461786545"/>
        <n v="1424823247"/>
        <n v="1462666325"/>
        <n v="1425322792"/>
        <n v="1415683702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379710294"/>
        <n v="1429029394"/>
        <n v="1465172024"/>
        <n v="1439350707"/>
        <n v="1404915149"/>
        <n v="1336795283"/>
        <n v="1452530564"/>
        <n v="1463128143"/>
        <n v="1438958824"/>
        <n v="1470728326"/>
        <n v="1434484305"/>
        <n v="1276043330"/>
        <n v="1458679706"/>
        <n v="1423704016"/>
        <n v="1454975963"/>
        <n v="1417026340"/>
        <n v="1433006765"/>
        <n v="1444340940"/>
        <n v="1272050914"/>
        <n v="1422150162"/>
        <n v="1406499612"/>
        <n v="1486962460"/>
        <n v="1425924776"/>
        <n v="1441750564"/>
        <n v="1404776724"/>
        <n v="1410796296"/>
        <n v="1438584447"/>
        <n v="1441552305"/>
        <n v="1444685444"/>
        <n v="1440203579"/>
        <n v="1474271607"/>
        <n v="1381853222"/>
        <n v="1435130472"/>
        <n v="1412432436"/>
        <n v="1459203727"/>
        <n v="1467941542"/>
        <n v="1410799870"/>
        <n v="1441730535"/>
        <n v="1405012920"/>
        <n v="1434491691"/>
        <n v="1485977434"/>
        <n v="1252964282"/>
        <n v="1427568080"/>
        <n v="1439266161"/>
        <n v="1441128131"/>
        <n v="1472718825"/>
        <n v="1436267121"/>
        <n v="1350398452"/>
        <n v="1430517353"/>
        <n v="1447239863"/>
        <n v="1413303628"/>
        <n v="1369134258"/>
        <n v="1440052651"/>
        <n v="1438098875"/>
        <n v="1414591364"/>
        <n v="1438811418"/>
        <n v="1411350628"/>
        <n v="1485421307"/>
        <n v="1429055041"/>
        <n v="1402677457"/>
        <n v="1436394968"/>
        <n v="1405097760"/>
        <n v="1434137504"/>
        <n v="1436907462"/>
        <n v="1453334629"/>
        <n v="1461438495"/>
        <n v="1443495223"/>
        <n v="1421520483"/>
        <n v="1421539727"/>
        <n v="1414897935"/>
        <n v="1447777481"/>
        <n v="1350050028"/>
        <n v="1478662675"/>
        <n v="1444059839"/>
        <n v="1429568242"/>
        <n v="1456987108"/>
        <n v="1253712916"/>
        <n v="1433282384"/>
        <n v="1479328570"/>
        <n v="1430164039"/>
        <n v="1454802545"/>
        <n v="1284409734"/>
        <n v="1397855842"/>
        <n v="1368723225"/>
        <n v="1475885342"/>
        <n v="1452810297"/>
        <n v="1439392022"/>
        <n v="1351528308"/>
        <n v="1438009130"/>
        <n v="1443146783"/>
        <n v="1434483422"/>
        <n v="1434577537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427968234"/>
        <n v="1447273560"/>
        <n v="142482255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337834963"/>
        <n v="1311879431"/>
        <n v="1440807846"/>
        <n v="1448114837"/>
        <n v="1277512556"/>
        <n v="1458847265"/>
        <n v="1462360752"/>
        <n v="1404770616"/>
        <n v="1428419552"/>
        <n v="1432665596"/>
        <n v="1340055345"/>
        <n v="1332378726"/>
        <n v="1405520253"/>
        <n v="1436211999"/>
        <n v="1407299015"/>
        <n v="1332187334"/>
        <n v="1343326747"/>
        <n v="1461598158"/>
        <n v="1405682659"/>
        <n v="1425609022"/>
        <n v="1407184688"/>
        <n v="1401058295"/>
        <n v="1428539708"/>
        <n v="1399480592"/>
        <n v="1435709765"/>
        <n v="1406595056"/>
        <n v="1417818036"/>
        <n v="1323131689"/>
        <n v="1405640302"/>
        <n v="1400600101"/>
        <n v="1441841886"/>
        <n v="1462210950"/>
        <n v="1401823952"/>
        <n v="1429306914"/>
        <n v="1466453161"/>
        <n v="1417208561"/>
        <n v="1422539108"/>
        <n v="1400260087"/>
        <n v="1423681056"/>
        <n v="1481156232"/>
        <n v="1412029566"/>
        <n v="1372668113"/>
        <n v="1343085285"/>
        <n v="1335567655"/>
        <n v="1435224120"/>
        <n v="1424222024"/>
        <n v="1432849552"/>
        <n v="1405113187"/>
        <n v="1415711095"/>
        <n v="1408203557"/>
        <n v="1470012262"/>
        <n v="1428596022"/>
        <n v="1449596425"/>
        <n v="1459507478"/>
        <n v="1462128306"/>
        <n v="1424639505"/>
        <n v="1440513832"/>
        <n v="1489480556"/>
        <n v="1411499149"/>
        <n v="1465850898"/>
        <n v="1420244622"/>
        <n v="1482788482"/>
        <n v="1400536692"/>
        <n v="1427979849"/>
        <n v="1368476367"/>
        <n v="1404942804"/>
        <n v="1456025023"/>
        <n v="1420091999"/>
        <n v="1440557759"/>
        <n v="1331358169"/>
        <n v="1433868450"/>
        <n v="1457528176"/>
        <n v="1434558479"/>
        <n v="1399058797"/>
        <n v="1446209804"/>
        <n v="1406679625"/>
        <n v="1412705818"/>
        <n v="1380826996"/>
        <n v="1435882704"/>
        <n v="1447097203"/>
        <n v="1422043154"/>
        <n v="1415228325"/>
        <n v="1400309405"/>
        <n v="1413341990"/>
        <n v="1482951242"/>
        <n v="1445629736"/>
        <n v="1489591807"/>
        <n v="1457564654"/>
        <n v="1459975008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4-06-10T09:07:49"/>
        <d v="2010-06-06T19:09:14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5-04-24T13:21:07"/>
        <d v="2016-07-02T16:22:03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0-29T03:35:39"/>
        <d v="2011-11-01T04:45:36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4-06-18T16:04:11"/>
        <d v="2017-01-26T20:18:25"/>
        <d v="2016-06-28T01:49:40"/>
        <d v="2016-09-05T19:50:54"/>
        <d v="2015-04-02T15:11:49"/>
        <d v="2015-05-30T20:57:18"/>
        <d v="2011-12-02T19:05:47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5-02-25T16:24:52"/>
        <d v="2014-06-19T20:38:50"/>
        <d v="2013-02-22T23:54:52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5-03-02T18:00:26"/>
        <d v="2010-06-14T02:01:34"/>
        <d v="2014-11-01T12:39:47"/>
        <d v="2016-03-31T13:46:00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4-07-09T18:53:24"/>
        <d v="2015-08-03T21:58:50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5-11-04T19:01:26"/>
        <d v="2011-11-14T06:34:48"/>
        <d v="2014-12-15T14:48:36"/>
        <d v="2015-06-18T23:16:59"/>
        <d v="2014-10-09T09:00:46"/>
        <d v="2015-02-15T00:12:03"/>
        <d v="2015-06-02T15:39:37"/>
        <d v="2015-05-01T18:32:51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12-22T05:05:19"/>
        <d v="2015-02-21T00:18:54"/>
        <d v="2016-01-29T20:22:56"/>
        <d v="2014-08-11T20:45:08"/>
        <d v="2015-09-02T01:33:12"/>
        <d v="2015-02-18T16:07:12"/>
        <d v="2015-07-20T17:03:40"/>
        <d v="2012-03-10T03:00:04"/>
        <d v="2015-03-31T05:40:32"/>
        <d v="2017-01-19T16:39:08"/>
        <d v="2015-07-24T14:14:55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1-10-02T14:02:15"/>
        <d v="2014-08-28T23:01:02"/>
        <d v="2014-08-13T18:26:53"/>
        <d v="2014-05-06T14:39:33"/>
        <d v="2014-04-29T20:09:08"/>
        <d v="2014-07-08T17:41:10"/>
        <d v="2015-06-11T05:16:25"/>
        <d v="2014-06-18T21:08:57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5-02-25T00:51:19"/>
        <d v="2011-03-30T22:36:25"/>
        <d v="2015-11-13T02:26:32"/>
        <d v="2012-07-05T21:37:00"/>
        <d v="2016-07-25T10:51:56"/>
        <d v="2014-05-01T22:27:25"/>
        <d v="2015-04-30T20:21:43"/>
        <d v="2011-08-30T16:12:01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5-07-18T16:19:38"/>
        <d v="2016-03-22T11:55:25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5-08-05T19:00:10"/>
        <d v="2016-05-12T06:01:07"/>
        <d v="2014-09-11T00:41:35"/>
        <d v="2016-10-21T19:25:46"/>
        <d v="2010-12-04T02:06:11"/>
        <d v="2015-05-20T05:33:24"/>
        <d v="2013-04-09T02:27:33"/>
        <d v="2016-11-01T01:23:31"/>
        <d v="2015-11-03T18:00:28"/>
        <d v="2015-03-24T19:00:55"/>
        <d v="2015-02-05T19:57:37"/>
        <d v="2011-08-03T17:36:13"/>
        <d v="2014-08-05T00:14:30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7-22T14:34:56"/>
        <d v="2016-05-04T16:24:26"/>
        <d v="2014-05-15T14:23:54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2-10-23T16:58:09"/>
        <d v="2011-10-22T01:02:2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14-11-03T15:28:26"/>
        <d v="2009-11-10T16:48:32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7-15T15:01:12"/>
        <d v="2015-04-27T18:09:58"/>
        <d v="2016-01-03T14:58:48"/>
        <d v="2012-01-17T14:23:31"/>
        <d v="2015-02-03T17:17:27"/>
        <d v="2015-07-10T17:59:38"/>
        <d v="2017-02-08T19:00:35"/>
        <d v="2016-09-01T17:19:42"/>
        <d v="2012-06-14T05:19:03"/>
        <d v="2016-12-07T13:05:05"/>
        <d v="2015-04-26T12:44:58"/>
        <d v="2016-08-09T21:35:59"/>
        <d v="2016-06-29T16:50:43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3-12-30T08:13:47"/>
        <d v="2014-06-27T20:31:12"/>
        <d v="2014-06-10T12:38:27"/>
        <d v="2015-05-31T03:25:24"/>
        <d v="2015-07-13T18:22:49"/>
        <d v="2015-05-04T15:04:10"/>
        <d v="2016-06-20T12:02:11"/>
        <d v="2014-01-18T22:10:17"/>
        <d v="2016-12-08T05:38:02"/>
        <d v="2014-07-02T10:01:50"/>
        <d v="2016-09-19T08:21:34"/>
        <d v="2012-07-17T03:07:25"/>
        <d v="2015-08-11T19:46:52"/>
        <d v="2011-03-23T21:37:00"/>
        <d v="2016-08-10T01:36:22"/>
        <d v="2016-07-02T13:03:34"/>
        <d v="2015-07-06T08:43:27"/>
        <d v="2011-04-25T04:33:21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2-10-11T17:57:49"/>
        <d v="2015-09-25T12:43:56"/>
        <d v="2016-03-31T17:48:07"/>
        <d v="2014-07-19T17:32:33"/>
        <d v="2015-05-14T22:20:10"/>
        <d v="2014-09-05T13:39:14"/>
        <d v="2015-05-26T11:05:24"/>
        <d v="2014-08-23T02:22:17"/>
        <d v="2014-11-10T20:49:12"/>
        <d v="2015-08-11T22:28:04"/>
        <d v="2013-10-17T04:39:33"/>
        <d v="2014-06-13T10:58:33"/>
        <d v="2014-08-25T04:28:06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5-08-17T18:19:55"/>
        <d v="2014-10-05T17:33:42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4-07-16T11:18:30"/>
        <d v="2016-08-15T21:10:47"/>
        <d v="2014-06-02T15:29:12"/>
        <d v="2014-07-28T20:47:16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4-07-02T21:43:02"/>
        <d v="2011-05-25T00:35:27"/>
        <d v="2015-10-14T13:57:11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5-04-09T12:50:46"/>
        <d v="2012-01-12T21:43:03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5-06-30T13:20:52"/>
        <d v="2014-08-04T13:09:16"/>
        <d v="2015-07-09T02:18:28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4-08-24T22:08:55"/>
        <d v="2016-05-21T08:41:21"/>
        <d v="2016-02-03T23:57:26"/>
        <d v="2014-07-09T23:27:21"/>
        <d v="2015-02-24T10:53:39"/>
        <d v="2016-06-02T07:59:58"/>
        <d v="2015-02-22T12:53:12"/>
        <d v="2015-04-18T00:52:52"/>
        <d v="2015-03-19T13:55:20"/>
        <d v="2015-10-20T17:58:11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6-04-08T08:59:26"/>
        <d v="2012-06-14T17:26:5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17:35:38"/>
        <d v="2015-02-18T02:32:48"/>
        <d v="2015-04-17T16:25:00"/>
        <d v="2017-03-09T13:54:05"/>
        <d v="2012-05-08T19:55:05"/>
        <d v="2016-09-27T06:40:34"/>
        <d v="2016-01-30T16:58:40"/>
        <d v="2014-06-26T22:48:32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4-01-18T23:38:31"/>
        <d v="2011-03-10T16:41:06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4-05-20T17:22:53"/>
        <d v="2015-08-16T16:51:40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4-12-17T14:03:06"/>
        <d v="2017-02-22T13:33:54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6-01-12T11:29:44"/>
        <d v="2016-03-01T18:17:36"/>
        <d v="2016-03-17T20:17:35"/>
        <d v="2015-05-22T13:41:22"/>
        <d v="2017-01-17T19:51:10"/>
        <d v="2011-04-15T18:11:26"/>
        <d v="2015-04-03T20:58:47"/>
        <d v="2015-06-18T11:12:17"/>
        <d v="2015-07-02T22:06:12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5-02-10T00:45:52"/>
        <d v="2012-01-19T11:21:47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6-05-06T10:43:47"/>
        <d v="2015-11-19T19:48:25"/>
        <d v="2015-06-16T09:12:17"/>
        <d v="2016-01-01T00:11:11"/>
        <d v="2015-10-28T16:06:07"/>
        <d v="2015-03-15T19:00:33"/>
        <d v="2013-12-26T19:07:42"/>
        <d v="2013-04-01T22:16:33"/>
        <d v="2015-01-17T19:58:29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5-27T05:42:16"/>
        <d v="2015-08-23T10:35:38"/>
        <d v="2015-08-26T23:43:42"/>
        <d v="2015-10-20T02:38:50"/>
        <d v="2014-11-28T21:08:45"/>
        <d v="2016-03-08T09:34:06"/>
        <d v="2015-04-30T20:11:12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4-07T03:27:36"/>
        <d v="2016-01-27T20:15:27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6-02-04T00:47:39"/>
        <d v="2013-10-29T20:01:42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5-05-08T21:56:38"/>
        <d v="2016-03-11T15:36:29"/>
        <d v="2011-07-12T16:01:58"/>
        <d v="2014-08-07T05:09:04"/>
        <d v="2015-03-16T15:04:49"/>
        <d v="2015-03-10T19:09:22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03T19:59:26"/>
        <d v="2015-07-18T16:15:59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5-10-14T20:55:56"/>
        <d v="2011-07-27T18:04:45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4-08-18T20:56:40"/>
        <d v="2016-12-05T23:51:2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4-10-29T02:28:17"/>
        <d v="2010-11-23T05:35:24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01T19:02:22"/>
        <d v="2015-09-21T15:48:33"/>
        <d v="2014-05-25T18:57:09"/>
        <d v="2012-05-25T20:20:48"/>
        <d v="2014-06-15T21:29:10"/>
        <d v="2015-04-02T22:02:16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6-11-11T16:20:08"/>
        <d v="2015-05-08T13:55:54"/>
        <d v="2015-03-16T21:54:53"/>
        <d v="2016-07-19T20:24:33"/>
        <d v="2015-12-30T08:00:29"/>
        <d v="2014-09-05T19:13:32"/>
        <d v="2014-07-10T14:44:07"/>
        <d v="2017-03-13T21:14:29"/>
        <d v="2009-09-12T01:21:5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4-07-14T03:19:26"/>
        <d v="2013-08-20T20:21:10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3-16T20:35:29"/>
        <d v="2015-08-17T08:41:44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5-09-11T07:07:49"/>
        <d v="2014-06-12T22:38:50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4-11-10T18:33:15"/>
        <d v="2015-04-13T20:04:28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4-07-10T06:25:04"/>
        <d v="2015-06-09T07:11:36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4-08-29T19:51:03"/>
        <d v="2017-02-09T04:08:52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4-11-08T23:21:27"/>
        <d v="2016-10-06T22:11:52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6-01-14T21:35:13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5-06-17T16:03:24"/>
        <d v="2016-09-09T10:28:26"/>
        <d v="2014-10-26T21:26:18"/>
        <d v="2014-05-13T19:08:05"/>
        <d v="2014-10-23T12:13:54"/>
        <d v="2016-06-14T07:51:34"/>
        <d v="2016-07-22T15:45:32"/>
        <d v="2015-02-13T17:04:53"/>
        <d v="2014-07-28T16:18:55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5-01-15T18:28:00"/>
        <d v="2014-07-15T23:27:00"/>
        <d v="2015-11-17T10:46:3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1-27T22:17:0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5-04-02T16:55:10"/>
        <d v="2016-02-25T23:03:49"/>
        <d v="2016-09-26T19:20:04"/>
        <d v="2015-12-09T04:53:10"/>
        <d v="2014-05-30T21:26:47"/>
        <d v="2016-01-31T22:43:06"/>
        <d v="2016-02-13T10:24:43"/>
        <d v="2014-10-06T19:38:35"/>
        <d v="2014-09-23T15:16:31"/>
        <d v="2016-04-28T20:22:15"/>
        <d v="2014-07-08T15:35:17"/>
        <d v="2016-03-06T20:58:52"/>
        <d v="2016-05-19T08:59:20"/>
        <d v="2016-10-22T23:17:18"/>
        <d v="2016-05-25T17:27:49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6-06-15T05:55:08"/>
        <d v="2011-01-25T23:20:30"/>
        <d v="2015-07-13T18:37:08"/>
        <d v="2016-04-09T22:49:51"/>
        <d v="2016-08-30T21:52:52"/>
        <d v="2017-03-02T01:40:11"/>
        <d v="2014-12-27T07:12:21"/>
        <d v="2015-04-21T22:28:38"/>
        <d v="2015-02-18T04:45:32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7-01-27T23:05:18"/>
        <d v="2015-09-13T12:41:29"/>
        <d v="2015-01-30T20:33:49"/>
        <d v="2015-02-12T09:28:43"/>
        <d v="2014-12-13T02:36:34"/>
        <d v="2015-11-20T13:27:17"/>
        <d v="2016-03-09T18:41:57"/>
        <d v="2014-07-23T15:10:50"/>
        <d v="2016-05-05T17:19:57"/>
        <d v="2015-04-28T00:13:1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01-03T18:55:42"/>
        <d v="2016-12-04T20:12:50"/>
        <d v="2016-03-15T06:26:04"/>
        <d v="2015-11-10T14:48:16"/>
        <d v="2015-04-11T01:45:04"/>
        <d v="2015-11-24T21:47:48"/>
        <d v="2015-06-20T18:43:48"/>
        <d v="2015-02-12T21:37:23"/>
        <d v="2014-07-02T00:58:19"/>
        <d v="2015-11-04T04:54:56"/>
        <d v="2014-10-16T00:22:14"/>
        <d v="2014-07-22T23:32:28"/>
        <d v="2016-12-13T02:54:47"/>
        <d v="2015-04-20T17:25:38"/>
        <d v="2014-09-10T23:23:43"/>
        <d v="2014-10-10T12:50:40"/>
        <d v="2014-07-09T07:48:43"/>
        <d v="2013-04-25T16:18:34"/>
        <d v="2015-08-21T00:23:36"/>
        <d v="2014-11-11T20:07:04"/>
        <d v="2015-03-14T02:51:57"/>
        <d v="2016-09-02T08:19:25"/>
        <d v="2016-01-04T23:36:10"/>
        <d v="2015-06-09T21:27:21"/>
        <d v="2015-09-17T14:52:58"/>
        <d v="2016-12-09T23:06:00"/>
        <d v="2017-01-27T00:58:54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7-02-24T21:29:37"/>
        <d v="2012-08-04T06:47:45"/>
        <d v="2017-03-01T16:42:27"/>
        <d v="2016-01-11T19:30:11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4-08-31T22:29:43"/>
        <d v="2015-10-26T15:49:25"/>
        <d v="2015-05-31T03:20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4-07-10T19:41:37"/>
        <d v="2017-02-24T14:00:0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07-09T14:12:29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4-11-26T18:25:40"/>
        <d v="2015-05-30T17:26:05"/>
        <d v="2015-10-08T21:49:00"/>
        <d v="2010-04-23T19:28:34"/>
        <d v="2015-01-25T01:42:42"/>
        <d v="2014-07-27T22:20:12"/>
        <d v="2017-02-13T05:07:40"/>
        <d v="2015-03-09T18:12:56"/>
        <d v="2015-09-08T22:16:04"/>
        <d v="2014-07-07T23:45:24"/>
        <d v="2014-09-15T15:51:36"/>
        <d v="2015-08-03T06:47:27"/>
        <d v="2015-09-06T15:11:45"/>
        <d v="2015-10-12T21:30:44"/>
        <d v="2015-08-22T00:32:59"/>
        <d v="2016-09-19T07:53:27"/>
        <d v="2013-10-15T16:07:02"/>
        <d v="2015-06-24T07:21:12"/>
        <d v="2014-10-04T14:20:36"/>
        <d v="2016-03-28T22:22:07"/>
        <d v="2016-07-08T01:32:22"/>
        <d v="2014-09-15T16:51:10"/>
        <d v="2015-09-08T16:42:15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5-07-14T20:57:42"/>
        <d v="2016-01-21T00:03:49"/>
        <d v="2016-04-23T19:08:15"/>
        <d v="2015-09-29T02:53:43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5-04-20T22:17:22"/>
        <d v="2016-03-03T06:38:28"/>
        <d v="2009-09-23T13:35:16"/>
        <d v="2015-06-02T21:59:44"/>
        <d v="2016-11-16T20:36:10"/>
        <d v="2015-04-27T19:47:19"/>
        <d v="2016-02-06T23:49:05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09:50:34"/>
        <d v="2015-11-11T20:26:00"/>
        <d v="2015-02-25T00:02:3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4-07-07T22:03:36"/>
        <d v="2015-04-07T15:12:32"/>
        <d v="2015-05-26T18:39:56"/>
        <d v="2012-06-18T21:35:45"/>
        <d v="2012-03-22T01:12:06"/>
        <d v="2014-07-16T14:17:33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4-07-29T00:50:56"/>
        <d v="2014-12-05T22:20:36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6-06-20T20:06:01"/>
        <d v="2014-11-28T21:02:41"/>
        <d v="2015-01-29T13:45:08"/>
        <d v="2014-05-16T17:08:07"/>
        <d v="2015-02-11T18:57:36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8-01T00:44:22"/>
        <d v="2015-04-09T16:13:42"/>
        <d v="2015-12-08T17:40:25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6-12-26T21:41:22"/>
        <d v="2014-05-19T21:58:1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5-06-09T16:47:30"/>
        <d v="2016-03-09T12:56:16"/>
        <d v="2015-06-17T16:27:59"/>
        <d v="2014-05-02T19:26:37"/>
        <d v="2015-10-30T12:56:44"/>
        <d v="2014-07-30T00:20:25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6-12-28T18:54:02"/>
        <d v="2015-10-23T19:48:56"/>
        <d v="2017-03-15T15:30:07"/>
        <d v="2016-03-09T23:04:14"/>
        <d v="2016-04-06T20:36:48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x v="0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x v="1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x v="2"/>
    <x v="2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x v="3"/>
    <x v="3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x v="4"/>
    <x v="4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x v="5"/>
    <x v="5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x v="6"/>
    <x v="6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x v="6"/>
    <x v="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x v="8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x v="8"/>
    <x v="9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x v="9"/>
    <x v="10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x v="6"/>
    <x v="11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x v="12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x v="6"/>
    <x v="13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x v="4"/>
    <x v="14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x v="15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x v="12"/>
    <x v="16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x v="17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x v="14"/>
    <x v="18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x v="19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x v="20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x v="0"/>
    <x v="21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x v="17"/>
    <x v="22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x v="18"/>
    <x v="23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x v="19"/>
    <x v="24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x v="20"/>
    <x v="25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x v="4"/>
    <x v="26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x v="21"/>
    <x v="27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x v="16"/>
    <x v="28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x v="6"/>
    <x v="29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x v="22"/>
    <x v="30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x v="31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x v="23"/>
    <x v="32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x v="17"/>
    <x v="33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x v="6"/>
    <x v="34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x v="35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x v="36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x v="25"/>
    <x v="37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x v="26"/>
    <x v="38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x v="10"/>
    <x v="39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x v="27"/>
    <x v="40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x v="25"/>
    <x v="41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x v="28"/>
    <x v="42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x v="29"/>
    <x v="43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x v="44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x v="4"/>
    <x v="45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x v="28"/>
    <x v="46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x v="25"/>
    <x v="47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x v="4"/>
    <x v="48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x v="6"/>
    <x v="4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x v="9"/>
    <x v="50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x v="19"/>
    <x v="51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x v="4"/>
    <x v="52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x v="6"/>
    <x v="5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x v="31"/>
    <x v="5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x v="0"/>
    <x v="5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x v="26"/>
    <x v="5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x v="32"/>
    <x v="57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x v="33"/>
    <x v="58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x v="59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x v="6"/>
    <x v="6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x v="34"/>
    <x v="61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x v="4"/>
    <x v="62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x v="6"/>
    <x v="63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x v="35"/>
    <x v="64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x v="16"/>
    <x v="65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x v="66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x v="4"/>
    <x v="6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x v="4"/>
    <x v="68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x v="4"/>
    <x v="69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x v="26"/>
    <x v="70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x v="71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x v="6"/>
    <x v="72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x v="4"/>
    <x v="73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x v="37"/>
    <x v="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x v="23"/>
    <x v="75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x v="6"/>
    <x v="76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x v="77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x v="38"/>
    <x v="78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x v="4"/>
    <x v="79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x v="16"/>
    <x v="80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x v="39"/>
    <x v="81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x v="82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x v="40"/>
    <x v="83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x v="4"/>
    <x v="84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x v="35"/>
    <x v="85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x v="41"/>
    <x v="86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x v="42"/>
    <x v="87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x v="0"/>
    <x v="88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x v="89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x v="1"/>
    <x v="90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x v="24"/>
    <x v="9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x v="26"/>
    <x v="9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x v="44"/>
    <x v="93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x v="33"/>
    <x v="94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x v="10"/>
    <x v="95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x v="4"/>
    <x v="96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x v="45"/>
    <x v="97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x v="46"/>
    <x v="98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x v="12"/>
    <x v="99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x v="100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x v="1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x v="48"/>
    <x v="102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x v="35"/>
    <x v="103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x v="45"/>
    <x v="104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x v="6"/>
    <x v="105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x v="35"/>
    <x v="106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x v="16"/>
    <x v="107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x v="17"/>
    <x v="108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x v="109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x v="110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x v="49"/>
    <x v="111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x v="112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x v="113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x v="17"/>
    <x v="114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x v="115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x v="43"/>
    <x v="116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x v="23"/>
    <x v="117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x v="118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x v="6"/>
    <x v="119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x v="43"/>
    <x v="120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x v="121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x v="52"/>
    <x v="122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x v="6"/>
    <x v="123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x v="6"/>
    <x v="124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x v="53"/>
    <x v="125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x v="54"/>
    <x v="126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x v="55"/>
    <x v="127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x v="23"/>
    <x v="128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x v="6"/>
    <x v="129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x v="6"/>
    <x v="130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x v="131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x v="6"/>
    <x v="13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x v="13"/>
    <x v="133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x v="6"/>
    <x v="13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0"/>
    <x v="135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x v="12"/>
    <x v="136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x v="16"/>
    <x v="137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x v="1"/>
    <x v="138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x v="139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x v="23"/>
    <x v="140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x v="6"/>
    <x v="141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x v="20"/>
    <x v="14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x v="56"/>
    <x v="143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x v="57"/>
    <x v="144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x v="6"/>
    <x v="145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x v="26"/>
    <x v="146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x v="34"/>
    <x v="147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x v="13"/>
    <x v="148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x v="6"/>
    <x v="149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x v="13"/>
    <x v="150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x v="6"/>
    <x v="151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x v="6"/>
    <x v="152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x v="6"/>
    <x v="153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x v="6"/>
    <x v="15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x v="6"/>
    <x v="15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x v="13"/>
    <x v="156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x v="157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x v="16"/>
    <x v="158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x v="6"/>
    <x v="159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x v="6"/>
    <x v="160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x v="0"/>
    <x v="16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x v="13"/>
    <x v="162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x v="163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x v="17"/>
    <x v="164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x v="0"/>
    <x v="165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x v="26"/>
    <x v="166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x v="167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x v="168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x v="58"/>
    <x v="169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x v="13"/>
    <x v="170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x v="171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x v="23"/>
    <x v="172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x v="35"/>
    <x v="173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x v="16"/>
    <x v="174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x v="52"/>
    <x v="175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x v="13"/>
    <x v="176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x v="59"/>
    <x v="177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x v="52"/>
    <x v="178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x v="13"/>
    <x v="179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x v="60"/>
    <x v="180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x v="17"/>
    <x v="181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x v="18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x v="23"/>
    <x v="183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x v="23"/>
    <x v="184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x v="185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x v="186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x v="19"/>
    <x v="187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x v="13"/>
    <x v="188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x v="13"/>
    <x v="189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x v="62"/>
    <x v="190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x v="63"/>
    <x v="191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x v="13"/>
    <x v="192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x v="13"/>
    <x v="193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x v="64"/>
    <x v="194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x v="19"/>
    <x v="195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x v="23"/>
    <x v="196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x v="59"/>
    <x v="197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x v="16"/>
    <x v="198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x v="4"/>
    <x v="199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x v="65"/>
    <x v="200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x v="66"/>
    <x v="201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x v="13"/>
    <x v="202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x v="67"/>
    <x v="203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x v="68"/>
    <x v="204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x v="69"/>
    <x v="20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x v="23"/>
    <x v="206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x v="23"/>
    <x v="20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x v="70"/>
    <x v="208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x v="71"/>
    <x v="209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x v="0"/>
    <x v="210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x v="1"/>
    <x v="21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x v="23"/>
    <x v="212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x v="72"/>
    <x v="213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x v="32"/>
    <x v="214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x v="215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x v="17"/>
    <x v="216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x v="46"/>
    <x v="217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x v="23"/>
    <x v="218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x v="51"/>
    <x v="219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x v="23"/>
    <x v="220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x v="0"/>
    <x v="221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x v="23"/>
    <x v="22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x v="23"/>
    <x v="223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x v="23"/>
    <x v="224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x v="23"/>
    <x v="225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x v="226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x v="4"/>
    <x v="227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x v="16"/>
    <x v="228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x v="23"/>
    <x v="229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x v="23"/>
    <x v="230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x v="24"/>
    <x v="231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x v="23"/>
    <x v="232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x v="73"/>
    <x v="233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x v="17"/>
    <x v="234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x v="17"/>
    <x v="235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x v="74"/>
    <x v="236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x v="75"/>
    <x v="23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x v="51"/>
    <x v="238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x v="4"/>
    <x v="239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x v="36"/>
    <x v="240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x v="241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x v="76"/>
    <x v="242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x v="0"/>
    <x v="24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x v="17"/>
    <x v="244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x v="77"/>
    <x v="245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x v="17"/>
    <x v="24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x v="0"/>
    <x v="247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x v="78"/>
    <x v="248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x v="17"/>
    <x v="249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x v="36"/>
    <x v="250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x v="79"/>
    <x v="251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x v="32"/>
    <x v="252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x v="80"/>
    <x v="253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x v="17"/>
    <x v="254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x v="0"/>
    <x v="255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x v="256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x v="32"/>
    <x v="257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x v="17"/>
    <x v="258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x v="0"/>
    <x v="259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x v="0"/>
    <x v="260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x v="0"/>
    <x v="261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x v="82"/>
    <x v="262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x v="0"/>
    <x v="263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x v="17"/>
    <x v="264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x v="83"/>
    <x v="265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x v="0"/>
    <x v="266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x v="26"/>
    <x v="267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x v="51"/>
    <x v="268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x v="84"/>
    <x v="269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x v="270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x v="0"/>
    <x v="271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x v="0"/>
    <x v="272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x v="17"/>
    <x v="273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x v="85"/>
    <x v="274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x v="51"/>
    <x v="275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x v="0"/>
    <x v="276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x v="60"/>
    <x v="277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x v="51"/>
    <x v="278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x v="0"/>
    <x v="279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x v="86"/>
    <x v="280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x v="87"/>
    <x v="281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x v="37"/>
    <x v="28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x v="26"/>
    <x v="283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x v="284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x v="17"/>
    <x v="285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x v="17"/>
    <x v="286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x v="17"/>
    <x v="287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x v="17"/>
    <x v="288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x v="17"/>
    <x v="289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x v="17"/>
    <x v="290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x v="17"/>
    <x v="291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x v="23"/>
    <x v="292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x v="293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x v="88"/>
    <x v="294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x v="17"/>
    <x v="295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x v="17"/>
    <x v="296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x v="89"/>
    <x v="297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x v="26"/>
    <x v="298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x v="51"/>
    <x v="299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x v="300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x v="38"/>
    <x v="301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x v="36"/>
    <x v="302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x v="86"/>
    <x v="303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x v="6"/>
    <x v="304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x v="90"/>
    <x v="30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x v="17"/>
    <x v="306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x v="90"/>
    <x v="307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x v="16"/>
    <x v="308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x v="17"/>
    <x v="309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x v="310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x v="17"/>
    <x v="311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x v="92"/>
    <x v="312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x v="17"/>
    <x v="313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x v="17"/>
    <x v="314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x v="17"/>
    <x v="31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x v="17"/>
    <x v="316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x v="17"/>
    <x v="317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x v="51"/>
    <x v="318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x v="16"/>
    <x v="319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x v="93"/>
    <x v="32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94"/>
    <x v="321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x v="17"/>
    <x v="322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x v="16"/>
    <x v="323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x v="17"/>
    <x v="324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x v="17"/>
    <x v="32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x v="326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x v="95"/>
    <x v="327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x v="17"/>
    <x v="328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x v="16"/>
    <x v="329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x v="96"/>
    <x v="330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x v="17"/>
    <x v="331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x v="32"/>
    <x v="332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x v="17"/>
    <x v="333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x v="26"/>
    <x v="334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x v="17"/>
    <x v="335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x v="17"/>
    <x v="336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x v="97"/>
    <x v="337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x v="17"/>
    <x v="338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x v="62"/>
    <x v="339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x v="17"/>
    <x v="340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x v="17"/>
    <x v="341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x v="1"/>
    <x v="342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x v="6"/>
    <x v="343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x v="98"/>
    <x v="344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x v="99"/>
    <x v="34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x v="65"/>
    <x v="346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x v="90"/>
    <x v="347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x v="51"/>
    <x v="348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x v="26"/>
    <x v="349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x v="51"/>
    <x v="350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x v="1"/>
    <x v="35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73"/>
    <x v="352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x v="100"/>
    <x v="353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x v="16"/>
    <x v="354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x v="90"/>
    <x v="355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x v="16"/>
    <x v="356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x v="38"/>
    <x v="357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x v="65"/>
    <x v="358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x v="47"/>
    <x v="359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x v="65"/>
    <x v="360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x v="101"/>
    <x v="36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x v="16"/>
    <x v="362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x v="102"/>
    <x v="363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x v="103"/>
    <x v="364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x v="104"/>
    <x v="365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x v="16"/>
    <x v="366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x v="65"/>
    <x v="367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x v="16"/>
    <x v="368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x v="65"/>
    <x v="369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x v="51"/>
    <x v="370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x v="105"/>
    <x v="371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x v="372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x v="16"/>
    <x v="373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x v="16"/>
    <x v="374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x v="22"/>
    <x v="375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x v="53"/>
    <x v="376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x v="51"/>
    <x v="377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x v="378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x v="16"/>
    <x v="379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x v="53"/>
    <x v="380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x v="16"/>
    <x v="381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x v="106"/>
    <x v="38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x v="32"/>
    <x v="383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x v="16"/>
    <x v="384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x v="16"/>
    <x v="385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x v="53"/>
    <x v="386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x v="6"/>
    <x v="387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x v="16"/>
    <x v="388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x v="16"/>
    <x v="389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x v="16"/>
    <x v="390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x v="52"/>
    <x v="391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x v="107"/>
    <x v="392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x v="35"/>
    <x v="393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x v="16"/>
    <x v="394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x v="16"/>
    <x v="395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x v="16"/>
    <x v="396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x v="16"/>
    <x v="397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x v="51"/>
    <x v="398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x v="108"/>
    <x v="399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x v="53"/>
    <x v="400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x v="17"/>
    <x v="401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x v="47"/>
    <x v="402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x v="109"/>
    <x v="403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x v="404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x v="80"/>
    <x v="405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x v="16"/>
    <x v="406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x v="53"/>
    <x v="407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x v="16"/>
    <x v="408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x v="47"/>
    <x v="409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x v="16"/>
    <x v="410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x v="16"/>
    <x v="411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x v="16"/>
    <x v="412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x v="16"/>
    <x v="413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x v="414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x v="16"/>
    <x v="415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x v="16"/>
    <x v="416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x v="109"/>
    <x v="417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x v="80"/>
    <x v="418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x v="111"/>
    <x v="419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x v="9"/>
    <x v="420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x v="112"/>
    <x v="421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x v="422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x v="53"/>
    <x v="423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x v="35"/>
    <x v="42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x v="6"/>
    <x v="425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x v="47"/>
    <x v="426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x v="427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x v="6"/>
    <x v="428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x v="73"/>
    <x v="4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x v="47"/>
    <x v="430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x v="431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x v="1"/>
    <x v="432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x v="114"/>
    <x v="433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x v="47"/>
    <x v="434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x v="53"/>
    <x v="43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x v="53"/>
    <x v="436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x v="51"/>
    <x v="437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x v="92"/>
    <x v="438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x v="53"/>
    <x v="439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x v="51"/>
    <x v="440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x v="106"/>
    <x v="441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x v="109"/>
    <x v="442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x v="115"/>
    <x v="443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x v="36"/>
    <x v="44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26"/>
    <x v="44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x v="72"/>
    <x v="446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x v="92"/>
    <x v="447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x v="1"/>
    <x v="448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x v="449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x v="17"/>
    <x v="45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x v="45"/>
    <x v="45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x v="51"/>
    <x v="452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x v="116"/>
    <x v="453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x v="45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x v="51"/>
    <x v="455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x v="117"/>
    <x v="45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x v="51"/>
    <x v="457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x v="32"/>
    <x v="458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x v="118"/>
    <x v="459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x v="76"/>
    <x v="460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x v="26"/>
    <x v="461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x v="76"/>
    <x v="462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x v="25"/>
    <x v="463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x v="51"/>
    <x v="464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x v="26"/>
    <x v="465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x v="9"/>
    <x v="466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x v="60"/>
    <x v="467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x v="468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x v="119"/>
    <x v="469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x v="51"/>
    <x v="470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x v="471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x v="51"/>
    <x v="472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x v="51"/>
    <x v="473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x v="51"/>
    <x v="474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x v="51"/>
    <x v="475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x v="51"/>
    <x v="476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x v="51"/>
    <x v="477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x v="478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x v="51"/>
    <x v="479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x v="76"/>
    <x v="480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x v="51"/>
    <x v="481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x v="51"/>
    <x v="482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x v="80"/>
    <x v="483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x v="26"/>
    <x v="484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x v="51"/>
    <x v="48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x v="486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x v="13"/>
    <x v="487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x v="51"/>
    <x v="48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x v="51"/>
    <x v="489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x v="121"/>
    <x v="490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x v="51"/>
    <x v="491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x v="122"/>
    <x v="492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x v="51"/>
    <x v="493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x v="26"/>
    <x v="494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x v="51"/>
    <x v="49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x v="26"/>
    <x v="496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x v="80"/>
    <x v="497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x v="498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x v="499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x v="51"/>
    <x v="500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x v="51"/>
    <x v="501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x v="26"/>
    <x v="502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x v="51"/>
    <x v="503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x v="51"/>
    <x v="504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x v="26"/>
    <x v="505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x v="99"/>
    <x v="506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x v="51"/>
    <x v="507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x v="26"/>
    <x v="508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x v="109"/>
    <x v="509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x v="4"/>
    <x v="51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x v="51"/>
    <x v="511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x v="51"/>
    <x v="512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x v="51"/>
    <x v="513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x v="51"/>
    <x v="514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x v="51"/>
    <x v="51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x v="17"/>
    <x v="516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x v="1"/>
    <x v="517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x v="51"/>
    <x v="518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x v="51"/>
    <x v="519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x v="51"/>
    <x v="52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x v="51"/>
    <x v="521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x v="522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x v="51"/>
    <x v="523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x v="1"/>
    <x v="524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x v="51"/>
    <x v="525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x v="123"/>
    <x v="526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x v="124"/>
    <x v="527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x v="109"/>
    <x v="528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x v="125"/>
    <x v="529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x v="16"/>
    <x v="530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x v="26"/>
    <x v="53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x v="109"/>
    <x v="532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x v="26"/>
    <x v="533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x v="126"/>
    <x v="534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x v="6"/>
    <x v="535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x v="536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x v="1"/>
    <x v="537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x v="14"/>
    <x v="538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x v="1"/>
    <x v="539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x v="0"/>
    <x v="54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x v="32"/>
    <x v="54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x v="127"/>
    <x v="541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x v="38"/>
    <x v="542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x v="543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x v="32"/>
    <x v="544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x v="129"/>
    <x v="545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x v="6"/>
    <x v="546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x v="547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x v="26"/>
    <x v="548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x v="114"/>
    <x v="549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x v="1"/>
    <x v="550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x v="26"/>
    <x v="551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x v="130"/>
    <x v="552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x v="131"/>
    <x v="553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x v="109"/>
    <x v="554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x v="132"/>
    <x v="555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x v="0"/>
    <x v="55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x v="109"/>
    <x v="557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x v="32"/>
    <x v="558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x v="99"/>
    <x v="559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x v="66"/>
    <x v="56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x v="561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x v="32"/>
    <x v="562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x v="1"/>
    <x v="563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x v="109"/>
    <x v="564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x v="66"/>
    <x v="565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x v="133"/>
    <x v="566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x v="567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x v="135"/>
    <x v="568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x v="32"/>
    <x v="569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x v="24"/>
    <x v="570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x v="26"/>
    <x v="571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x v="26"/>
    <x v="572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x v="26"/>
    <x v="573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x v="6"/>
    <x v="574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x v="136"/>
    <x v="575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x v="26"/>
    <x v="576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x v="32"/>
    <x v="577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x v="1"/>
    <x v="578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x v="137"/>
    <x v="579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x v="66"/>
    <x v="580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x v="53"/>
    <x v="58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x v="13"/>
    <x v="582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x v="58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x v="138"/>
    <x v="584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x v="585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x v="26"/>
    <x v="586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x v="32"/>
    <x v="587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x v="26"/>
    <x v="588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x v="1"/>
    <x v="589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x v="32"/>
    <x v="590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x v="32"/>
    <x v="591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x v="32"/>
    <x v="592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x v="26"/>
    <x v="593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x v="32"/>
    <x v="594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x v="26"/>
    <x v="594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x v="26"/>
    <x v="595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x v="14"/>
    <x v="59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x v="32"/>
    <x v="597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x v="32"/>
    <x v="598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x v="26"/>
    <x v="599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x v="32"/>
    <x v="600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x v="139"/>
    <x v="601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x v="36"/>
    <x v="602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x v="32"/>
    <x v="603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x v="32"/>
    <x v="603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x v="140"/>
    <x v="603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x v="604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x v="141"/>
    <x v="605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x v="4"/>
    <x v="606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x v="0"/>
    <x v="607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x v="26"/>
    <x v="608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x v="0"/>
    <x v="609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x v="26"/>
    <x v="610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x v="36"/>
    <x v="61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x v="142"/>
    <x v="612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x v="1"/>
    <x v="613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x v="614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x v="26"/>
    <x v="615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x v="25"/>
    <x v="616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x v="26"/>
    <x v="617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x v="82"/>
    <x v="618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x v="141"/>
    <x v="619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x v="26"/>
    <x v="620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x v="88"/>
    <x v="621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x v="62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x v="36"/>
    <x v="623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x v="26"/>
    <x v="624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x v="82"/>
    <x v="625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x v="135"/>
    <x v="626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x v="26"/>
    <x v="627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x v="19"/>
    <x v="628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x v="26"/>
    <x v="629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x v="143"/>
    <x v="630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x v="141"/>
    <x v="631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x v="26"/>
    <x v="632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x v="144"/>
    <x v="633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x v="26"/>
    <x v="634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99"/>
    <x v="635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x v="145"/>
    <x v="636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x v="118"/>
    <x v="63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x v="146"/>
    <x v="638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x v="639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x v="82"/>
    <x v="640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x v="26"/>
    <x v="641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x v="147"/>
    <x v="642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x v="38"/>
    <x v="643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x v="26"/>
    <x v="644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x v="26"/>
    <x v="645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x v="26"/>
    <x v="646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x v="26"/>
    <x v="647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x v="148"/>
    <x v="648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x v="26"/>
    <x v="649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x v="26"/>
    <x v="650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x v="149"/>
    <x v="651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x v="13"/>
    <x v="65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x v="150"/>
    <x v="653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x v="26"/>
    <x v="654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x v="88"/>
    <x v="655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x v="656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x v="6"/>
    <x v="657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x v="26"/>
    <x v="658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x v="70"/>
    <x v="659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x v="26"/>
    <x v="66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x v="6"/>
    <x v="661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x v="26"/>
    <x v="662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x v="149"/>
    <x v="663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x v="141"/>
    <x v="664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x v="26"/>
    <x v="66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x v="60"/>
    <x v="666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x v="1"/>
    <x v="667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x v="141"/>
    <x v="668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x v="26"/>
    <x v="669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x v="38"/>
    <x v="67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x v="26"/>
    <x v="671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x v="26"/>
    <x v="672"/>
    <x v="0"/>
    <x v="0"/>
    <s v="USD"/>
    <n v="1485642930"/>
    <n v="1483050930"/>
    <b v="0"/>
    <n v="110"/>
    <b v="1"/>
    <x v="17"/>
    <n v="106"/>
    <n v="95.96"/>
    <x v="1"/>
    <x v="17"/>
  </r>
  <r>
    <n v="3434"/>
    <s v="The Williams Project"/>
    <s v="Bringing Tennessee Williams, Shakespeare, and 8 world class actors to Longview, Washington to build a play in and for the community."/>
    <x v="26"/>
    <x v="673"/>
    <x v="0"/>
    <x v="0"/>
    <s v="USD"/>
    <n v="1404983269"/>
    <n v="1402391269"/>
    <b v="0"/>
    <n v="168"/>
    <b v="1"/>
    <x v="11"/>
    <n v="106"/>
    <n v="62.83"/>
    <x v="6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x v="673"/>
    <x v="0"/>
    <x v="0"/>
    <s v="USD"/>
    <n v="1279778400"/>
    <n v="1275851354"/>
    <b v="0"/>
    <n v="120"/>
    <b v="1"/>
    <x v="12"/>
    <n v="106"/>
    <n v="87.96"/>
    <x v="7"/>
    <x v="12"/>
  </r>
  <r>
    <n v="1021"/>
    <s v="Rick and Morty Album &amp; Music Video"/>
    <s v="Rick and Morty concept album written by Allie Goertz + music video directed by Paul B. Cummings!"/>
    <x v="121"/>
    <x v="674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x v="26"/>
    <x v="675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x v="149"/>
    <x v="67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x v="26"/>
    <x v="677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x v="26"/>
    <x v="678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x v="40"/>
    <x v="679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x v="36"/>
    <x v="680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x v="26"/>
    <x v="681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x v="26"/>
    <x v="682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x v="26"/>
    <x v="68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x v="70"/>
    <x v="684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x v="26"/>
    <x v="685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x v="26"/>
    <x v="686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x v="26"/>
    <x v="687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x v="26"/>
    <x v="687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x v="26"/>
    <x v="688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x v="26"/>
    <x v="689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x v="26"/>
    <x v="6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x v="26"/>
    <x v="691"/>
    <x v="0"/>
    <x v="0"/>
    <s v="USD"/>
    <n v="1404360045"/>
    <n v="1401336045"/>
    <b v="0"/>
    <n v="96"/>
    <b v="1"/>
    <x v="19"/>
    <n v="103"/>
    <n v="106.93"/>
    <x v="6"/>
    <x v="19"/>
  </r>
  <r>
    <n v="3714"/>
    <s v="Expedition (to NYC)"/>
    <s v="This summer, help some of the top high school theater students from across the country come to NYC to create a world premiere play."/>
    <x v="26"/>
    <x v="692"/>
    <x v="0"/>
    <x v="0"/>
    <s v="USD"/>
    <n v="1432612740"/>
    <n v="1429881667"/>
    <b v="0"/>
    <n v="97"/>
    <b v="1"/>
    <x v="11"/>
    <n v="102"/>
    <n v="105.52"/>
    <x v="6"/>
    <x v="11"/>
  </r>
  <r>
    <n v="1393"/>
    <s v="WolfHunt | Social Commentary Rock Project"/>
    <s v="Rock n' Roll tales of our times"/>
    <x v="26"/>
    <x v="692"/>
    <x v="0"/>
    <x v="0"/>
    <s v="USD"/>
    <n v="1470068523"/>
    <n v="1467476523"/>
    <b v="0"/>
    <n v="52"/>
    <b v="1"/>
    <x v="15"/>
    <n v="102"/>
    <n v="196.83"/>
    <x v="7"/>
    <x v="15"/>
  </r>
  <r>
    <n v="1617"/>
    <s v="The Coffis Brothers 2nd Album!"/>
    <s v="The Coffis Brothers &amp;The Mountain Men are recording a brand new full length record."/>
    <x v="40"/>
    <x v="693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x v="1"/>
    <x v="693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x v="694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x v="82"/>
    <x v="695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x v="26"/>
    <x v="696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x v="26"/>
    <x v="697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x v="26"/>
    <x v="698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x v="26"/>
    <x v="699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x v="26"/>
    <x v="700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x v="26"/>
    <x v="701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x v="26"/>
    <x v="702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x v="26"/>
    <x v="703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x v="26"/>
    <x v="704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x v="26"/>
    <x v="70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x v="1"/>
    <x v="70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x v="1"/>
    <x v="706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x v="115"/>
    <x v="707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x v="121"/>
    <x v="708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x v="709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x v="26"/>
    <x v="710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x v="70"/>
    <x v="711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x v="0"/>
    <x v="71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x v="26"/>
    <x v="713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x v="26"/>
    <x v="714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x v="26"/>
    <x v="715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x v="26"/>
    <x v="716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x v="26"/>
    <x v="717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x v="1"/>
    <x v="718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x v="719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x v="26"/>
    <x v="72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x v="26"/>
    <x v="72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x v="17"/>
    <x v="721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x v="72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x v="141"/>
    <x v="723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x v="82"/>
    <x v="724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x v="118"/>
    <x v="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x v="99"/>
    <x v="726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x v="118"/>
    <x v="727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x v="118"/>
    <x v="728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x v="118"/>
    <x v="729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x v="70"/>
    <x v="73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x v="82"/>
    <x v="731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x v="13"/>
    <x v="732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x v="153"/>
    <x v="733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x v="99"/>
    <x v="734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x v="1"/>
    <x v="735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x v="53"/>
    <x v="736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x v="141"/>
    <x v="737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x v="82"/>
    <x v="738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x v="99"/>
    <x v="739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x v="154"/>
    <x v="740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x v="99"/>
    <x v="741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x v="103"/>
    <x v="742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x v="743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x v="1"/>
    <x v="743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x v="36"/>
    <x v="744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x v="156"/>
    <x v="745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x v="99"/>
    <x v="746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x v="36"/>
    <x v="747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x v="99"/>
    <x v="748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x v="113"/>
    <x v="749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x v="130"/>
    <x v="750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x v="99"/>
    <x v="751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x v="752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x v="60"/>
    <x v="753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x v="36"/>
    <x v="754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x v="755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x v="13"/>
    <x v="756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x v="36"/>
    <x v="757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x v="158"/>
    <x v="758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x v="6"/>
    <x v="759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x v="159"/>
    <x v="760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x v="1"/>
    <x v="761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x v="141"/>
    <x v="762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x v="160"/>
    <x v="763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x v="1"/>
    <x v="764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x v="82"/>
    <x v="765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x v="141"/>
    <x v="766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x v="36"/>
    <x v="767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x v="161"/>
    <x v="768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x v="141"/>
    <x v="769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x v="1"/>
    <x v="770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x v="160"/>
    <x v="771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x v="82"/>
    <x v="772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x v="773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x v="141"/>
    <x v="774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x v="17"/>
    <x v="775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x v="36"/>
    <x v="776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x v="28"/>
    <x v="777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x v="36"/>
    <x v="778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x v="141"/>
    <x v="779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x v="36"/>
    <x v="780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x v="4"/>
    <x v="781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x v="781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x v="70"/>
    <x v="782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x v="36"/>
    <x v="783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x v="35"/>
    <x v="784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x v="121"/>
    <x v="785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x v="36"/>
    <x v="786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x v="1"/>
    <x v="787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x v="1"/>
    <x v="788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x v="36"/>
    <x v="789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x v="36"/>
    <x v="790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x v="36"/>
    <x v="791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x v="1"/>
    <x v="792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x v="162"/>
    <x v="793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x v="70"/>
    <x v="794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x v="60"/>
    <x v="795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x v="82"/>
    <x v="796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x v="1"/>
    <x v="797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x v="23"/>
    <x v="798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x v="36"/>
    <x v="799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x v="36"/>
    <x v="80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x v="36"/>
    <x v="801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x v="36"/>
    <x v="802"/>
    <x v="0"/>
    <x v="1"/>
    <s v="GBP"/>
    <n v="1404858840"/>
    <n v="1402266840"/>
    <b v="0"/>
    <n v="94"/>
    <b v="1"/>
    <x v="11"/>
    <n v="103"/>
    <n v="87.36"/>
    <x v="6"/>
    <x v="11"/>
  </r>
  <r>
    <n v="1668"/>
    <s v="Jonathan Cody White Makes His Debut EP!!!"/>
    <s v="Making my debut EP &quot;Words Left In My Mind&quot; with the help of Kickstarter and all you awesome people! Thanks for the support!!"/>
    <x v="36"/>
    <x v="803"/>
    <x v="0"/>
    <x v="0"/>
    <s v="USD"/>
    <n v="1322454939"/>
    <n v="1319859339"/>
    <b v="0"/>
    <n v="116"/>
    <b v="1"/>
    <x v="22"/>
    <n v="103"/>
    <n v="70.78"/>
    <x v="7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x v="803"/>
    <x v="0"/>
    <x v="0"/>
    <s v="USD"/>
    <n v="1325310336"/>
    <n v="1320122736"/>
    <b v="0"/>
    <n v="62"/>
    <b v="1"/>
    <x v="22"/>
    <n v="103"/>
    <n v="132.44"/>
    <x v="7"/>
    <x v="22"/>
  </r>
  <r>
    <n v="3586"/>
    <s v="Actors &amp; Musicians who are Blind or Autistic"/>
    <s v="See Theatre In A New Light"/>
    <x v="82"/>
    <x v="804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x v="163"/>
    <x v="805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x v="164"/>
    <x v="806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x v="60"/>
    <x v="807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x v="36"/>
    <x v="808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x v="1"/>
    <x v="809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10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x v="165"/>
    <x v="81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x v="36"/>
    <x v="812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x v="36"/>
    <x v="813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x v="36"/>
    <x v="814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x v="82"/>
    <x v="815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x v="38"/>
    <x v="816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x v="123"/>
    <x v="817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x v="36"/>
    <x v="818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x v="82"/>
    <x v="819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x v="36"/>
    <x v="820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x v="821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x v="94"/>
    <x v="822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x v="88"/>
    <x v="823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x v="36"/>
    <x v="824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x v="114"/>
    <x v="825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x v="40"/>
    <x v="826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x v="36"/>
    <x v="827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x v="36"/>
    <x v="828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x v="36"/>
    <x v="829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x v="121"/>
    <x v="830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x v="36"/>
    <x v="831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x v="832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x v="36"/>
    <x v="833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x v="82"/>
    <x v="834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x v="40"/>
    <x v="835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x v="40"/>
    <x v="836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x v="70"/>
    <x v="837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x v="82"/>
    <x v="838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x v="13"/>
    <x v="839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x v="40"/>
    <x v="839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x v="70"/>
    <x v="840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x v="166"/>
    <x v="841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x v="23"/>
    <x v="842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x v="167"/>
    <x v="843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x v="70"/>
    <x v="844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x v="16"/>
    <x v="845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x v="82"/>
    <x v="846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x v="1"/>
    <x v="847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x v="114"/>
    <x v="848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x v="849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x v="85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x v="82"/>
    <x v="851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x v="13"/>
    <x v="852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x v="40"/>
    <x v="853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x v="168"/>
    <x v="854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x v="40"/>
    <x v="855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x v="82"/>
    <x v="856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x v="82"/>
    <x v="857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x v="169"/>
    <x v="858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x v="70"/>
    <x v="859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x v="28"/>
    <x v="860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x v="82"/>
    <x v="861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x v="82"/>
    <x v="862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x v="40"/>
    <x v="863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x v="40"/>
    <x v="864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x v="82"/>
    <x v="865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x v="70"/>
    <x v="866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x v="60"/>
    <x v="867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x v="26"/>
    <x v="868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x v="51"/>
    <x v="869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x v="40"/>
    <x v="870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x v="82"/>
    <x v="871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x v="82"/>
    <x v="872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x v="40"/>
    <x v="873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x v="46"/>
    <x v="874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x v="170"/>
    <x v="87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x v="121"/>
    <x v="876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x v="66"/>
    <x v="877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x v="1"/>
    <x v="878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x v="70"/>
    <x v="879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x v="1"/>
    <x v="880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x v="88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x v="40"/>
    <x v="882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x v="17"/>
    <x v="883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x v="40"/>
    <x v="884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x v="150"/>
    <x v="885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x v="886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x v="887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x v="120"/>
    <x v="888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x v="1"/>
    <x v="889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x v="67"/>
    <x v="890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x v="120"/>
    <x v="891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x v="40"/>
    <x v="892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x v="32"/>
    <x v="89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x v="40"/>
    <x v="89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x v="115"/>
    <x v="895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x v="70"/>
    <x v="896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x v="1"/>
    <x v="896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x v="40"/>
    <x v="897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x v="172"/>
    <x v="898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x v="1"/>
    <x v="899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x v="40"/>
    <x v="90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x v="173"/>
    <x v="901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x v="902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x v="174"/>
    <x v="903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x v="40"/>
    <x v="904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x v="40"/>
    <x v="905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x v="6"/>
    <x v="906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x v="16"/>
    <x v="907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x v="70"/>
    <x v="908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x v="70"/>
    <x v="909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x v="38"/>
    <x v="910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x v="151"/>
    <x v="911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x v="20"/>
    <x v="912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x v="26"/>
    <x v="913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x v="1"/>
    <x v="914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x v="1"/>
    <x v="91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x v="70"/>
    <x v="916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x v="92"/>
    <x v="917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x v="26"/>
    <x v="918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x v="1"/>
    <x v="919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x v="6"/>
    <x v="920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x v="70"/>
    <x v="921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x v="175"/>
    <x v="922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x v="923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x v="91"/>
    <x v="924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x v="120"/>
    <x v="925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x v="926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x v="6"/>
    <x v="927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x v="120"/>
    <x v="928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x v="6"/>
    <x v="929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930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x v="20"/>
    <x v="93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x v="70"/>
    <x v="932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x v="120"/>
    <x v="933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x v="51"/>
    <x v="934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x v="177"/>
    <x v="935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x v="115"/>
    <x v="936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x v="1"/>
    <x v="937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x v="115"/>
    <x v="938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x v="70"/>
    <x v="939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x v="940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x v="70"/>
    <x v="941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x v="70"/>
    <x v="942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x v="1"/>
    <x v="943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x v="52"/>
    <x v="94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x v="0"/>
    <x v="94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x v="70"/>
    <x v="946"/>
    <x v="0"/>
    <x v="0"/>
    <s v="USD"/>
    <n v="1299902400"/>
    <n v="1297451245"/>
    <b v="0"/>
    <n v="59"/>
    <b v="1"/>
    <x v="15"/>
    <n v="106"/>
    <n v="108.02"/>
    <x v="7"/>
    <x v="15"/>
  </r>
  <r>
    <n v="2970"/>
    <s v="Leah in Vegas at The New York International Fringe Festival"/>
    <s v="Kara Ayn Napolitano's latest play about a young mother's attempt to reclaim her life after making a serious mistake."/>
    <x v="70"/>
    <x v="947"/>
    <x v="0"/>
    <x v="0"/>
    <s v="USD"/>
    <n v="1405699451"/>
    <n v="1403107451"/>
    <b v="0"/>
    <n v="91"/>
    <b v="1"/>
    <x v="11"/>
    <n v="106"/>
    <n v="69.89"/>
    <x v="6"/>
    <x v="11"/>
  </r>
  <r>
    <n v="1209"/>
    <s v="Israel: An Inspiring Photographic Journey (Photobook)"/>
    <s v="This 80 page book displays 75 beautiful images of the Holy Land, site descriptions, scripture and thought provoking comments."/>
    <x v="70"/>
    <x v="947"/>
    <x v="0"/>
    <x v="0"/>
    <s v="USD"/>
    <n v="1488053905"/>
    <n v="1485461905"/>
    <b v="0"/>
    <n v="46"/>
    <b v="1"/>
    <x v="3"/>
    <n v="106"/>
    <n v="138.26"/>
    <x v="2"/>
    <x v="3"/>
  </r>
  <r>
    <n v="388"/>
    <s v="Another Man's Treasure documentary"/>
    <s v="A documentary film featuring the World's Largest Rummage Sale and rumination on the Power and Pleasures of Possessions."/>
    <x v="1"/>
    <x v="94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x v="51"/>
    <x v="949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x v="1"/>
    <x v="950"/>
    <x v="0"/>
    <x v="0"/>
    <s v="USD"/>
    <n v="1430579509"/>
    <n v="1427987509"/>
    <b v="0"/>
    <n v="71"/>
    <b v="1"/>
    <x v="15"/>
    <n v="126"/>
    <n v="88.75"/>
    <x v="7"/>
    <x v="15"/>
  </r>
  <r>
    <n v="2807"/>
    <s v="The Commission Theatre Co."/>
    <s v="Bringing Shakespeare back to the Playwrights"/>
    <x v="1"/>
    <x v="951"/>
    <x v="0"/>
    <x v="0"/>
    <s v="USD"/>
    <n v="1435611438"/>
    <n v="1433019438"/>
    <b v="0"/>
    <n v="93"/>
    <b v="1"/>
    <x v="11"/>
    <n v="126"/>
    <n v="67.739999999999995"/>
    <x v="6"/>
    <x v="11"/>
  </r>
  <r>
    <n v="731"/>
    <s v="Portland Boat Tours:  From Dream to Business"/>
    <s v="Be part of the excitement by supporting our first season offering unique perspectives of Portland from the water."/>
    <x v="1"/>
    <x v="951"/>
    <x v="0"/>
    <x v="0"/>
    <s v="USD"/>
    <n v="1327212000"/>
    <n v="1322852747"/>
    <b v="0"/>
    <n v="71"/>
    <b v="1"/>
    <x v="17"/>
    <n v="126"/>
    <n v="88.73"/>
    <x v="1"/>
    <x v="17"/>
  </r>
  <r>
    <n v="3102"/>
    <s v="Theatre Bath Bus"/>
    <s v="Imagine being able to take a performance anywhere! Meet the Theatre Bath Bus - a magical performance space where anything is possible."/>
    <x v="76"/>
    <x v="952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x v="70"/>
    <x v="953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x v="38"/>
    <x v="954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x v="1"/>
    <x v="95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x v="70"/>
    <x v="956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x v="166"/>
    <x v="957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x v="70"/>
    <x v="958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x v="121"/>
    <x v="959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x v="178"/>
    <x v="960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x v="38"/>
    <x v="961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x v="1"/>
    <x v="962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x v="176"/>
    <x v="963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x v="70"/>
    <x v="964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x v="179"/>
    <x v="965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x v="13"/>
    <x v="966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x v="1"/>
    <x v="967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x v="90"/>
    <x v="96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x v="70"/>
    <x v="969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x v="70"/>
    <x v="970"/>
    <x v="0"/>
    <x v="0"/>
    <s v="USD"/>
    <n v="1316979167"/>
    <n v="1311795167"/>
    <b v="1"/>
    <n v="74"/>
    <b v="1"/>
    <x v="15"/>
    <n v="102"/>
    <n v="82.54"/>
    <x v="7"/>
    <x v="15"/>
  </r>
  <r>
    <n v="3342"/>
    <s v="Uprising Theatre Company's First Production"/>
    <s v="We believe in the power of stories to change the world. Theatre that inspires transformation."/>
    <x v="70"/>
    <x v="971"/>
    <x v="0"/>
    <x v="0"/>
    <s v="USD"/>
    <n v="1427864340"/>
    <n v="1425020810"/>
    <b v="0"/>
    <n v="78"/>
    <b v="1"/>
    <x v="11"/>
    <n v="102"/>
    <n v="78.209999999999994"/>
    <x v="6"/>
    <x v="11"/>
  </r>
  <r>
    <n v="833"/>
    <s v="Ragman Rolls"/>
    <s v="This is an American rock album."/>
    <x v="70"/>
    <x v="971"/>
    <x v="0"/>
    <x v="0"/>
    <s v="USD"/>
    <n v="1397941475"/>
    <n v="1395349475"/>
    <b v="0"/>
    <n v="41"/>
    <b v="1"/>
    <x v="15"/>
    <n v="102"/>
    <n v="148.78"/>
    <x v="7"/>
    <x v="15"/>
  </r>
  <r>
    <n v="408"/>
    <s v="Reverence: A Documentary Short on Branded Yarmulkes"/>
    <s v="A documentary exploring the phenomenon of custom and branded yarmulkes in Jewish-American communities."/>
    <x v="70"/>
    <x v="972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x v="70"/>
    <x v="973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x v="1"/>
    <x v="973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x v="70"/>
    <x v="974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x v="121"/>
    <x v="975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x v="90"/>
    <x v="976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x v="1"/>
    <x v="977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x v="70"/>
    <x v="978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x v="1"/>
    <x v="979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x v="70"/>
    <x v="980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x v="70"/>
    <x v="981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x v="180"/>
    <x v="982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x v="181"/>
    <x v="983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x v="984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x v="182"/>
    <x v="985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x v="70"/>
    <x v="986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x v="70"/>
    <x v="987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x v="1"/>
    <x v="987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x v="70"/>
    <x v="988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x v="1"/>
    <x v="989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x v="990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x v="70"/>
    <x v="991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x v="1"/>
    <x v="992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x v="70"/>
    <x v="993"/>
    <x v="0"/>
    <x v="0"/>
    <s v="USD"/>
    <n v="1448074800"/>
    <n v="1444874768"/>
    <b v="0"/>
    <n v="64"/>
    <b v="1"/>
    <x v="11"/>
    <n v="100"/>
    <n v="93.76"/>
    <x v="6"/>
    <x v="11"/>
  </r>
  <r>
    <n v="2822"/>
    <s v="Theatre Forever's The Nature Crown"/>
    <s v="A campaign to support the artists creating Theatre Forever's The Nature Crown, premiering in the Guthrie Theater's Dowling Studio!"/>
    <x v="70"/>
    <x v="994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x v="70"/>
    <x v="994"/>
    <x v="0"/>
    <x v="0"/>
    <s v="USD"/>
    <n v="1405802330"/>
    <n v="1403210330"/>
    <b v="0"/>
    <n v="83"/>
    <b v="1"/>
    <x v="11"/>
    <n v="100"/>
    <n v="72.290000000000006"/>
    <x v="6"/>
    <x v="11"/>
  </r>
  <r>
    <n v="2496"/>
    <s v="Lynn Haven - The First Album, &quot;Fair Weather Friends&quot;"/>
    <s v="Be a part of making the first Lynn Haven album, &quot;Fair Weather Friends.&quot;"/>
    <x v="70"/>
    <x v="994"/>
    <x v="0"/>
    <x v="0"/>
    <s v="USD"/>
    <n v="1364597692"/>
    <n v="1361577292"/>
    <b v="0"/>
    <n v="10"/>
    <b v="1"/>
    <x v="12"/>
    <n v="100"/>
    <n v="600"/>
    <x v="7"/>
    <x v="12"/>
  </r>
  <r>
    <n v="45"/>
    <s v="The Art of the Lift"/>
    <s v="The Art of the Lift is a crime drama that follows an expert crew of pick-pockets and their attempt at breaking in a new recruit."/>
    <x v="1"/>
    <x v="994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x v="60"/>
    <x v="994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x v="99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x v="1"/>
    <x v="996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x v="38"/>
    <x v="997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x v="998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x v="113"/>
    <x v="999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x v="38"/>
    <x v="1000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x v="32"/>
    <x v="1001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x v="185"/>
    <x v="1002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x v="6"/>
    <x v="1003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x v="175"/>
    <x v="100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x v="17"/>
    <x v="1005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x v="120"/>
    <x v="1006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x v="1"/>
    <x v="1007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x v="1"/>
    <x v="1008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x v="121"/>
    <x v="1009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x v="1"/>
    <x v="1010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x v="1"/>
    <x v="1011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x v="120"/>
    <x v="1012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x v="6"/>
    <x v="1013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x v="121"/>
    <x v="1014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x v="1"/>
    <x v="1015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x v="1"/>
    <x v="1016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x v="1"/>
    <x v="1017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x v="59"/>
    <x v="1018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x v="1"/>
    <x v="1019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x v="1"/>
    <x v="1020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x v="186"/>
    <x v="1021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x v="1"/>
    <x v="1022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x v="38"/>
    <x v="1023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x v="120"/>
    <x v="1024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x v="1"/>
    <x v="1025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x v="120"/>
    <x v="1026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x v="1"/>
    <x v="1027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x v="1"/>
    <x v="1028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x v="120"/>
    <x v="1029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x v="0"/>
    <x v="1030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x v="1031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x v="188"/>
    <x v="1032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x v="120"/>
    <x v="1033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x v="113"/>
    <x v="1034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x v="1"/>
    <x v="103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x v="120"/>
    <x v="1036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x v="151"/>
    <x v="1037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x v="1"/>
    <x v="1038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x v="65"/>
    <x v="1039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x v="1"/>
    <x v="1040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x v="1"/>
    <x v="1041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x v="1"/>
    <x v="1042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x v="189"/>
    <x v="1042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x v="1"/>
    <x v="1043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x v="120"/>
    <x v="1044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x v="1"/>
    <x v="1045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x v="1"/>
    <x v="1046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x v="60"/>
    <x v="1046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x v="120"/>
    <x v="1047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x v="1"/>
    <x v="1048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x v="120"/>
    <x v="1049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x v="38"/>
    <x v="1050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x v="1"/>
    <x v="105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x v="1"/>
    <x v="1052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x v="1"/>
    <x v="1053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x v="38"/>
    <x v="1054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x v="1"/>
    <x v="1055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x v="38"/>
    <x v="10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x v="122"/>
    <x v="1057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x v="113"/>
    <x v="1058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x v="151"/>
    <x v="1059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x v="1"/>
    <x v="1060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x v="92"/>
    <x v="106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x v="1"/>
    <x v="1062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x v="23"/>
    <x v="1063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x v="151"/>
    <x v="106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x v="1"/>
    <x v="1065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x v="113"/>
    <x v="1065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x v="169"/>
    <x v="1066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x v="1"/>
    <x v="1067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x v="106"/>
    <x v="1068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x v="1"/>
    <x v="106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x v="1"/>
    <x v="1070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x v="70"/>
    <x v="1071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x v="1"/>
    <x v="1072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x v="190"/>
    <x v="1073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x v="187"/>
    <x v="1074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x v="1"/>
    <x v="1075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x v="191"/>
    <x v="1076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x v="1077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x v="1"/>
    <x v="1078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x v="192"/>
    <x v="1079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x v="1"/>
    <x v="108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x v="16"/>
    <x v="1081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x v="1082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x v="193"/>
    <x v="1083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x v="38"/>
    <x v="1084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x v="1"/>
    <x v="1085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x v="38"/>
    <x v="1086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x v="1"/>
    <x v="1087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x v="1"/>
    <x v="1088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x v="1"/>
    <x v="1089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x v="1"/>
    <x v="1090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x v="1"/>
    <x v="1091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x v="1"/>
    <x v="10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x v="1"/>
    <x v="1093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x v="194"/>
    <x v="1094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x v="169"/>
    <x v="1095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x v="6"/>
    <x v="1096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x v="1"/>
    <x v="1097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x v="1"/>
    <x v="1098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x v="1"/>
    <x v="1099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x v="1"/>
    <x v="1100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x v="1101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x v="110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x v="1103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x v="38"/>
    <x v="1103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x v="1"/>
    <x v="1104"/>
    <x v="0"/>
    <x v="0"/>
    <s v="USD"/>
    <n v="1341683211"/>
    <n v="1339091211"/>
    <b v="1"/>
    <n v="81"/>
    <b v="1"/>
    <x v="15"/>
    <n v="104"/>
    <n v="64.47"/>
    <x v="7"/>
    <x v="15"/>
  </r>
  <r>
    <n v="3217"/>
    <s v="Wake Up Call @ IRT Theater"/>
    <s v="Wake Up Call is a comedic play about a group of hotel employees working on Christmas Eve."/>
    <x v="169"/>
    <x v="1105"/>
    <x v="0"/>
    <x v="0"/>
    <s v="USD"/>
    <n v="1478264784"/>
    <n v="1475672784"/>
    <b v="1"/>
    <n v="104"/>
    <b v="1"/>
    <x v="11"/>
    <n v="116"/>
    <n v="50.2"/>
    <x v="6"/>
    <x v="11"/>
  </r>
  <r>
    <n v="3021"/>
    <s v="BEEP! BEEP! 2ND STORY IS ON THE MOVE!"/>
    <s v="At the end of October 2016, 2nd Story will be moving from its current office space to a storefront space in Albany Park, Chicago, IL."/>
    <x v="169"/>
    <x v="1105"/>
    <x v="0"/>
    <x v="0"/>
    <s v="USD"/>
    <n v="1479794340"/>
    <n v="1476715869"/>
    <b v="0"/>
    <n v="103"/>
    <b v="1"/>
    <x v="9"/>
    <n v="116"/>
    <n v="50.69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x v="16"/>
    <x v="1106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x v="1"/>
    <x v="1107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x v="1"/>
    <x v="1108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x v="1108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x v="1"/>
    <x v="1109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x v="1110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x v="1"/>
    <x v="1111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x v="1"/>
    <x v="1112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x v="1"/>
    <x v="1113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x v="38"/>
    <x v="1114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x v="1"/>
    <x v="111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x v="1116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x v="1"/>
    <x v="1117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x v="1"/>
    <x v="1118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x v="1"/>
    <x v="1119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x v="1"/>
    <x v="1120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x v="1"/>
    <x v="1121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x v="38"/>
    <x v="1121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x v="1"/>
    <x v="1122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x v="196"/>
    <x v="1123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x v="38"/>
    <x v="1124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x v="151"/>
    <x v="1125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x v="114"/>
    <x v="1126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x v="1127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x v="1"/>
    <x v="1127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x v="1"/>
    <x v="1128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x v="169"/>
    <x v="1129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x v="1"/>
    <x v="1130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x v="169"/>
    <x v="1131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x v="25"/>
    <x v="1132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x v="1"/>
    <x v="1132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x v="1"/>
    <x v="1133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x v="38"/>
    <x v="1134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x v="1"/>
    <x v="1135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x v="38"/>
    <x v="1136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x v="1"/>
    <x v="1137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x v="1138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x v="1"/>
    <x v="1139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x v="1"/>
    <x v="1140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x v="1"/>
    <x v="1141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x v="1"/>
    <x v="1142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x v="1"/>
    <x v="1143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x v="6"/>
    <x v="1144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x v="1"/>
    <x v="1145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x v="1"/>
    <x v="1146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x v="1"/>
    <x v="1147"/>
    <x v="0"/>
    <x v="0"/>
    <s v="USD"/>
    <n v="1286756176"/>
    <n v="1282868176"/>
    <b v="0"/>
    <n v="38"/>
    <b v="1"/>
    <x v="12"/>
    <n v="100"/>
    <n v="131.58000000000001"/>
    <x v="7"/>
    <x v="12"/>
  </r>
  <r>
    <n v="3763"/>
    <s v="[title of show] â€” The Chicago Storefront Premiere"/>
    <s v="A musical about two guys writing a musical about...two guys writing a musical."/>
    <x v="1"/>
    <x v="1148"/>
    <x v="0"/>
    <x v="0"/>
    <s v="USD"/>
    <n v="1427907626"/>
    <n v="1425319226"/>
    <b v="0"/>
    <n v="77"/>
    <b v="1"/>
    <x v="19"/>
    <n v="100"/>
    <n v="64.94"/>
    <x v="6"/>
    <x v="19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x v="1148"/>
    <x v="0"/>
    <x v="0"/>
    <s v="USD"/>
    <n v="1279555200"/>
    <n v="1276480894"/>
    <b v="1"/>
    <n v="50"/>
    <b v="1"/>
    <x v="8"/>
    <n v="100"/>
    <n v="100"/>
    <x v="5"/>
    <x v="8"/>
  </r>
  <r>
    <n v="3828"/>
    <s v="A Few Brave Men: The Chosen Few"/>
    <s v="In 1942 three black and one Puerto Rican jazz musicians from Harlem join the segregated US Marines. We see &quot;Love In Time of War&quot;"/>
    <x v="1"/>
    <x v="1148"/>
    <x v="0"/>
    <x v="0"/>
    <s v="USD"/>
    <n v="1420033187"/>
    <n v="1414845587"/>
    <b v="0"/>
    <n v="28"/>
    <b v="1"/>
    <x v="11"/>
    <n v="100"/>
    <n v="178.57"/>
    <x v="6"/>
    <x v="11"/>
  </r>
  <r>
    <n v="2522"/>
    <s v="FALLING MAN @ Center for Contemporary Opera"/>
    <s v="Based on Don DeLilloâ€™s powerful post-9/11 novel, Falling Man captures the first moments of the terrorist attacks that changed the world"/>
    <x v="1"/>
    <x v="1148"/>
    <x v="0"/>
    <x v="0"/>
    <s v="USD"/>
    <n v="1461336720"/>
    <n v="1459431960"/>
    <b v="0"/>
    <n v="27"/>
    <b v="1"/>
    <x v="25"/>
    <n v="100"/>
    <n v="185.19"/>
    <x v="7"/>
    <x v="25"/>
  </r>
  <r>
    <n v="100"/>
    <s v="Two Sisters"/>
    <s v="Two sisters share a fragile relationship. When their mother dies and they inherit the family house, old problems rise to the surface."/>
    <x v="1"/>
    <x v="1148"/>
    <x v="0"/>
    <x v="0"/>
    <s v="USD"/>
    <n v="1352055886"/>
    <n v="1350324286"/>
    <b v="0"/>
    <n v="26"/>
    <b v="1"/>
    <x v="27"/>
    <n v="100"/>
    <n v="192.31"/>
    <x v="5"/>
    <x v="27"/>
  </r>
  <r>
    <n v="1035"/>
    <s v="Sharaz &quot;Project Nintendo&quot; Collector Edition 2x12&quot; Vinyl"/>
    <s v="Project Nintendo. A big honkin' game cartridge sleeve and two awesome 12&quot; breakbeat vinyl records and a POSTER inside!"/>
    <x v="189"/>
    <x v="1149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x v="17"/>
    <x v="115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x v="23"/>
    <x v="1151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x v="169"/>
    <x v="1152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x v="6"/>
    <x v="1153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x v="197"/>
    <x v="1154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x v="67"/>
    <x v="1155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x v="60"/>
    <x v="1156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x v="51"/>
    <x v="1157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x v="198"/>
    <x v="1158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x v="86"/>
    <x v="1159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x v="199"/>
    <x v="1160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x v="1161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x v="186"/>
    <x v="1162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x v="169"/>
    <x v="1163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x v="38"/>
    <x v="1164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x v="192"/>
    <x v="1165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x v="1166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x v="151"/>
    <x v="1167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x v="25"/>
    <x v="1168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x v="38"/>
    <x v="1169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x v="113"/>
    <x v="1170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x v="1171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x v="1172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x v="115"/>
    <x v="1173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x v="169"/>
    <x v="1174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x v="121"/>
    <x v="1175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x v="169"/>
    <x v="1176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x v="121"/>
    <x v="1177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x v="121"/>
    <x v="1178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x v="201"/>
    <x v="1179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x v="1179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x v="1180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x v="202"/>
    <x v="1181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x v="169"/>
    <x v="118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x v="121"/>
    <x v="1183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x v="169"/>
    <x v="1184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x v="51"/>
    <x v="118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x v="169"/>
    <x v="118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x v="113"/>
    <x v="1186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x v="203"/>
    <x v="1187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x v="169"/>
    <x v="1188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x v="38"/>
    <x v="1189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x v="38"/>
    <x v="1190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x v="169"/>
    <x v="1191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x v="204"/>
    <x v="1192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x v="1193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x v="169"/>
    <x v="1194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x v="38"/>
    <x v="1194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x v="38"/>
    <x v="1195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x v="169"/>
    <x v="1196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x v="38"/>
    <x v="11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x v="169"/>
    <x v="1198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x v="169"/>
    <x v="1198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x v="66"/>
    <x v="1199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x v="38"/>
    <x v="1200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x v="113"/>
    <x v="1201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x v="38"/>
    <x v="1202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x v="205"/>
    <x v="1203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x v="38"/>
    <x v="12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x v="202"/>
    <x v="120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x v="38"/>
    <x v="1206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x v="121"/>
    <x v="1207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x v="113"/>
    <x v="1208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x v="206"/>
    <x v="1209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x v="207"/>
    <x v="1210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x v="151"/>
    <x v="1211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x v="1212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x v="17"/>
    <x v="1213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x v="113"/>
    <x v="1214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x v="38"/>
    <x v="1215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x v="113"/>
    <x v="1216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x v="60"/>
    <x v="1217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x v="1218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x v="1219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x v="113"/>
    <x v="122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x v="208"/>
    <x v="1221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x v="38"/>
    <x v="1222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x v="26"/>
    <x v="122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x v="38"/>
    <x v="1224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x v="38"/>
    <x v="1225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x v="38"/>
    <x v="1226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x v="113"/>
    <x v="1226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x v="113"/>
    <x v="1227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x v="38"/>
    <x v="1228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x v="38"/>
    <x v="1229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x v="121"/>
    <x v="1230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x v="38"/>
    <x v="1231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x v="192"/>
    <x v="1232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x v="209"/>
    <x v="1233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x v="1234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x v="38"/>
    <x v="1235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x v="38"/>
    <x v="1236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x v="73"/>
    <x v="1237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x v="38"/>
    <x v="1238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x v="113"/>
    <x v="1239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x v="113"/>
    <x v="1240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x v="1241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x v="121"/>
    <x v="1241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113"/>
    <x v="1242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x v="1243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x v="38"/>
    <x v="1244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x v="121"/>
    <x v="1245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x v="121"/>
    <x v="1246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x v="38"/>
    <x v="1247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x v="38"/>
    <x v="1248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x v="210"/>
    <x v="1249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x v="211"/>
    <x v="125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x v="121"/>
    <x v="1251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x v="38"/>
    <x v="1252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x v="38"/>
    <x v="125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x v="80"/>
    <x v="1254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x v="1255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x v="38"/>
    <x v="1256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x v="121"/>
    <x v="1256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x v="38"/>
    <x v="1257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x v="38"/>
    <x v="125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x v="38"/>
    <x v="1259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x v="151"/>
    <x v="1260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x v="1261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x v="38"/>
    <x v="1262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x v="38"/>
    <x v="1263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x v="212"/>
    <x v="1263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x v="38"/>
    <x v="1264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x v="166"/>
    <x v="1265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x v="121"/>
    <x v="1265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x v="212"/>
    <x v="1266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x v="38"/>
    <x v="1267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x v="113"/>
    <x v="1267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x v="38"/>
    <x v="1268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x v="38"/>
    <x v="1269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x v="38"/>
    <x v="127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x v="38"/>
    <x v="1271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x v="60"/>
    <x v="127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x v="113"/>
    <x v="1273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x v="1274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x v="38"/>
    <x v="1275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x v="113"/>
    <x v="1276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x v="38"/>
    <x v="1277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x v="121"/>
    <x v="1278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x v="38"/>
    <x v="1279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x v="38"/>
    <x v="1280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x v="213"/>
    <x v="1281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x v="38"/>
    <x v="1282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x v="38"/>
    <x v="1282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x v="1282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x v="14"/>
    <x v="1283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x v="113"/>
    <x v="1284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x v="113"/>
    <x v="1285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x v="214"/>
    <x v="128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x v="121"/>
    <x v="1287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x v="121"/>
    <x v="1288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x v="215"/>
    <x v="1289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x v="216"/>
    <x v="1290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x v="113"/>
    <x v="1291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x v="113"/>
    <x v="1292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x v="121"/>
    <x v="1293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x v="151"/>
    <x v="1294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x v="1"/>
    <x v="129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x v="196"/>
    <x v="1296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x v="113"/>
    <x v="1297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x v="113"/>
    <x v="1298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x v="217"/>
    <x v="1299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x v="113"/>
    <x v="1300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x v="114"/>
    <x v="1301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x v="213"/>
    <x v="1302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x v="113"/>
    <x v="1303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x v="113"/>
    <x v="1304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x v="113"/>
    <x v="1305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x v="60"/>
    <x v="1306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x v="121"/>
    <x v="1307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x v="35"/>
    <x v="1308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x v="218"/>
    <x v="1309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x v="121"/>
    <x v="1310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x v="113"/>
    <x v="1311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x v="1312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x v="121"/>
    <x v="1313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x v="113"/>
    <x v="1314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x v="113"/>
    <x v="131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x v="113"/>
    <x v="1316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x v="121"/>
    <x v="1317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x v="113"/>
    <x v="1318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x v="113"/>
    <x v="1319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x v="121"/>
    <x v="132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x v="186"/>
    <x v="132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x v="26"/>
    <x v="1321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x v="121"/>
    <x v="1322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x v="113"/>
    <x v="1323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x v="219"/>
    <x v="1324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x v="113"/>
    <x v="1325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x v="113"/>
    <x v="1326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x v="113"/>
    <x v="1327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x v="121"/>
    <x v="1328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x v="113"/>
    <x v="1329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x v="121"/>
    <x v="1330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x v="113"/>
    <x v="1331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x v="1331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x v="40"/>
    <x v="1332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x v="113"/>
    <x v="1333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x v="121"/>
    <x v="1334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x v="124"/>
    <x v="1335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x v="16"/>
    <x v="1336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x v="121"/>
    <x v="1337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x v="4"/>
    <x v="1338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x v="121"/>
    <x v="1338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x v="113"/>
    <x v="1339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x v="1340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x v="113"/>
    <x v="134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x v="1"/>
    <x v="1342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x v="113"/>
    <x v="1342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x v="113"/>
    <x v="1343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x v="113"/>
    <x v="134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x v="216"/>
    <x v="1345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x v="166"/>
    <x v="1346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x v="121"/>
    <x v="1347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x v="113"/>
    <x v="1348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x v="113"/>
    <x v="1349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x v="1349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x v="186"/>
    <x v="1349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x v="60"/>
    <x v="1350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x v="121"/>
    <x v="1351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x v="121"/>
    <x v="1352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x v="220"/>
    <x v="1353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x v="6"/>
    <x v="1354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x v="60"/>
    <x v="1354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x v="121"/>
    <x v="1355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x v="121"/>
    <x v="1356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x v="121"/>
    <x v="1357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x v="151"/>
    <x v="1358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x v="196"/>
    <x v="135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x v="26"/>
    <x v="1360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x v="121"/>
    <x v="1361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x v="121"/>
    <x v="136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x v="1363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x v="12"/>
    <x v="1364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x v="108"/>
    <x v="136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x v="17"/>
    <x v="1366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x v="221"/>
    <x v="136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x v="136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x v="120"/>
    <x v="1368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x v="220"/>
    <x v="1369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x v="60"/>
    <x v="1369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x v="222"/>
    <x v="1370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x v="223"/>
    <x v="1371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x v="224"/>
    <x v="1372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x v="204"/>
    <x v="1373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x v="24"/>
    <x v="1374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x v="121"/>
    <x v="137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x v="186"/>
    <x v="137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x v="121"/>
    <x v="1376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x v="191"/>
    <x v="1377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x v="60"/>
    <x v="1378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x v="121"/>
    <x v="1379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x v="196"/>
    <x v="1380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x v="121"/>
    <x v="1381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x v="220"/>
    <x v="138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x v="121"/>
    <x v="138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x v="191"/>
    <x v="1384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x v="196"/>
    <x v="1384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x v="121"/>
    <x v="1384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x v="121"/>
    <x v="138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x v="1386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x v="121"/>
    <x v="1387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x v="121"/>
    <x v="1388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x v="26"/>
    <x v="138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x v="138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x v="225"/>
    <x v="1390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x v="6"/>
    <x v="1391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x v="196"/>
    <x v="1392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x v="124"/>
    <x v="1392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x v="207"/>
    <x v="1393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x v="60"/>
    <x v="1394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x v="53"/>
    <x v="1395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x v="121"/>
    <x v="1396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x v="121"/>
    <x v="1397"/>
    <x v="0"/>
    <x v="0"/>
    <s v="USD"/>
    <n v="1396648800"/>
    <n v="1395407445"/>
    <b v="0"/>
    <n v="117"/>
    <b v="1"/>
    <x v="16"/>
    <n v="110"/>
    <n v="28.11"/>
    <x v="5"/>
    <x v="16"/>
  </r>
  <r>
    <n v="3688"/>
    <s v="The Tulip Tree 2014"/>
    <s v="The Tulip Tree is a project I have been passionate about for 5 years. It is an unforgettable story that has never been told."/>
    <x v="121"/>
    <x v="1398"/>
    <x v="0"/>
    <x v="1"/>
    <s v="GBP"/>
    <n v="1407524004"/>
    <n v="1404932004"/>
    <b v="0"/>
    <n v="39"/>
    <b v="1"/>
    <x v="11"/>
    <n v="109"/>
    <n v="83.97"/>
    <x v="6"/>
    <x v="11"/>
  </r>
  <r>
    <n v="2980"/>
    <s v="INDEPENDENCE NYC"/>
    <s v="1 director, 4 actors, and a whole lotta determination. Help us bring this brilliant story to the heart of NYC!"/>
    <x v="121"/>
    <x v="1398"/>
    <x v="0"/>
    <x v="0"/>
    <s v="USD"/>
    <n v="1440381600"/>
    <n v="1438639130"/>
    <b v="0"/>
    <n v="24"/>
    <b v="1"/>
    <x v="11"/>
    <n v="109"/>
    <n v="136.46"/>
    <x v="6"/>
    <x v="11"/>
  </r>
  <r>
    <n v="3702"/>
    <s v="SANKARA"/>
    <s v="Shakespeare's &quot;Julius Caesar&quot; inspires the unforgettable story of the &quot;African Che Guevara&quot; Thomas Sankara, President of Burkina Faso."/>
    <x v="121"/>
    <x v="1398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x v="121"/>
    <x v="1399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x v="121"/>
    <x v="1400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x v="220"/>
    <x v="1401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x v="224"/>
    <x v="1402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x v="121"/>
    <x v="1402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x v="121"/>
    <x v="1403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x v="121"/>
    <x v="1403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x v="121"/>
    <x v="1404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x v="121"/>
    <x v="1405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x v="121"/>
    <x v="1406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x v="121"/>
    <x v="1407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x v="60"/>
    <x v="1407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x v="121"/>
    <x v="1408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x v="200"/>
    <x v="1409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x v="121"/>
    <x v="1410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x v="121"/>
    <x v="141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x v="16"/>
    <x v="1412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x v="151"/>
    <x v="1412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x v="220"/>
    <x v="1413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x v="220"/>
    <x v="1414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x v="121"/>
    <x v="1415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x v="24"/>
    <x v="1416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x v="36"/>
    <x v="1416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x v="121"/>
    <x v="1417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x v="121"/>
    <x v="1418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x v="226"/>
    <x v="1419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x v="35"/>
    <x v="1420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x v="121"/>
    <x v="1421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x v="124"/>
    <x v="1422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x v="51"/>
    <x v="1423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x v="60"/>
    <x v="1424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x v="121"/>
    <x v="1425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x v="1426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x v="151"/>
    <x v="1427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x v="51"/>
    <x v="1428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x v="121"/>
    <x v="1429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x v="121"/>
    <x v="1430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x v="124"/>
    <x v="1431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x v="121"/>
    <x v="1432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x v="121"/>
    <x v="14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x v="121"/>
    <x v="1434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x v="26"/>
    <x v="143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x v="181"/>
    <x v="1436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x v="60"/>
    <x v="1437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x v="60"/>
    <x v="1437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x v="121"/>
    <x v="1438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x v="60"/>
    <x v="1438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x v="16"/>
    <x v="1439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x v="121"/>
    <x v="1439"/>
    <x v="0"/>
    <x v="1"/>
    <s v="GBP"/>
    <n v="1449255686"/>
    <n v="1446663686"/>
    <b v="0"/>
    <n v="51"/>
    <b v="1"/>
    <x v="11"/>
    <n v="103"/>
    <n v="60.78"/>
    <x v="6"/>
    <x v="11"/>
  </r>
  <r>
    <n v="114"/>
    <s v="l'esprit d'escalier-a senior film"/>
    <s v="This film explores the complicated nature that exists in all human relationships. A mother and a daughter seek to find happiness."/>
    <x v="121"/>
    <x v="1439"/>
    <x v="0"/>
    <x v="0"/>
    <s v="USD"/>
    <n v="1326436488"/>
    <n v="1321252488"/>
    <b v="0"/>
    <n v="35"/>
    <b v="1"/>
    <x v="27"/>
    <n v="103"/>
    <n v="88.57"/>
    <x v="5"/>
    <x v="27"/>
  </r>
  <r>
    <n v="3696"/>
    <s v="&quot;Lifted&quot; - The Theatre Shed's 10 Year Anniversary Show"/>
    <s v="We are 10 years old - please help us celebrate the last 10 years and secure our future for the next 10 years."/>
    <x v="151"/>
    <x v="1439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x v="121"/>
    <x v="1440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x v="121"/>
    <x v="1441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x v="204"/>
    <x v="1442"/>
    <x v="0"/>
    <x v="0"/>
    <s v="USD"/>
    <n v="1426229940"/>
    <n v="1423959123"/>
    <b v="0"/>
    <n v="62"/>
    <b v="1"/>
    <x v="11"/>
    <n v="119"/>
    <n v="49.69"/>
    <x v="6"/>
    <x v="11"/>
  </r>
  <r>
    <n v="3625"/>
    <s v="Village Pub Theatre- FRINGE 2015"/>
    <s v="Help us run Leithâ€™s acclaimed, year round pub theatre VPT as part of Edinburgh Fringe 2015. Presenting 72 short plays over two weeks."/>
    <x v="121"/>
    <x v="1443"/>
    <x v="0"/>
    <x v="1"/>
    <s v="GBP"/>
    <n v="1435851577"/>
    <n v="1433259577"/>
    <b v="0"/>
    <n v="78"/>
    <b v="1"/>
    <x v="11"/>
    <n v="103"/>
    <n v="39.49"/>
    <x v="6"/>
    <x v="11"/>
  </r>
  <r>
    <n v="3515"/>
    <s v="Twelfth Night by William Shakespeare"/>
    <s v="We are casting an all-inclusive production of Shakespeare's Twelfth Night in a non-traditional performance space."/>
    <x v="121"/>
    <x v="1443"/>
    <x v="0"/>
    <x v="0"/>
    <s v="USD"/>
    <n v="1433097171"/>
    <n v="1430505171"/>
    <b v="0"/>
    <n v="46"/>
    <b v="1"/>
    <x v="11"/>
    <n v="103"/>
    <n v="66.959999999999994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x v="60"/>
    <x v="1444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x v="151"/>
    <x v="1445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x v="121"/>
    <x v="1446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x v="60"/>
    <x v="1447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x v="26"/>
    <x v="1448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x v="121"/>
    <x v="1449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x v="121"/>
    <x v="1450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x v="124"/>
    <x v="1450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x v="121"/>
    <x v="1451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x v="121"/>
    <x v="1452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x v="1"/>
    <x v="1453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x v="1453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x v="60"/>
    <x v="1453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x v="227"/>
    <x v="1454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x v="121"/>
    <x v="1455"/>
    <x v="0"/>
    <x v="0"/>
    <s v="USD"/>
    <n v="1426298708"/>
    <n v="1423710308"/>
    <b v="1"/>
    <n v="31"/>
    <b v="1"/>
    <x v="8"/>
    <n v="101"/>
    <n v="97.9"/>
    <x v="5"/>
    <x v="8"/>
  </r>
  <r>
    <n v="3008"/>
    <s v="Baby It's Cold Outside: Silver Spring Stage HVAC Fund!"/>
    <s v="Help fund Silver Spring Stage's HVAC costs for the upcoming year! Don't leave us out in the cold (pun intended)!"/>
    <x v="121"/>
    <x v="1456"/>
    <x v="0"/>
    <x v="0"/>
    <s v="USD"/>
    <n v="1453352719"/>
    <n v="1450760719"/>
    <b v="0"/>
    <n v="26"/>
    <b v="1"/>
    <x v="9"/>
    <n v="101"/>
    <n v="116.73"/>
    <x v="6"/>
    <x v="9"/>
  </r>
  <r>
    <n v="2789"/>
    <s v="The Adventurers Club"/>
    <s v="BNT's Biggest Adventure So Far: Our 2015 full length production!"/>
    <x v="121"/>
    <x v="1456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x v="121"/>
    <x v="1456"/>
    <x v="0"/>
    <x v="0"/>
    <s v="USD"/>
    <n v="1456811940"/>
    <n v="1454098976"/>
    <b v="0"/>
    <n v="17"/>
    <b v="1"/>
    <x v="9"/>
    <n v="101"/>
    <n v="178.53"/>
    <x v="6"/>
    <x v="9"/>
  </r>
  <r>
    <n v="3174"/>
    <s v="A Race Redux"/>
    <s v="This adaptation uses the text of Oâ€™Neill to explore race, and asks the audience if stereotypes impact a characters guilt or innocence."/>
    <x v="121"/>
    <x v="1457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x v="32"/>
    <x v="1458"/>
    <x v="2"/>
    <x v="0"/>
    <s v="USD"/>
    <n v="1443675600"/>
    <n v="1441157592"/>
    <b v="0"/>
    <n v="33"/>
    <b v="0"/>
    <x v="10"/>
    <n v="25"/>
    <n v="91.82"/>
    <x v="5"/>
    <x v="10"/>
  </r>
  <r>
    <n v="3467"/>
    <s v="Venus in Fur, Los Angeles."/>
    <s v="Venus in Fur, By David Ives."/>
    <x v="121"/>
    <x v="1458"/>
    <x v="0"/>
    <x v="0"/>
    <s v="USD"/>
    <n v="1426864032"/>
    <n v="1424275632"/>
    <b v="0"/>
    <n v="47"/>
    <b v="1"/>
    <x v="11"/>
    <n v="101"/>
    <n v="64.47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x v="1458"/>
    <x v="0"/>
    <x v="0"/>
    <s v="USD"/>
    <n v="1440003820"/>
    <n v="1437411820"/>
    <b v="0"/>
    <n v="36"/>
    <b v="1"/>
    <x v="11"/>
    <n v="101"/>
    <n v="84.1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x v="1459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x v="60"/>
    <x v="1460"/>
    <x v="0"/>
    <x v="0"/>
    <s v="USD"/>
    <n v="1429594832"/>
    <n v="1427780432"/>
    <b v="0"/>
    <n v="38"/>
    <b v="1"/>
    <x v="15"/>
    <n v="121"/>
    <n v="79.53"/>
    <x v="7"/>
    <x v="15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x v="1461"/>
    <x v="0"/>
    <x v="1"/>
    <s v="GBP"/>
    <n v="1487286000"/>
    <n v="1484843948"/>
    <b v="0"/>
    <n v="34"/>
    <b v="1"/>
    <x v="11"/>
    <n v="101"/>
    <n v="88.74"/>
    <x v="6"/>
    <x v="11"/>
  </r>
  <r>
    <n v="659"/>
    <s v="Lulu Watch Designs - Apple Watch"/>
    <s v="Sync up your lifestyle"/>
    <x v="121"/>
    <x v="1461"/>
    <x v="0"/>
    <x v="0"/>
    <s v="USD"/>
    <n v="1440339295"/>
    <n v="1437747295"/>
    <b v="0"/>
    <n v="21"/>
    <b v="1"/>
    <x v="1"/>
    <n v="101"/>
    <n v="143.66999999999999"/>
    <x v="0"/>
    <x v="1"/>
  </r>
  <r>
    <n v="406"/>
    <s v="The Desert River Bends"/>
    <s v="The Desert River Bends is a short documentary following the alternative lifestyles of three middle-age river guides in Moab UT."/>
    <x v="124"/>
    <x v="1462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x v="121"/>
    <x v="1463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x v="151"/>
    <x v="1463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x v="121"/>
    <x v="146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x v="1465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x v="60"/>
    <x v="1466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x v="228"/>
    <x v="1467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x v="121"/>
    <x v="1468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x v="121"/>
    <x v="1469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x v="92"/>
    <x v="1470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x v="1"/>
    <x v="1471"/>
    <x v="2"/>
    <x v="0"/>
    <s v="USD"/>
    <n v="1484531362"/>
    <n v="1481939362"/>
    <b v="0"/>
    <n v="1"/>
    <b v="0"/>
    <x v="10"/>
    <n v="60"/>
    <n v="3000"/>
    <x v="5"/>
    <x v="10"/>
  </r>
  <r>
    <n v="2097"/>
    <s v="Caverns of Sonora"/>
    <s v="Engine is ready to record our sophomore release. The songs are written, the musicians are ready. Help us bring this into existence!"/>
    <x v="121"/>
    <x v="1471"/>
    <x v="0"/>
    <x v="0"/>
    <s v="USD"/>
    <n v="1322751735"/>
    <n v="1317564135"/>
    <b v="0"/>
    <n v="38"/>
    <b v="1"/>
    <x v="12"/>
    <n v="100"/>
    <n v="78.95"/>
    <x v="7"/>
    <x v="12"/>
  </r>
  <r>
    <n v="3412"/>
    <s v="Joe Orton's Fred &amp; Madge"/>
    <s v="Rough Haired Pointer present for the first time ever Joe Orton's 'Fred &amp; Madge' at the Hope Theatre, Islington this Sept and Oct"/>
    <x v="121"/>
    <x v="1471"/>
    <x v="0"/>
    <x v="1"/>
    <s v="GBP"/>
    <n v="1411858862"/>
    <n v="1409266862"/>
    <b v="0"/>
    <n v="26"/>
    <b v="1"/>
    <x v="11"/>
    <n v="100"/>
    <n v="115.38"/>
    <x v="6"/>
    <x v="11"/>
  </r>
  <r>
    <n v="1857"/>
    <s v="Holy Water Moses - A Hail Dale Project"/>
    <s v="We need to get back to Nashville to record our second record, a full LP this time.  It ain't cheap and we need your help!"/>
    <x v="121"/>
    <x v="1471"/>
    <x v="0"/>
    <x v="0"/>
    <s v="USD"/>
    <n v="1410546413"/>
    <n v="1407954413"/>
    <b v="0"/>
    <n v="22"/>
    <b v="1"/>
    <x v="15"/>
    <n v="100"/>
    <n v="136.36000000000001"/>
    <x v="7"/>
    <x v="15"/>
  </r>
  <r>
    <n v="3375"/>
    <s v="The Frida Kahlo of Penge West"/>
    <s v="Production of wickedly funny new play for two women, written by iconic songwriter and ex-London's Burning man, Chris Larner"/>
    <x v="121"/>
    <x v="1471"/>
    <x v="0"/>
    <x v="1"/>
    <s v="GBP"/>
    <n v="1400423973"/>
    <n v="1399387173"/>
    <b v="0"/>
    <n v="17"/>
    <b v="1"/>
    <x v="11"/>
    <n v="100"/>
    <n v="176.47"/>
    <x v="6"/>
    <x v="11"/>
  </r>
  <r>
    <n v="2830"/>
    <s v="Nakhtik and Avalon"/>
    <s v="Avalon is a new South African Township play and Nakhtik is a  danced political lecture."/>
    <x v="121"/>
    <x v="1471"/>
    <x v="0"/>
    <x v="0"/>
    <s v="USD"/>
    <n v="1399867140"/>
    <n v="1398802148"/>
    <b v="0"/>
    <n v="11"/>
    <b v="1"/>
    <x v="11"/>
    <n v="100"/>
    <n v="272.73"/>
    <x v="6"/>
    <x v="11"/>
  </r>
  <r>
    <n v="3623"/>
    <s v="Since I've Been Here"/>
    <s v="An original play exploring the complications of romantic relationships in all forms."/>
    <x v="60"/>
    <x v="1471"/>
    <x v="0"/>
    <x v="0"/>
    <s v="USD"/>
    <n v="1406358000"/>
    <n v="1404841270"/>
    <b v="0"/>
    <n v="34"/>
    <b v="1"/>
    <x v="11"/>
    <n v="120"/>
    <n v="88.24"/>
    <x v="6"/>
    <x v="11"/>
  </r>
  <r>
    <n v="3780"/>
    <s v="Melissa Youth OnSTAGE Season 5. Act Like you Mean it!"/>
    <s v="Melissa Youth OnSTAGE (MYO) provides kids in North Collin County with the very best in youth theatre opportunities."/>
    <x v="60"/>
    <x v="1471"/>
    <x v="0"/>
    <x v="0"/>
    <s v="USD"/>
    <n v="1436817960"/>
    <n v="1433999785"/>
    <b v="0"/>
    <n v="30"/>
    <b v="1"/>
    <x v="19"/>
    <n v="120"/>
    <n v="100"/>
    <x v="6"/>
    <x v="19"/>
  </r>
  <r>
    <n v="3754"/>
    <s v="Little Shop of Horrors"/>
    <s v="CitÃ© des Arts needs your help in funding their fall production of the hit musical comedy &quot;Little Shop of Horrors.&quot;"/>
    <x v="60"/>
    <x v="1471"/>
    <x v="0"/>
    <x v="0"/>
    <s v="USD"/>
    <n v="1406350740"/>
    <n v="1403125737"/>
    <b v="0"/>
    <n v="27"/>
    <b v="1"/>
    <x v="19"/>
    <n v="120"/>
    <n v="111.11"/>
    <x v="6"/>
    <x v="19"/>
  </r>
  <r>
    <n v="498"/>
    <s v="ANGAL TENTARA and The Root of All Evil"/>
    <s v="AT is an Interactive Animation made for the iPad where the user becomes part of the story. It's a fantastic journey of discovery!"/>
    <x v="229"/>
    <x v="1472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x v="36"/>
    <x v="147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x v="1474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x v="24"/>
    <x v="1475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x v="1"/>
    <x v="1476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x v="29"/>
    <x v="1477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x v="230"/>
    <x v="1478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x v="60"/>
    <x v="1479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x v="205"/>
    <x v="1480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x v="60"/>
    <x v="1481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x v="151"/>
    <x v="148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x v="186"/>
    <x v="1483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x v="231"/>
    <x v="1484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x v="114"/>
    <x v="1485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x v="232"/>
    <x v="1486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x v="205"/>
    <x v="1487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x v="151"/>
    <x v="148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x v="25"/>
    <x v="14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x v="186"/>
    <x v="1490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x v="216"/>
    <x v="149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x v="233"/>
    <x v="1492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x v="234"/>
    <x v="1493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x v="51"/>
    <x v="1494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x v="114"/>
    <x v="1495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x v="60"/>
    <x v="1496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x v="151"/>
    <x v="1497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x v="204"/>
    <x v="1498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x v="60"/>
    <x v="1499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x v="4"/>
    <x v="1500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x v="186"/>
    <x v="1500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x v="60"/>
    <x v="150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x v="17"/>
    <x v="1502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x v="216"/>
    <x v="1503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x v="1504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x v="151"/>
    <x v="1505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x v="231"/>
    <x v="1506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x v="70"/>
    <x v="1507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x v="60"/>
    <x v="1508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x v="151"/>
    <x v="1509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x v="32"/>
    <x v="151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x v="60"/>
    <x v="151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x v="151"/>
    <x v="1511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x v="115"/>
    <x v="1512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x v="60"/>
    <x v="1513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x v="60"/>
    <x v="1514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x v="231"/>
    <x v="1515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x v="235"/>
    <x v="151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x v="151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x v="236"/>
    <x v="1517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x v="60"/>
    <x v="1518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x v="60"/>
    <x v="151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x v="1"/>
    <x v="1520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x v="0"/>
    <x v="1521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x v="60"/>
    <x v="1521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x v="21"/>
    <x v="1522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x v="186"/>
    <x v="152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x v="60"/>
    <x v="1524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x v="60"/>
    <x v="1525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x v="60"/>
    <x v="1526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x v="6"/>
    <x v="1527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x v="115"/>
    <x v="1527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x v="60"/>
    <x v="1527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x v="237"/>
    <x v="1528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x v="238"/>
    <x v="1529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x v="60"/>
    <x v="1530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x v="60"/>
    <x v="153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x v="151"/>
    <x v="153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x v="239"/>
    <x v="1532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x v="60"/>
    <x v="1532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x v="60"/>
    <x v="1533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x v="60"/>
    <x v="1534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x v="240"/>
    <x v="153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x v="60"/>
    <x v="1536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x v="60"/>
    <x v="1537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x v="151"/>
    <x v="1538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x v="159"/>
    <x v="1539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x v="17"/>
    <x v="154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x v="241"/>
    <x v="154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x v="154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x v="60"/>
    <x v="1541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x v="60"/>
    <x v="1542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x v="1543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x v="60"/>
    <x v="1544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x v="151"/>
    <x v="1545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x v="1"/>
    <x v="1546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x v="1546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x v="4"/>
    <x v="154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x v="60"/>
    <x v="1548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x v="60"/>
    <x v="1549"/>
    <x v="0"/>
    <x v="1"/>
    <s v="GBP"/>
    <n v="1430600400"/>
    <n v="1428358567"/>
    <b v="0"/>
    <n v="14"/>
    <b v="1"/>
    <x v="11"/>
    <n v="104"/>
    <n v="186.07"/>
    <x v="6"/>
    <x v="11"/>
  </r>
  <r>
    <n v="2840"/>
    <s v="Scarlet at Southwark Playhouse - Theatre Renegade"/>
    <s v="The world premiere of an astounding new play at Southwark Playhouse exploring slut shaming/cyber bullying &amp; the emotional repercussions"/>
    <x v="60"/>
    <x v="1550"/>
    <x v="0"/>
    <x v="1"/>
    <s v="GBP"/>
    <n v="1426698000"/>
    <n v="1424825479"/>
    <b v="0"/>
    <n v="132"/>
    <b v="1"/>
    <x v="11"/>
    <n v="104"/>
    <n v="19.7"/>
    <x v="6"/>
    <x v="11"/>
  </r>
  <r>
    <n v="1893"/>
    <s v="Archeology 7&quot; Vinyl"/>
    <s v="Archeology is looking to gain support to release their 7&quot; vinyl single &quot;Hunger&quot; as well as the b-side, &quot;Kings canyon."/>
    <x v="60"/>
    <x v="1550"/>
    <x v="0"/>
    <x v="0"/>
    <s v="USD"/>
    <n v="1302926340"/>
    <n v="1301524585"/>
    <b v="0"/>
    <n v="45"/>
    <b v="1"/>
    <x v="12"/>
    <n v="104"/>
    <n v="57.78"/>
    <x v="7"/>
    <x v="12"/>
  </r>
  <r>
    <n v="3365"/>
    <s v="From the Pulpit to the Runway"/>
    <s v="A dazzling dramatic musical drama that takes place inside a Charm City Church! Help us finance a play that is back by popular demand!"/>
    <x v="60"/>
    <x v="155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x v="186"/>
    <x v="1551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x v="242"/>
    <x v="1552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x v="60"/>
    <x v="1553"/>
    <x v="0"/>
    <x v="0"/>
    <s v="USD"/>
    <n v="1399953600"/>
    <n v="1398983245"/>
    <b v="0"/>
    <n v="39"/>
    <b v="1"/>
    <x v="11"/>
    <n v="104"/>
    <n v="66.510000000000005"/>
    <x v="6"/>
    <x v="11"/>
  </r>
  <r>
    <n v="3278"/>
    <s v="Unusual Charles Dickens adaptation at Edinburgh Fringe"/>
    <s v="This Victorian gothic tragedy tells the untold story of Estella Havisham. Combining puppetry, music and striking digital projections."/>
    <x v="60"/>
    <x v="1554"/>
    <x v="0"/>
    <x v="1"/>
    <s v="GBP"/>
    <n v="1433017303"/>
    <n v="1430425303"/>
    <b v="1"/>
    <n v="34"/>
    <b v="1"/>
    <x v="11"/>
    <n v="103"/>
    <n v="76.03"/>
    <x v="6"/>
    <x v="11"/>
  </r>
  <r>
    <n v="2540"/>
    <s v="Vladimir in Butterfly Country"/>
    <s v="â€œVladimir in Butterfly Countryâ€ is a chamber opera by composer Ann Callaway and Jaime Robles, which will premiere October 30, 2011."/>
    <x v="60"/>
    <x v="1554"/>
    <x v="0"/>
    <x v="0"/>
    <s v="USD"/>
    <n v="1319904721"/>
    <n v="1314720721"/>
    <b v="0"/>
    <n v="27"/>
    <b v="1"/>
    <x v="25"/>
    <n v="103"/>
    <n v="95.74"/>
    <x v="7"/>
    <x v="25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x v="1555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x v="186"/>
    <x v="155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x v="60"/>
    <x v="1557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x v="60"/>
    <x v="1558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x v="151"/>
    <x v="1558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x v="60"/>
    <x v="1559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x v="60"/>
    <x v="1559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x v="60"/>
    <x v="1559"/>
    <x v="0"/>
    <x v="0"/>
    <s v="USD"/>
    <n v="1456984740"/>
    <n v="1455717790"/>
    <b v="0"/>
    <n v="33"/>
    <b v="1"/>
    <x v="11"/>
    <n v="103"/>
    <n v="77.73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x v="60"/>
    <x v="1560"/>
    <x v="0"/>
    <x v="0"/>
    <s v="USD"/>
    <n v="1438799760"/>
    <n v="1437236378"/>
    <b v="0"/>
    <n v="54"/>
    <b v="1"/>
    <x v="11"/>
    <n v="102"/>
    <n v="47.41"/>
    <x v="6"/>
    <x v="11"/>
  </r>
  <r>
    <n v="2809"/>
    <s v="Sugarglass Theatre"/>
    <s v="Sugarglass is a Dublin based theatre company committed to international collaboration. 2016 sees the launch of their NYC division."/>
    <x v="60"/>
    <x v="1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x v="151"/>
    <x v="1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x v="186"/>
    <x v="1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x v="1561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x v="151"/>
    <x v="1561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x v="16"/>
    <x v="1562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x v="120"/>
    <x v="1562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x v="60"/>
    <x v="1562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x v="60"/>
    <x v="1563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x v="60"/>
    <x v="1564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x v="151"/>
    <x v="156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x v="80"/>
    <x v="1566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x v="1"/>
    <x v="156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x v="60"/>
    <x v="1568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x v="60"/>
    <x v="1568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x v="243"/>
    <x v="1569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x v="66"/>
    <x v="1570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x v="60"/>
    <x v="1571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x v="51"/>
    <x v="1572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x v="40"/>
    <x v="1573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x v="243"/>
    <x v="1573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x v="60"/>
    <x v="1574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x v="60"/>
    <x v="1574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x v="151"/>
    <x v="1575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x v="60"/>
    <x v="1576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x v="151"/>
    <x v="1577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x v="151"/>
    <x v="1577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x v="151"/>
    <x v="1578"/>
    <x v="0"/>
    <x v="0"/>
    <s v="USD"/>
    <n v="1425275940"/>
    <n v="1422371381"/>
    <b v="0"/>
    <n v="21"/>
    <b v="1"/>
    <x v="15"/>
    <n v="125"/>
    <n v="119.29"/>
    <x v="7"/>
    <x v="15"/>
  </r>
  <r>
    <n v="2246"/>
    <s v="The BESPOKE GEEK: Cosplay for Everyday"/>
    <s v="The BESPOKE GEEK is a brand new clothing company from Bletchley, England producing handmade and individual hoodies for geeks."/>
    <x v="60"/>
    <x v="1579"/>
    <x v="0"/>
    <x v="1"/>
    <s v="GBP"/>
    <n v="1441393210"/>
    <n v="1438801210"/>
    <b v="0"/>
    <n v="57"/>
    <b v="1"/>
    <x v="5"/>
    <n v="100"/>
    <n v="43.91"/>
    <x v="3"/>
    <x v="5"/>
  </r>
  <r>
    <n v="2177"/>
    <s v="Nobody Rides For Free ~ Stone Horse"/>
    <s v="Stone Horse ~ _x000a_Doing what they do best, laying down honest and _x000a_proper Rock-n-Roll guaranteed to soothe your soul!"/>
    <x v="60"/>
    <x v="1579"/>
    <x v="0"/>
    <x v="0"/>
    <s v="USD"/>
    <n v="1465192867"/>
    <n v="1463032867"/>
    <b v="0"/>
    <n v="38"/>
    <b v="1"/>
    <x v="15"/>
    <n v="100"/>
    <n v="65.87"/>
    <x v="7"/>
    <x v="15"/>
  </r>
  <r>
    <n v="2420"/>
    <s v="Pangea Cuisines &quot;Continental Drift&quot; A Paleo food Truck!"/>
    <s v="Pangea Cuisines offers authentic hand crafted dishes, utilizing fresh ingredients selected that very morning."/>
    <x v="244"/>
    <x v="1580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x v="60"/>
    <x v="1580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x v="186"/>
    <x v="1581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x v="36"/>
    <x v="1582"/>
    <x v="2"/>
    <x v="0"/>
    <s v="USD"/>
    <n v="1437188400"/>
    <n v="1432100004"/>
    <b v="0"/>
    <n v="2"/>
    <b v="0"/>
    <x v="11"/>
    <n v="31"/>
    <n v="1250"/>
    <x v="6"/>
    <x v="11"/>
  </r>
  <r>
    <n v="2466"/>
    <s v="Jesse Alexander's Independent Debut Album"/>
    <s v="With big dreams and big sounds, Jesse Alexander's Debut album titled &quot;For Once&quot; brings Indie Rock to a whole new level."/>
    <x v="60"/>
    <x v="1582"/>
    <x v="0"/>
    <x v="0"/>
    <s v="USD"/>
    <n v="1368066453"/>
    <n v="1365474453"/>
    <b v="0"/>
    <n v="52"/>
    <b v="1"/>
    <x v="12"/>
    <n v="100"/>
    <n v="48.08"/>
    <x v="7"/>
    <x v="12"/>
  </r>
  <r>
    <n v="1302"/>
    <s v="Help bring Boys of a Certain Age back to NYC!"/>
    <s v="Boys of a Certain Age is a unique and special show that we're trying to remount in New York City in 2017."/>
    <x v="60"/>
    <x v="1582"/>
    <x v="0"/>
    <x v="0"/>
    <s v="USD"/>
    <n v="1480559011"/>
    <n v="1477963411"/>
    <b v="0"/>
    <n v="50"/>
    <b v="1"/>
    <x v="11"/>
    <n v="100"/>
    <n v="50"/>
    <x v="6"/>
    <x v="11"/>
  </r>
  <r>
    <n v="3287"/>
    <s v="Three Things: Stories About Life"/>
    <s v="An inspirational one-man play about crisis, community, and the search for wholeness."/>
    <x v="60"/>
    <x v="1582"/>
    <x v="0"/>
    <x v="11"/>
    <s v="CAD"/>
    <n v="1448733628"/>
    <n v="1446573628"/>
    <b v="0"/>
    <n v="34"/>
    <b v="1"/>
    <x v="11"/>
    <n v="100"/>
    <n v="73.53"/>
    <x v="6"/>
    <x v="11"/>
  </r>
  <r>
    <n v="3774"/>
    <s v="Mabel Moon Goes to Earth!"/>
    <s v="Mabel Moon and her co-pilot Silvertoes are coming to earth in the form of a 35 minute interactive and educational musical adventure  !"/>
    <x v="60"/>
    <x v="1582"/>
    <x v="0"/>
    <x v="11"/>
    <s v="CAD"/>
    <n v="1428606055"/>
    <n v="1427223655"/>
    <b v="0"/>
    <n v="25"/>
    <b v="1"/>
    <x v="19"/>
    <n v="100"/>
    <n v="100"/>
    <x v="6"/>
    <x v="19"/>
  </r>
  <r>
    <n v="3544"/>
    <s v="Gruoch, or Lady Macbeth"/>
    <s v="Death &amp; Pretzels presents the world premiere of Paul Pasulka's Gruoch, or Lady Macbeth"/>
    <x v="60"/>
    <x v="1582"/>
    <x v="0"/>
    <x v="0"/>
    <s v="USD"/>
    <n v="1425758257"/>
    <n v="1423166257"/>
    <b v="0"/>
    <n v="24"/>
    <b v="1"/>
    <x v="11"/>
    <n v="100"/>
    <n v="104.17"/>
    <x v="6"/>
    <x v="11"/>
  </r>
  <r>
    <n v="2095"/>
    <s v="&quot; Prodigal Daughter&quot; Recording Project"/>
    <s v="This CD celebrates a journey beginning with the death of a father and culminating with the joyous victory expressed in music!"/>
    <x v="60"/>
    <x v="1582"/>
    <x v="0"/>
    <x v="0"/>
    <s v="USD"/>
    <n v="1317576973"/>
    <n v="1312392973"/>
    <b v="0"/>
    <n v="22"/>
    <b v="1"/>
    <x v="12"/>
    <n v="100"/>
    <n v="113.64"/>
    <x v="7"/>
    <x v="12"/>
  </r>
  <r>
    <n v="3516"/>
    <s v="The March of the Bonus Army"/>
    <s v="A new play about a lesser known yet pivotal event in American history, about a group of WWI Veterans fighting for their rights."/>
    <x v="60"/>
    <x v="1582"/>
    <x v="0"/>
    <x v="0"/>
    <s v="USD"/>
    <n v="1410145200"/>
    <n v="1407197670"/>
    <b v="0"/>
    <n v="11"/>
    <b v="1"/>
    <x v="11"/>
    <n v="100"/>
    <n v="227.27"/>
    <x v="6"/>
    <x v="11"/>
  </r>
  <r>
    <n v="2670"/>
    <s v="G-Pod ... the future of sustainable housing"/>
    <s v="A revolution in the rapidly growing container housing space. Transportable, expandable, green and versatile. A global game-changer."/>
    <x v="245"/>
    <x v="1583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x v="246"/>
    <x v="1584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x v="4"/>
    <x v="1585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x v="70"/>
    <x v="1585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x v="247"/>
    <x v="158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x v="16"/>
    <x v="1587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x v="151"/>
    <x v="1588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x v="200"/>
    <x v="1589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x v="1590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x v="151"/>
    <x v="1591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x v="151"/>
    <x v="159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x v="151"/>
    <x v="1593"/>
    <x v="0"/>
    <x v="0"/>
    <s v="USD"/>
    <n v="1446665191"/>
    <n v="1444069591"/>
    <b v="0"/>
    <n v="59"/>
    <b v="1"/>
    <x v="11"/>
    <n v="121"/>
    <n v="40.85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x v="151"/>
    <x v="1594"/>
    <x v="0"/>
    <x v="0"/>
    <s v="USD"/>
    <n v="1407967200"/>
    <n v="1406039696"/>
    <b v="0"/>
    <n v="54"/>
    <b v="1"/>
    <x v="11"/>
    <n v="120"/>
    <n v="44.54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x v="1594"/>
    <x v="0"/>
    <x v="0"/>
    <s v="USD"/>
    <n v="1464971400"/>
    <n v="1462379066"/>
    <b v="0"/>
    <n v="23"/>
    <b v="1"/>
    <x v="11"/>
    <n v="120"/>
    <n v="104.5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x v="151"/>
    <x v="1594"/>
    <x v="0"/>
    <x v="0"/>
    <s v="USD"/>
    <n v="1402755834"/>
    <n v="1400163834"/>
    <b v="1"/>
    <n v="17"/>
    <b v="1"/>
    <x v="15"/>
    <n v="120"/>
    <n v="141.47"/>
    <x v="7"/>
    <x v="15"/>
  </r>
  <r>
    <n v="3555"/>
    <s v="Free Theatre for Kids: Baby Living Room"/>
    <s v="Baby Living Room is a project created by Spazio Farma Mestre for children: free theatre for kids as sustainable education for families"/>
    <x v="243"/>
    <x v="1595"/>
    <x v="0"/>
    <x v="6"/>
    <s v="EUR"/>
    <n v="1479382594"/>
    <n v="1476786994"/>
    <b v="0"/>
    <n v="14"/>
    <b v="1"/>
    <x v="11"/>
    <n v="100"/>
    <n v="171.43"/>
    <x v="6"/>
    <x v="11"/>
  </r>
  <r>
    <n v="1689"/>
    <s v="Fly Away"/>
    <s v="Praising the Living God in the second half of life."/>
    <x v="243"/>
    <x v="1595"/>
    <x v="3"/>
    <x v="0"/>
    <s v="USD"/>
    <n v="1489700230"/>
    <n v="1487111830"/>
    <b v="0"/>
    <n v="14"/>
    <b v="0"/>
    <x v="14"/>
    <n v="100"/>
    <n v="171.43"/>
    <x v="7"/>
    <x v="14"/>
  </r>
  <r>
    <n v="813"/>
    <s v="Rules of Civility and Decent Behavior"/>
    <s v="A pre order campaign to fund the pressing of our second full length vinyl LP"/>
    <x v="186"/>
    <x v="1596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x v="1"/>
    <x v="1597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x v="151"/>
    <x v="1598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x v="200"/>
    <x v="1599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x v="151"/>
    <x v="1600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x v="151"/>
    <x v="1601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x v="186"/>
    <x v="1601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x v="82"/>
    <x v="1602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x v="200"/>
    <x v="160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x v="159"/>
    <x v="1604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x v="17"/>
    <x v="1605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x v="32"/>
    <x v="1606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x v="92"/>
    <x v="1607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x v="1607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x v="159"/>
    <x v="1607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x v="151"/>
    <x v="1608"/>
    <x v="0"/>
    <x v="0"/>
    <s v="USD"/>
    <n v="1337396400"/>
    <n v="1333709958"/>
    <b v="0"/>
    <n v="40"/>
    <b v="1"/>
    <x v="15"/>
    <n v="117"/>
    <n v="58.63"/>
    <x v="7"/>
    <x v="15"/>
  </r>
  <r>
    <n v="1627"/>
    <s v="River Of Thorns - First CD Release"/>
    <s v="River of Thorns is a recording duo based in southeast Michigan.  We're releasing a great sounding cd recorded in a tiny home studio!"/>
    <x v="151"/>
    <x v="1609"/>
    <x v="0"/>
    <x v="0"/>
    <s v="USD"/>
    <n v="1353905940"/>
    <n v="1351011489"/>
    <b v="0"/>
    <n v="38"/>
    <b v="1"/>
    <x v="15"/>
    <n v="117"/>
    <n v="61.58"/>
    <x v="7"/>
    <x v="15"/>
  </r>
  <r>
    <n v="1246"/>
    <s v="Candy Warpop &quot;Smilef**ker&quot; Music Video"/>
    <s v="Candy Warpop, Las Vegas' female-fronted alt-punk rock monster, is raising money to fund the production of their first music video."/>
    <x v="151"/>
    <x v="1609"/>
    <x v="0"/>
    <x v="0"/>
    <s v="USD"/>
    <n v="1323136949"/>
    <n v="1319245349"/>
    <b v="1"/>
    <n v="31"/>
    <b v="1"/>
    <x v="15"/>
    <n v="117"/>
    <n v="75.48"/>
    <x v="7"/>
    <x v="15"/>
  </r>
  <r>
    <n v="1987"/>
    <s v="Ethiopia: Beheld"/>
    <s v="A collection of images that depicts the beauty and diversity within Ethiopia"/>
    <x v="120"/>
    <x v="1610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x v="151"/>
    <x v="1611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x v="186"/>
    <x v="1612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x v="200"/>
    <x v="1613"/>
    <x v="0"/>
    <x v="1"/>
    <s v="GBP"/>
    <n v="1383425367"/>
    <n v="1380833367"/>
    <b v="1"/>
    <n v="67"/>
    <b v="1"/>
    <x v="11"/>
    <n v="106"/>
    <n v="34.79"/>
    <x v="6"/>
    <x v="11"/>
  </r>
  <r>
    <n v="2463"/>
    <s v="Emma Ate the Lion &quot;Songs Two Count Too&quot;"/>
    <s v="Emma Ate The Lion's debut full length album"/>
    <x v="151"/>
    <x v="1614"/>
    <x v="0"/>
    <x v="0"/>
    <s v="USD"/>
    <n v="1366138800"/>
    <n v="1362710425"/>
    <b v="0"/>
    <n v="75"/>
    <b v="1"/>
    <x v="12"/>
    <n v="116"/>
    <n v="31"/>
    <x v="7"/>
    <x v="12"/>
  </r>
  <r>
    <n v="67"/>
    <s v="You are a Priest Forever"/>
    <s v="The Ordination Mass of five Dominicans friars to the priesthood at the historic Saint Dominicâ€™s Church in Washington DC."/>
    <x v="151"/>
    <x v="1614"/>
    <x v="0"/>
    <x v="0"/>
    <s v="USD"/>
    <n v="1342360804"/>
    <n v="1339768804"/>
    <b v="0"/>
    <n v="20"/>
    <b v="1"/>
    <x v="27"/>
    <n v="116"/>
    <n v="116.25"/>
    <x v="5"/>
    <x v="27"/>
  </r>
  <r>
    <n v="3313"/>
    <s v="Melbin the Accidental"/>
    <s v="A modern reworking of Shakespeare's histories and tragedies in iambic pentameter to talk of death, love, and race."/>
    <x v="151"/>
    <x v="1615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x v="1"/>
    <x v="1616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x v="151"/>
    <x v="1617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x v="238"/>
    <x v="1618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x v="248"/>
    <x v="1619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x v="1619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x v="207"/>
    <x v="1620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x v="151"/>
    <x v="1621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x v="1"/>
    <x v="1622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x v="1623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x v="51"/>
    <x v="1624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x v="151"/>
    <x v="1625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x v="1"/>
    <x v="162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x v="186"/>
    <x v="1627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x v="151"/>
    <x v="1628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x v="151"/>
    <x v="1629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x v="151"/>
    <x v="1630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x v="151"/>
    <x v="1631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x v="51"/>
    <x v="1632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x v="151"/>
    <x v="1633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x v="159"/>
    <x v="1634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x v="151"/>
    <x v="1635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x v="1"/>
    <x v="1636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x v="151"/>
    <x v="1637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x v="186"/>
    <x v="1637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x v="151"/>
    <x v="1638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x v="200"/>
    <x v="1639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x v="249"/>
    <x v="1639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x v="151"/>
    <x v="1640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x v="151"/>
    <x v="1641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x v="13"/>
    <x v="1642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x v="250"/>
    <x v="1643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x v="115"/>
    <x v="1644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x v="114"/>
    <x v="164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x v="151"/>
    <x v="1646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x v="151"/>
    <x v="1647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x v="151"/>
    <x v="1647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x v="76"/>
    <x v="1648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x v="236"/>
    <x v="1648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x v="186"/>
    <x v="1649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x v="1650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x v="151"/>
    <x v="1651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x v="186"/>
    <x v="1652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x v="151"/>
    <x v="1653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x v="151"/>
    <x v="1654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x v="14"/>
    <x v="1655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x v="151"/>
    <x v="1656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x v="151"/>
    <x v="1657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x v="1658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x v="151"/>
    <x v="1658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x v="250"/>
    <x v="1659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x v="151"/>
    <x v="1660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x v="151"/>
    <x v="1661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x v="151"/>
    <x v="1662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x v="151"/>
    <x v="1663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x v="186"/>
    <x v="1664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x v="151"/>
    <x v="1665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x v="151"/>
    <x v="1666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x v="238"/>
    <x v="1667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x v="186"/>
    <x v="1667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x v="151"/>
    <x v="1668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x v="151"/>
    <x v="1668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x v="80"/>
    <x v="1669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x v="151"/>
    <x v="1669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x v="109"/>
    <x v="1670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x v="151"/>
    <x v="1671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x v="238"/>
    <x v="1672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x v="202"/>
    <x v="1673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x v="0"/>
    <x v="1674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x v="4"/>
    <x v="1675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x v="114"/>
    <x v="1676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x v="151"/>
    <x v="1677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x v="151"/>
    <x v="1678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x v="11"/>
    <x v="1679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x v="151"/>
    <x v="1680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x v="186"/>
    <x v="1680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x v="151"/>
    <x v="168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x v="16"/>
    <x v="1682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x v="151"/>
    <x v="1682"/>
    <x v="0"/>
    <x v="0"/>
    <s v="USD"/>
    <n v="1417620506"/>
    <n v="1415028506"/>
    <b v="0"/>
    <n v="41"/>
    <b v="1"/>
    <x v="11"/>
    <n v="105"/>
    <n v="51.22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x v="1682"/>
    <x v="0"/>
    <x v="0"/>
    <s v="USD"/>
    <n v="1262325600"/>
    <n v="1257871712"/>
    <b v="0"/>
    <n v="14"/>
    <b v="1"/>
    <x v="25"/>
    <n v="105"/>
    <n v="150"/>
    <x v="7"/>
    <x v="25"/>
  </r>
  <r>
    <n v="3708"/>
    <s v="Much Ado About Nothing"/>
    <s v="Dear Stone Theater Company brings its inaugural production of Much Ado About Nothing to Logan Square, Chicago. Thanks for watching!"/>
    <x v="251"/>
    <x v="1682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x v="252"/>
    <x v="1683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x v="151"/>
    <x v="1684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x v="151"/>
    <x v="1685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x v="151"/>
    <x v="1686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x v="159"/>
    <x v="1687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x v="16"/>
    <x v="1688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x v="181"/>
    <x v="1689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x v="151"/>
    <x v="1690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x v="159"/>
    <x v="1690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x v="151"/>
    <x v="1691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x v="151"/>
    <x v="1692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x v="26"/>
    <x v="1693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x v="82"/>
    <x v="1694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x v="113"/>
    <x v="1694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x v="151"/>
    <x v="169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x v="253"/>
    <x v="169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x v="151"/>
    <x v="1696"/>
    <x v="0"/>
    <x v="1"/>
    <s v="GBP"/>
    <n v="1443808800"/>
    <n v="1441120910"/>
    <b v="0"/>
    <n v="46"/>
    <b v="1"/>
    <x v="11"/>
    <n v="103"/>
    <n v="44.85"/>
    <x v="6"/>
    <x v="11"/>
  </r>
  <r>
    <n v="3465"/>
    <s v="Crooked Tree Theatre Presents Family Duels"/>
    <s v="Family Duels is a tragicomedy about family, filth, fraud and fornication. Please help us bring Crooked Tree to the Camden Fringe."/>
    <x v="151"/>
    <x v="1697"/>
    <x v="0"/>
    <x v="1"/>
    <s v="GBP"/>
    <n v="1439136000"/>
    <n v="1436972472"/>
    <b v="0"/>
    <n v="36"/>
    <b v="1"/>
    <x v="11"/>
    <n v="103"/>
    <n v="57.22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x v="151"/>
    <x v="1697"/>
    <x v="0"/>
    <x v="0"/>
    <s v="USD"/>
    <n v="1433134800"/>
    <n v="1430158198"/>
    <b v="0"/>
    <n v="30"/>
    <b v="1"/>
    <x v="11"/>
    <n v="103"/>
    <n v="68.67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x v="254"/>
    <x v="1698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x v="186"/>
    <x v="1699"/>
    <x v="0"/>
    <x v="0"/>
    <s v="USD"/>
    <n v="1331441940"/>
    <n v="1326810211"/>
    <b v="0"/>
    <n v="23"/>
    <b v="1"/>
    <x v="15"/>
    <n v="137"/>
    <n v="89.42"/>
    <x v="7"/>
    <x v="15"/>
  </r>
  <r>
    <n v="3428"/>
    <s v="CREDITORS | Jack Studio Theatre | Smith after Strindberg"/>
    <s v="The WORLD PREMIERE of Neil Smith's beautiful and thrilling new version of Strindberg's modern masterpiece - CREDITORS."/>
    <x v="151"/>
    <x v="1700"/>
    <x v="0"/>
    <x v="1"/>
    <s v="GBP"/>
    <n v="1425142800"/>
    <n v="1422983847"/>
    <b v="0"/>
    <n v="51"/>
    <b v="1"/>
    <x v="11"/>
    <n v="103"/>
    <n v="40.29"/>
    <x v="6"/>
    <x v="11"/>
  </r>
  <r>
    <n v="1301"/>
    <s v="the dreamer examines his pillow"/>
    <s v="The Attic Theater Company presents John Patrick Shanley's THE DREAMER EXAMINES HIS PILLOW, the first official revival since 1986"/>
    <x v="151"/>
    <x v="1700"/>
    <x v="0"/>
    <x v="0"/>
    <s v="USD"/>
    <n v="1437447600"/>
    <n v="1436551178"/>
    <b v="0"/>
    <n v="29"/>
    <b v="1"/>
    <x v="11"/>
    <n v="103"/>
    <n v="70.86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x v="4"/>
    <x v="1701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x v="114"/>
    <x v="1701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x v="186"/>
    <x v="170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x v="151"/>
    <x v="1703"/>
    <x v="0"/>
    <x v="1"/>
    <s v="GBP"/>
    <n v="1483707905"/>
    <n v="1481115905"/>
    <b v="0"/>
    <n v="59"/>
    <b v="1"/>
    <x v="11"/>
    <n v="103"/>
    <n v="34.75"/>
    <x v="6"/>
    <x v="11"/>
  </r>
  <r>
    <n v="3678"/>
    <s v="Some big Some bang"/>
    <s v="The Ugly Collective takes Some big Some bang to the Underbelly Venues at the Edinburgh Fringe!"/>
    <x v="151"/>
    <x v="1703"/>
    <x v="0"/>
    <x v="1"/>
    <s v="GBP"/>
    <n v="1433076298"/>
    <n v="1430052298"/>
    <b v="0"/>
    <n v="31"/>
    <b v="1"/>
    <x v="11"/>
    <n v="103"/>
    <n v="66.13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x v="151"/>
    <x v="1703"/>
    <x v="0"/>
    <x v="0"/>
    <s v="USD"/>
    <n v="1473393600"/>
    <n v="1470778559"/>
    <b v="0"/>
    <n v="28"/>
    <b v="1"/>
    <x v="11"/>
    <n v="103"/>
    <n v="73.209999999999994"/>
    <x v="6"/>
    <x v="11"/>
  </r>
  <r>
    <n v="2788"/>
    <s v="ACT Underground Theatre, TLDC"/>
    <s v="MOVING FORWARD! WE HAVE REACHED GOAL BUT HAVE MORE TIME!! PLEASE CONSIDER PLEDGING."/>
    <x v="151"/>
    <x v="1703"/>
    <x v="0"/>
    <x v="0"/>
    <s v="USD"/>
    <n v="1469811043"/>
    <n v="1467219043"/>
    <b v="0"/>
    <n v="20"/>
    <b v="1"/>
    <x v="11"/>
    <n v="103"/>
    <n v="102.5"/>
    <x v="6"/>
    <x v="11"/>
  </r>
  <r>
    <n v="3225"/>
    <s v="Two &quot;Gentlemen&quot; of Verona by William Shakespeare"/>
    <s v="Bare Theatre brings one of Shakespeare's most accessible early comedies to life free to the public across the NC Triangle"/>
    <x v="151"/>
    <x v="1704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x v="151"/>
    <x v="1705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x v="151"/>
    <x v="1706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x v="114"/>
    <x v="1707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x v="151"/>
    <x v="1708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x v="151"/>
    <x v="1708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x v="151"/>
    <x v="1709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x v="151"/>
    <x v="1710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x v="255"/>
    <x v="1711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x v="151"/>
    <x v="1711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x v="256"/>
    <x v="1712"/>
    <x v="1"/>
    <x v="0"/>
    <s v="USD"/>
    <n v="1477065860"/>
    <n v="1471881860"/>
    <b v="0"/>
    <n v="11"/>
    <b v="0"/>
    <x v="1"/>
    <n v="1"/>
    <n v="184.36"/>
    <x v="0"/>
    <x v="1"/>
  </r>
  <r>
    <n v="3519"/>
    <s v="Bookstory"/>
    <s v="Bookstory is a tiny puppet musical with some very big ideas that tells the story of the story in the digital age"/>
    <x v="151"/>
    <x v="1713"/>
    <x v="0"/>
    <x v="1"/>
    <s v="GBP"/>
    <n v="1425478950"/>
    <n v="1422886950"/>
    <b v="0"/>
    <n v="28"/>
    <b v="1"/>
    <x v="11"/>
    <n v="101"/>
    <n v="72.39"/>
    <x v="6"/>
    <x v="11"/>
  </r>
  <r>
    <n v="40"/>
    <s v="Regal Fare Season One"/>
    <s v="There is a cooking show in production that needs your help, a show about using local ingredients to create simple and elegant meals."/>
    <x v="151"/>
    <x v="1713"/>
    <x v="0"/>
    <x v="0"/>
    <s v="USD"/>
    <n v="1403150400"/>
    <n v="1401426488"/>
    <b v="0"/>
    <n v="16"/>
    <b v="1"/>
    <x v="16"/>
    <n v="101"/>
    <n v="126.69"/>
    <x v="5"/>
    <x v="16"/>
  </r>
  <r>
    <n v="1261"/>
    <s v="The Puget EP's Vinyl Release"/>
    <s v="We just recorded a stellar EP and we're trying to put it out on vinyl.  Can you help these punx out?"/>
    <x v="151"/>
    <x v="1714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x v="151"/>
    <x v="1714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x v="151"/>
    <x v="1714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x v="1714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x v="256"/>
    <x v="1715"/>
    <x v="2"/>
    <x v="1"/>
    <s v="GBP"/>
    <n v="1441995769"/>
    <n v="1436811769"/>
    <b v="0"/>
    <n v="3"/>
    <b v="0"/>
    <x v="31"/>
    <n v="1"/>
    <n v="673.33"/>
    <x v="1"/>
    <x v="31"/>
  </r>
  <r>
    <n v="3618"/>
    <s v="Checkpoint 22"/>
    <s v="The play yet to be described as &quot;A surefire Edinburgh Fringe Festival Cult Hit&quot;. Coming to the Underbelly, Edinburgh, 5th-30th August."/>
    <x v="151"/>
    <x v="1715"/>
    <x v="0"/>
    <x v="1"/>
    <s v="GBP"/>
    <n v="1433343850"/>
    <n v="1430751850"/>
    <b v="0"/>
    <n v="56"/>
    <b v="1"/>
    <x v="11"/>
    <n v="101"/>
    <n v="36.07"/>
    <x v="6"/>
    <x v="11"/>
  </r>
  <r>
    <n v="3474"/>
    <s v="Be Prepared"/>
    <s v="Help us get actor-writer Ian Bonar's debut play - a hilarious, heartbreaking story of grief and loss - to the 2016 Edinburgh Fringe."/>
    <x v="151"/>
    <x v="1715"/>
    <x v="0"/>
    <x v="1"/>
    <s v="GBP"/>
    <n v="1469016131"/>
    <n v="1466424131"/>
    <b v="0"/>
    <n v="39"/>
    <b v="1"/>
    <x v="11"/>
    <n v="101"/>
    <n v="51.79"/>
    <x v="6"/>
    <x v="11"/>
  </r>
  <r>
    <n v="1826"/>
    <s v="BEAR GHOST! Professional Recording! Yay!"/>
    <s v="Hear your favorite Bear Ghost in eargasmic quality!"/>
    <x v="151"/>
    <x v="1715"/>
    <x v="0"/>
    <x v="0"/>
    <s v="USD"/>
    <n v="1392675017"/>
    <n v="1390083017"/>
    <b v="0"/>
    <n v="38"/>
    <b v="1"/>
    <x v="15"/>
    <n v="101"/>
    <n v="53.16"/>
    <x v="7"/>
    <x v="15"/>
  </r>
  <r>
    <n v="1284"/>
    <s v="Free Jujube Brown NYC Performance"/>
    <s v="â€œFree Jujube Brownâ€ by Psalmayene 24 is coming home to NYC and we need YOUR support of this moving and inspiring piece"/>
    <x v="151"/>
    <x v="1715"/>
    <x v="0"/>
    <x v="0"/>
    <s v="USD"/>
    <n v="1483203540"/>
    <n v="1481175482"/>
    <b v="0"/>
    <n v="31"/>
    <b v="1"/>
    <x v="11"/>
    <n v="101"/>
    <n v="65.16"/>
    <x v="6"/>
    <x v="11"/>
  </r>
  <r>
    <n v="3357"/>
    <s v="Poleroid Theatre Present : FREE FALL by Vinay Patel"/>
    <s v="Two strangers on a bridge in the dead of night, a game of dominoes, and a value ready meal - by upcoming HighTide Escalator Playwright."/>
    <x v="151"/>
    <x v="1715"/>
    <x v="0"/>
    <x v="1"/>
    <s v="GBP"/>
    <n v="1406887310"/>
    <n v="1404295310"/>
    <b v="0"/>
    <n v="21"/>
    <b v="1"/>
    <x v="11"/>
    <n v="101"/>
    <n v="96.19"/>
    <x v="6"/>
    <x v="11"/>
  </r>
  <r>
    <n v="3727"/>
    <s v="Star-Spangled Sitcoms: Huzzah &amp; John Adams"/>
    <s v="It's exactly what you think it is: a historical parody of your favorite sitcom about a bar and its psychiatrist spinoff!"/>
    <x v="151"/>
    <x v="1716"/>
    <x v="0"/>
    <x v="0"/>
    <s v="USD"/>
    <n v="1476939300"/>
    <n v="1474273294"/>
    <b v="0"/>
    <n v="33"/>
    <b v="1"/>
    <x v="11"/>
    <n v="101"/>
    <n v="61.06"/>
    <x v="6"/>
    <x v="11"/>
  </r>
  <r>
    <n v="2119"/>
    <s v="Big Long Now's Debut Album"/>
    <s v="big long now is recording our debut album and we are looking for help mastering and pressing it to vinyl"/>
    <x v="151"/>
    <x v="1716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x v="151"/>
    <x v="1716"/>
    <x v="0"/>
    <x v="1"/>
    <s v="GBP"/>
    <n v="1441547220"/>
    <n v="1439322412"/>
    <b v="0"/>
    <n v="21"/>
    <b v="1"/>
    <x v="11"/>
    <n v="101"/>
    <n v="95.95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x v="1716"/>
    <x v="0"/>
    <x v="0"/>
    <s v="USD"/>
    <n v="1303801140"/>
    <n v="1300916220"/>
    <b v="0"/>
    <n v="20"/>
    <b v="1"/>
    <x v="22"/>
    <n v="101"/>
    <n v="100.75"/>
    <x v="7"/>
    <x v="22"/>
  </r>
  <r>
    <n v="3594"/>
    <s v="HEDDA"/>
    <s v="An adaptation that realizes the internal struggle of Ibsenâ€™s most renowned protagonist as she traverses a claustrophobic social world"/>
    <x v="250"/>
    <x v="1716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x v="151"/>
    <x v="1717"/>
    <x v="0"/>
    <x v="0"/>
    <s v="USD"/>
    <n v="1470056614"/>
    <n v="1467464614"/>
    <b v="0"/>
    <n v="77"/>
    <b v="1"/>
    <x v="22"/>
    <n v="101"/>
    <n v="26.15"/>
    <x v="7"/>
    <x v="22"/>
  </r>
  <r>
    <n v="3653"/>
    <s v="ALLIE"/>
    <s v="ALLIE is a new dark comedy play which will premiere at the Edinburgh Festival Fringe 2015. Written and produced by Ruaraidh Murray."/>
    <x v="151"/>
    <x v="1718"/>
    <x v="0"/>
    <x v="1"/>
    <s v="GBP"/>
    <n v="1438764207"/>
    <n v="1436172207"/>
    <b v="0"/>
    <n v="33"/>
    <b v="1"/>
    <x v="11"/>
    <n v="101"/>
    <n v="60.91"/>
    <x v="6"/>
    <x v="11"/>
  </r>
  <r>
    <n v="1634"/>
    <s v="RUBEDO: Debut Full Length Album"/>
    <s v="Recording Debut  Album w/ Producer Ikey Owens from Free Moral Agents/ The Mars Volta"/>
    <x v="151"/>
    <x v="1718"/>
    <x v="0"/>
    <x v="0"/>
    <s v="USD"/>
    <n v="1306994340"/>
    <n v="1303706001"/>
    <b v="0"/>
    <n v="32"/>
    <b v="1"/>
    <x v="15"/>
    <n v="101"/>
    <n v="62.81"/>
    <x v="7"/>
    <x v="15"/>
  </r>
  <r>
    <n v="2110"/>
    <s v="&quot;Vision&quot; - New Album - Brent Brown"/>
    <s v="Brent Brown's breakout new album! Requires help from the record label... You!"/>
    <x v="151"/>
    <x v="1719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x v="1720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x v="151"/>
    <x v="1720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x v="151"/>
    <x v="1720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x v="151"/>
    <x v="1720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x v="151"/>
    <x v="1721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x v="151"/>
    <x v="1721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x v="186"/>
    <x v="17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x v="1"/>
    <x v="1723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x v="151"/>
    <x v="1723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x v="151"/>
    <x v="1724"/>
    <x v="0"/>
    <x v="0"/>
    <s v="USD"/>
    <n v="1327723459"/>
    <n v="1322539459"/>
    <b v="0"/>
    <n v="30"/>
    <b v="1"/>
    <x v="15"/>
    <n v="100"/>
    <n v="66.69"/>
    <x v="7"/>
    <x v="15"/>
  </r>
  <r>
    <n v="2473"/>
    <s v="Mike Midwestern &quot;Oh My Soul&quot; Album"/>
    <s v="Wrote some new songs and it turned into an album. I even have a title already, &quot;Oh My Soul&quot;. Would love your support!"/>
    <x v="151"/>
    <x v="1725"/>
    <x v="0"/>
    <x v="0"/>
    <s v="USD"/>
    <n v="1352573869"/>
    <n v="1349978269"/>
    <b v="0"/>
    <n v="47"/>
    <b v="1"/>
    <x v="12"/>
    <n v="100"/>
    <n v="42.55"/>
    <x v="7"/>
    <x v="12"/>
  </r>
  <r>
    <n v="3445"/>
    <s v="Axon Theatre - First Project (Phase 1)"/>
    <s v="Rehearsal &amp; development of our first project as Axon Theatre: &quot;The Star-Spangled Girl&quot; in South Wales."/>
    <x v="151"/>
    <x v="1725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x v="151"/>
    <x v="1725"/>
    <x v="0"/>
    <x v="0"/>
    <s v="USD"/>
    <n v="1463803140"/>
    <n v="1459446487"/>
    <b v="0"/>
    <n v="29"/>
    <b v="1"/>
    <x v="11"/>
    <n v="100"/>
    <n v="68.97"/>
    <x v="6"/>
    <x v="11"/>
  </r>
  <r>
    <n v="3431"/>
    <s v="Local Jewell Production's Inaugural Season (2014-2015)"/>
    <s v="Our 1st full season!  We need your help to fund costumes, sets, props &amp; help bringing these wonderful shows to the stage!"/>
    <x v="151"/>
    <x v="1725"/>
    <x v="0"/>
    <x v="0"/>
    <s v="USD"/>
    <n v="1408383153"/>
    <n v="1405791153"/>
    <b v="0"/>
    <n v="21"/>
    <b v="1"/>
    <x v="11"/>
    <n v="100"/>
    <n v="95.24"/>
    <x v="6"/>
    <x v="11"/>
  </r>
  <r>
    <n v="3770"/>
    <s v="The White Feather: a new musical"/>
    <s v="The incredible story of woman's fight to clear her brother from the charge of cowardice in the Great War, brought to life musically"/>
    <x v="151"/>
    <x v="1725"/>
    <x v="0"/>
    <x v="1"/>
    <s v="GBP"/>
    <n v="1434234010"/>
    <n v="1431642010"/>
    <b v="0"/>
    <n v="20"/>
    <b v="1"/>
    <x v="19"/>
    <n v="100"/>
    <n v="100"/>
    <x v="6"/>
    <x v="19"/>
  </r>
  <r>
    <n v="41"/>
    <s v="Up on High Ground TV series"/>
    <s v="A TV series that takes place in a high school setting with religions,morals,&amp; ethics as a guiding message for students &amp; their families"/>
    <x v="151"/>
    <x v="1725"/>
    <x v="0"/>
    <x v="0"/>
    <s v="USD"/>
    <n v="1412516354"/>
    <n v="1409924354"/>
    <b v="0"/>
    <n v="19"/>
    <b v="1"/>
    <x v="16"/>
    <n v="100"/>
    <n v="105.26"/>
    <x v="5"/>
    <x v="16"/>
  </r>
  <r>
    <n v="3403"/>
    <s v="'Fats and Tanya' - a play by Lucy Gallagher"/>
    <s v="Two worlds, one bond - no turning back._x000a_A dark comedy about domestic abuse and the power of an unlikely friendship"/>
    <x v="151"/>
    <x v="1725"/>
    <x v="0"/>
    <x v="1"/>
    <s v="GBP"/>
    <n v="1435230324"/>
    <n v="1432638324"/>
    <b v="0"/>
    <n v="17"/>
    <b v="1"/>
    <x v="11"/>
    <n v="100"/>
    <n v="117.65"/>
    <x v="6"/>
    <x v="11"/>
  </r>
  <r>
    <n v="44"/>
    <s v="BIG WHISKEY TV Show"/>
    <s v="The Creator of the hit FOX show THE BOURBON LOUNGE brings you BIG WHISKEY. A new travel show exploring whiskey like you've never seen."/>
    <x v="151"/>
    <x v="1725"/>
    <x v="0"/>
    <x v="0"/>
    <s v="USD"/>
    <n v="1412648537"/>
    <n v="1408760537"/>
    <b v="0"/>
    <n v="15"/>
    <b v="1"/>
    <x v="16"/>
    <n v="100"/>
    <n v="133.33000000000001"/>
    <x v="5"/>
    <x v="16"/>
  </r>
  <r>
    <n v="3385"/>
    <s v="The Crusade of Connor Stephens: Professional Play Reading"/>
    <s v="An Equity Reading of a new play; Intimate drama about a family dealing with consequence of actions after a school shooting."/>
    <x v="151"/>
    <x v="1725"/>
    <x v="0"/>
    <x v="0"/>
    <s v="USD"/>
    <n v="1418244552"/>
    <n v="1415652552"/>
    <b v="0"/>
    <n v="15"/>
    <b v="1"/>
    <x v="11"/>
    <n v="100"/>
    <n v="133.33000000000001"/>
    <x v="6"/>
    <x v="11"/>
  </r>
  <r>
    <n v="2480"/>
    <s v="Either, Either EP"/>
    <s v="We are a band from Long Beach, Ca looking to record our first EP. Any little bit counts and your support would mean the world to us!"/>
    <x v="151"/>
    <x v="1725"/>
    <x v="0"/>
    <x v="0"/>
    <s v="USD"/>
    <n v="1444516084"/>
    <n v="1439332084"/>
    <b v="0"/>
    <n v="8"/>
    <b v="1"/>
    <x v="12"/>
    <n v="100"/>
    <n v="250"/>
    <x v="7"/>
    <x v="12"/>
  </r>
  <r>
    <n v="2207"/>
    <s v="Piece of Happy"/>
    <s v="Each piece has a story behind it. Not of some life drama but of an experience you live whilst listening; Happiness evoking"/>
    <x v="151"/>
    <x v="1725"/>
    <x v="0"/>
    <x v="0"/>
    <s v="USD"/>
    <n v="1384580373"/>
    <n v="1381984773"/>
    <b v="0"/>
    <n v="7"/>
    <b v="1"/>
    <x v="13"/>
    <n v="100"/>
    <n v="285.70999999999998"/>
    <x v="7"/>
    <x v="13"/>
  </r>
  <r>
    <n v="2937"/>
    <s v="UCAS"/>
    <s v="UCAS is a new British musical premiering at the Edinburgh Fringe Festival 2014."/>
    <x v="186"/>
    <x v="1725"/>
    <x v="0"/>
    <x v="1"/>
    <s v="GBP"/>
    <n v="1405249113"/>
    <n v="1402657113"/>
    <b v="0"/>
    <n v="55"/>
    <b v="1"/>
    <x v="19"/>
    <n v="133"/>
    <n v="36.36"/>
    <x v="6"/>
    <x v="19"/>
  </r>
  <r>
    <n v="1619"/>
    <s v="Casual Encounters: The Quest For a PA"/>
    <s v="Creating a live show experience that does justice to the musicianship and time spent rehearsing.  Help us weave this sonic tapestry!"/>
    <x v="186"/>
    <x v="1725"/>
    <x v="0"/>
    <x v="0"/>
    <s v="USD"/>
    <n v="1410755286"/>
    <n v="1408940886"/>
    <b v="0"/>
    <n v="23"/>
    <b v="1"/>
    <x v="15"/>
    <n v="133"/>
    <n v="86.96"/>
    <x v="7"/>
    <x v="15"/>
  </r>
  <r>
    <n v="2204"/>
    <s v="Press Mirror Kisses' New Album &quot;Heartbeats&quot; on Vinyl"/>
    <s v="A professional pressing of the new (and greatest) Mirror Kisses album on beautiful white vinyl. Backers hear it first!"/>
    <x v="186"/>
    <x v="1726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x v="1"/>
    <x v="1727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x v="0"/>
    <x v="1728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x v="186"/>
    <x v="1729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x v="17"/>
    <x v="1730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x v="249"/>
    <x v="1731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x v="186"/>
    <x v="1732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x v="159"/>
    <x v="1733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x v="258"/>
    <x v="1734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x v="6"/>
    <x v="1735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x v="259"/>
    <x v="1736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x v="186"/>
    <x v="1736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x v="186"/>
    <x v="1737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x v="186"/>
    <x v="1738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x v="1739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x v="26"/>
    <x v="1740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x v="17"/>
    <x v="1741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x v="0"/>
    <x v="1742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x v="114"/>
    <x v="1743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x v="174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x v="0"/>
    <x v="1745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x v="186"/>
    <x v="1745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x v="16"/>
    <x v="174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x v="186"/>
    <x v="174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x v="114"/>
    <x v="1747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x v="114"/>
    <x v="1748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x v="259"/>
    <x v="1749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x v="4"/>
    <x v="1750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x v="249"/>
    <x v="1750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x v="26"/>
    <x v="1751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x v="16"/>
    <x v="175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x v="259"/>
    <x v="1753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x v="114"/>
    <x v="1753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x v="114"/>
    <x v="1754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x v="1755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x v="261"/>
    <x v="1756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x v="262"/>
    <x v="1757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x v="186"/>
    <x v="1758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x v="0"/>
    <x v="1759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x v="1759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x v="32"/>
    <x v="1760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x v="186"/>
    <x v="1761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x v="51"/>
    <x v="1762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x v="16"/>
    <x v="1763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x v="186"/>
    <x v="1764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x v="186"/>
    <x v="1765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x v="159"/>
    <x v="1766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x v="17"/>
    <x v="1767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x v="263"/>
    <x v="1768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x v="159"/>
    <x v="1768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x v="186"/>
    <x v="1768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x v="186"/>
    <x v="1769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x v="14"/>
    <x v="1770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x v="23"/>
    <x v="1771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x v="186"/>
    <x v="1771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x v="1"/>
    <x v="177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x v="32"/>
    <x v="1773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x v="249"/>
    <x v="1773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x v="186"/>
    <x v="1773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x v="186"/>
    <x v="1774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x v="181"/>
    <x v="1775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x v="38"/>
    <x v="1776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x v="53"/>
    <x v="177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x v="186"/>
    <x v="1778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x v="1"/>
    <x v="1779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x v="264"/>
    <x v="1780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x v="260"/>
    <x v="178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x v="36"/>
    <x v="1782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x v="251"/>
    <x v="1783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x v="35"/>
    <x v="1784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x v="165"/>
    <x v="1785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x v="265"/>
    <x v="1786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x v="181"/>
    <x v="178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x v="186"/>
    <x v="1788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x v="26"/>
    <x v="1789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x v="186"/>
    <x v="179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x v="1791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x v="114"/>
    <x v="1791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x v="42"/>
    <x v="1792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x v="259"/>
    <x v="1793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x v="262"/>
    <x v="1794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x v="70"/>
    <x v="1795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x v="149"/>
    <x v="1796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x v="113"/>
    <x v="1796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x v="32"/>
    <x v="1797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x v="266"/>
    <x v="1798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x v="267"/>
    <x v="1799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x v="186"/>
    <x v="1799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x v="268"/>
    <x v="1799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x v="26"/>
    <x v="1800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x v="186"/>
    <x v="180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x v="266"/>
    <x v="1802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x v="1803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x v="114"/>
    <x v="1804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x v="186"/>
    <x v="1805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x v="186"/>
    <x v="1805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x v="266"/>
    <x v="1806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x v="186"/>
    <x v="1806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x v="38"/>
    <x v="1807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x v="22"/>
    <x v="1808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x v="186"/>
    <x v="1808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x v="262"/>
    <x v="1809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x v="186"/>
    <x v="1810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x v="186"/>
    <x v="1811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x v="250"/>
    <x v="1812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x v="248"/>
    <x v="1813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x v="186"/>
    <x v="1814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x v="0"/>
    <x v="1815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x v="186"/>
    <x v="1816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x v="114"/>
    <x v="1816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x v="114"/>
    <x v="1817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x v="181"/>
    <x v="1818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x v="186"/>
    <x v="1819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x v="269"/>
    <x v="1820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x v="114"/>
    <x v="1820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x v="186"/>
    <x v="182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x v="114"/>
    <x v="1822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x v="1823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x v="270"/>
    <x v="1823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x v="186"/>
    <x v="1824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x v="186"/>
    <x v="1825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x v="186"/>
    <x v="1826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x v="186"/>
    <x v="182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x v="151"/>
    <x v="1828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x v="1829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x v="186"/>
    <x v="1830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x v="51"/>
    <x v="1831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x v="72"/>
    <x v="1831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x v="186"/>
    <x v="1831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x v="207"/>
    <x v="1831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x v="70"/>
    <x v="1832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x v="271"/>
    <x v="1833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x v="166"/>
    <x v="1834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x v="186"/>
    <x v="1834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x v="272"/>
    <x v="1834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x v="186"/>
    <x v="183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x v="183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x v="181"/>
    <x v="1836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x v="186"/>
    <x v="1837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x v="207"/>
    <x v="1838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x v="186"/>
    <x v="1839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x v="82"/>
    <x v="1840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x v="186"/>
    <x v="1840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x v="1841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x v="62"/>
    <x v="1842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x v="1842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x v="181"/>
    <x v="1843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x v="99"/>
    <x v="18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x v="114"/>
    <x v="1845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x v="186"/>
    <x v="1846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x v="186"/>
    <x v="1847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x v="186"/>
    <x v="1848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x v="260"/>
    <x v="1848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x v="114"/>
    <x v="1849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x v="26"/>
    <x v="1850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x v="114"/>
    <x v="1851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x v="6"/>
    <x v="1852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x v="186"/>
    <x v="1853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x v="82"/>
    <x v="1854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x v="186"/>
    <x v="1855"/>
    <x v="0"/>
    <x v="12"/>
    <s v="EUR"/>
    <n v="1465135190"/>
    <n v="1463925590"/>
    <b v="0"/>
    <n v="10"/>
    <b v="1"/>
    <x v="11"/>
    <n v="102"/>
    <n v="152.5"/>
    <x v="6"/>
    <x v="11"/>
  </r>
  <r>
    <n v="3356"/>
    <s v="BIRDS (debut play with Hightide) - Response Workshops"/>
    <s v="30 days to raise Â£1500 - to run drama workshops about the plays themes with girls (aged 13-18) who are in need! GIRL POWER!"/>
    <x v="186"/>
    <x v="1856"/>
    <x v="0"/>
    <x v="1"/>
    <s v="GBP"/>
    <n v="1468611272"/>
    <n v="1466019272"/>
    <b v="0"/>
    <n v="27"/>
    <b v="1"/>
    <x v="11"/>
    <n v="101"/>
    <n v="56.3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86"/>
    <x v="1856"/>
    <x v="0"/>
    <x v="0"/>
    <s v="USD"/>
    <n v="1307761200"/>
    <n v="1304464914"/>
    <b v="0"/>
    <n v="20"/>
    <b v="1"/>
    <x v="15"/>
    <n v="101"/>
    <n v="76.05"/>
    <x v="7"/>
    <x v="15"/>
  </r>
  <r>
    <n v="934"/>
    <s v="Kyle Krysa debut EP Ground Effect"/>
    <s v="Ground Effect is my first solo EP project intended to help promote Fusion and creative music music in Saskatchewan and Canada."/>
    <x v="1"/>
    <x v="1857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x v="186"/>
    <x v="185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x v="186"/>
    <x v="1859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x v="186"/>
    <x v="1860"/>
    <x v="0"/>
    <x v="0"/>
    <s v="USD"/>
    <n v="1329320235"/>
    <n v="1326728235"/>
    <b v="1"/>
    <n v="7"/>
    <b v="1"/>
    <x v="8"/>
    <n v="101"/>
    <n v="215.86"/>
    <x v="5"/>
    <x v="8"/>
  </r>
  <r>
    <n v="3501"/>
    <s v="Pig by Alex Oates (London Run)"/>
    <s v="'Pig' by Alex Oates is an urgent and dark comedy with live music that discusses the vital issue of the state of our police force."/>
    <x v="186"/>
    <x v="1861"/>
    <x v="0"/>
    <x v="1"/>
    <s v="GBP"/>
    <n v="1441995595"/>
    <n v="1439835595"/>
    <b v="0"/>
    <n v="42"/>
    <b v="1"/>
    <x v="11"/>
    <n v="101"/>
    <n v="35.950000000000003"/>
    <x v="6"/>
    <x v="11"/>
  </r>
  <r>
    <n v="17"/>
    <s v="Humble Pie"/>
    <s v="Uplifting English sitcom, a love letter to youthful exuberance that proves once and for all that none of us are ready for real life."/>
    <x v="186"/>
    <x v="1861"/>
    <x v="0"/>
    <x v="1"/>
    <s v="GBP"/>
    <n v="1415126022"/>
    <n v="1412530422"/>
    <b v="0"/>
    <n v="36"/>
    <b v="1"/>
    <x v="16"/>
    <n v="101"/>
    <n v="41.94"/>
    <x v="5"/>
    <x v="16"/>
  </r>
  <r>
    <n v="3658"/>
    <s v="Mr. Marmalade"/>
    <s v="Life is hard when your own imaginary friend can't make time for you."/>
    <x v="186"/>
    <x v="1861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x v="262"/>
    <x v="1861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x v="26"/>
    <x v="1862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x v="181"/>
    <x v="1862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x v="186"/>
    <x v="1863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x v="181"/>
    <x v="1864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x v="186"/>
    <x v="186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x v="186"/>
    <x v="1866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x v="186"/>
    <x v="1867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x v="186"/>
    <x v="1868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x v="26"/>
    <x v="1869"/>
    <x v="1"/>
    <x v="0"/>
    <s v="USD"/>
    <n v="1404360478"/>
    <n v="1401768478"/>
    <b v="0"/>
    <n v="10"/>
    <b v="0"/>
    <x v="19"/>
    <n v="15"/>
    <n v="150"/>
    <x v="6"/>
    <x v="19"/>
  </r>
  <r>
    <n v="3581"/>
    <s v="Get FREAK to the Edinburgh Fringe"/>
    <s v="An extraordinary, punchy and provocative new play, providing a voice for women to address their sexuality and self worth. #EDFREAK"/>
    <x v="186"/>
    <x v="1869"/>
    <x v="0"/>
    <x v="1"/>
    <s v="GBP"/>
    <n v="1406719110"/>
    <n v="1405509510"/>
    <b v="0"/>
    <n v="45"/>
    <b v="1"/>
    <x v="11"/>
    <n v="100"/>
    <n v="33.33"/>
    <x v="6"/>
    <x v="11"/>
  </r>
  <r>
    <n v="3031"/>
    <s v="Blue Thyme Nights"/>
    <s v="Blue Thyme Nights is the production of Am I Blue by Beth Henley &amp; Thymus Vulgaris by Lanford  Wilson._x000a__x000a_Artwork by Charlotte Ager"/>
    <x v="186"/>
    <x v="1869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x v="186"/>
    <x v="1869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x v="186"/>
    <x v="1869"/>
    <x v="0"/>
    <x v="0"/>
    <s v="USD"/>
    <n v="1408252260"/>
    <n v="1406580436"/>
    <b v="0"/>
    <n v="29"/>
    <b v="1"/>
    <x v="11"/>
    <n v="100"/>
    <n v="51.72"/>
    <x v="6"/>
    <x v="11"/>
  </r>
  <r>
    <n v="3764"/>
    <s v="Agape Performing Arts Company, a Ministry of OLG"/>
    <s v="Talented, hard-working performers for Into the Woods JR need your help in renting microphones for our show!"/>
    <x v="186"/>
    <x v="1869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x v="274"/>
    <x v="1869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x v="181"/>
    <x v="1869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x v="275"/>
    <x v="1870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x v="26"/>
    <x v="1871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x v="150"/>
    <x v="1872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x v="4"/>
    <x v="1873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x v="276"/>
    <x v="1874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x v="1"/>
    <x v="187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x v="113"/>
    <x v="187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x v="121"/>
    <x v="187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x v="25"/>
    <x v="1876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x v="114"/>
    <x v="1877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x v="53"/>
    <x v="1878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x v="114"/>
    <x v="1878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x v="114"/>
    <x v="1879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x v="26"/>
    <x v="1880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x v="181"/>
    <x v="1881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x v="268"/>
    <x v="1882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x v="277"/>
    <x v="1883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x v="278"/>
    <x v="1884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x v="273"/>
    <x v="1885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x v="248"/>
    <x v="1886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x v="120"/>
    <x v="188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279"/>
    <x v="1888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x v="280"/>
    <x v="1889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x v="32"/>
    <x v="1890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x v="120"/>
    <x v="1890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x v="1"/>
    <x v="1891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x v="181"/>
    <x v="1892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x v="121"/>
    <x v="1893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x v="281"/>
    <x v="1894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x v="282"/>
    <x v="1894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x v="262"/>
    <x v="1895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x v="150"/>
    <x v="1896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x v="283"/>
    <x v="1897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x v="17"/>
    <x v="1898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x v="135"/>
    <x v="1899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x v="114"/>
    <x v="1900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x v="118"/>
    <x v="190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x v="114"/>
    <x v="1902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x v="284"/>
    <x v="1903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x v="181"/>
    <x v="1904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x v="262"/>
    <x v="1905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x v="25"/>
    <x v="190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x v="190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x v="268"/>
    <x v="1907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x v="181"/>
    <x v="1908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x v="1"/>
    <x v="1909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x v="258"/>
    <x v="1910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x v="114"/>
    <x v="1911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x v="268"/>
    <x v="1911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x v="151"/>
    <x v="1912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x v="114"/>
    <x v="1912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x v="1912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x v="114"/>
    <x v="1913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x v="222"/>
    <x v="1914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x v="209"/>
    <x v="1915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x v="114"/>
    <x v="191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x v="51"/>
    <x v="1917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x v="112"/>
    <x v="1918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x v="1919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x v="181"/>
    <x v="192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x v="287"/>
    <x v="192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x v="114"/>
    <x v="192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x v="258"/>
    <x v="1921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x v="114"/>
    <x v="1922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x v="123"/>
    <x v="1923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x v="209"/>
    <x v="1924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x v="258"/>
    <x v="1925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x v="121"/>
    <x v="1926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x v="114"/>
    <x v="1927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x v="16"/>
    <x v="1928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x v="94"/>
    <x v="1929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x v="151"/>
    <x v="1930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x v="262"/>
    <x v="193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x v="36"/>
    <x v="1932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x v="258"/>
    <x v="1932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x v="16"/>
    <x v="1933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x v="51"/>
    <x v="1934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x v="1934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x v="32"/>
    <x v="1935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x v="280"/>
    <x v="1936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x v="289"/>
    <x v="1937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x v="150"/>
    <x v="1938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x v="114"/>
    <x v="1939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x v="114"/>
    <x v="194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x v="114"/>
    <x v="194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x v="113"/>
    <x v="1941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x v="1942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x v="114"/>
    <x v="194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x v="260"/>
    <x v="194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x v="114"/>
    <x v="1944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x v="114"/>
    <x v="1945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x v="251"/>
    <x v="1946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x v="181"/>
    <x v="1947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x v="114"/>
    <x v="1947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x v="114"/>
    <x v="1948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x v="181"/>
    <x v="1949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x v="209"/>
    <x v="1950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x v="20"/>
    <x v="1951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x v="258"/>
    <x v="1951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x v="181"/>
    <x v="1951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x v="268"/>
    <x v="1952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x v="26"/>
    <x v="1953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x v="181"/>
    <x v="1953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x v="17"/>
    <x v="1954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x v="233"/>
    <x v="195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x v="0"/>
    <x v="1956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x v="181"/>
    <x v="1956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x v="251"/>
    <x v="1956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x v="12"/>
    <x v="1957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x v="150"/>
    <x v="1958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x v="114"/>
    <x v="1959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x v="290"/>
    <x v="1959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x v="6"/>
    <x v="1960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x v="17"/>
    <x v="1960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x v="291"/>
    <x v="1961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x v="181"/>
    <x v="1962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x v="114"/>
    <x v="1963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x v="1"/>
    <x v="1964"/>
    <x v="2"/>
    <x v="0"/>
    <s v="USD"/>
    <n v="1259643540"/>
    <n v="1254450706"/>
    <b v="0"/>
    <n v="11"/>
    <b v="0"/>
    <x v="33"/>
    <n v="24"/>
    <n v="109.18"/>
    <x v="7"/>
    <x v="33"/>
  </r>
  <r>
    <n v="3666"/>
    <s v="Israel LÃ³pez @ Ojai Playwrights Conference"/>
    <s v="Artistic Internship @ Ojai Playwrights Conference"/>
    <x v="181"/>
    <x v="1965"/>
    <x v="0"/>
    <x v="0"/>
    <s v="USD"/>
    <n v="1406185200"/>
    <n v="1404337382"/>
    <b v="0"/>
    <n v="38"/>
    <b v="1"/>
    <x v="11"/>
    <n v="100"/>
    <n v="31.58"/>
    <x v="6"/>
    <x v="11"/>
  </r>
  <r>
    <n v="1642"/>
    <s v="Pop Garden Radio Presents: Season 2 CD"/>
    <s v="Pop Garden Radio Presents: The Rock on the Road Tour Season 2 CD. 23 great Pop tracks from independent Pop artists."/>
    <x v="181"/>
    <x v="1965"/>
    <x v="0"/>
    <x v="0"/>
    <s v="USD"/>
    <n v="1308011727"/>
    <n v="1306283727"/>
    <b v="0"/>
    <n v="28"/>
    <b v="1"/>
    <x v="22"/>
    <n v="100"/>
    <n v="42.86"/>
    <x v="7"/>
    <x v="22"/>
  </r>
  <r>
    <n v="857"/>
    <s v="A Reason To Breathe - DEBUT ALBUM"/>
    <s v="Modern Post-Hardcore/Electro music (Hardstyle, EDM, Trap, Dubstep, Dembow, House)."/>
    <x v="181"/>
    <x v="1965"/>
    <x v="0"/>
    <x v="5"/>
    <s v="EUR"/>
    <n v="1448463431"/>
    <n v="1444831031"/>
    <b v="0"/>
    <n v="24"/>
    <b v="1"/>
    <x v="20"/>
    <n v="100"/>
    <n v="50"/>
    <x v="7"/>
    <x v="20"/>
  </r>
  <r>
    <n v="2782"/>
    <s v="Better Than Ever Productions presents Geezer Game"/>
    <s v="The premiere theatre troupe in SE Michigan offering acting opportunities for the 50+ actor."/>
    <x v="114"/>
    <x v="1965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x v="280"/>
    <x v="1965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x v="233"/>
    <x v="1965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x v="251"/>
    <x v="1965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x v="1966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x v="207"/>
    <x v="1966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x v="38"/>
    <x v="1967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x v="209"/>
    <x v="1967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x v="114"/>
    <x v="1967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x v="4"/>
    <x v="1968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x v="114"/>
    <x v="1969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x v="114"/>
    <x v="1970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x v="280"/>
    <x v="1970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x v="51"/>
    <x v="1971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x v="121"/>
    <x v="1972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x v="114"/>
    <x v="1973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x v="292"/>
    <x v="1974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x v="6"/>
    <x v="1975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x v="40"/>
    <x v="197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x v="0"/>
    <x v="1977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x v="114"/>
    <x v="1978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x v="114"/>
    <x v="1978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x v="60"/>
    <x v="1979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x v="114"/>
    <x v="1980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x v="73"/>
    <x v="1981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x v="26"/>
    <x v="1981"/>
    <x v="2"/>
    <x v="2"/>
    <s v="NOK"/>
    <n v="1423050618"/>
    <n v="1420458618"/>
    <b v="0"/>
    <n v="4"/>
    <b v="0"/>
    <x v="19"/>
    <n v="11"/>
    <n v="286.25"/>
    <x v="6"/>
    <x v="19"/>
  </r>
  <r>
    <n v="2783"/>
    <s v="As You Like It? by Purple Ostrich Productions"/>
    <s v="A new, LGBTQ focused adaptation of As You Like It that puts Celia and Rosalind's romantic relationship centre stage for the first time."/>
    <x v="114"/>
    <x v="1981"/>
    <x v="0"/>
    <x v="1"/>
    <s v="GBP"/>
    <n v="1429793446"/>
    <n v="1428583846"/>
    <b v="0"/>
    <n v="61"/>
    <b v="1"/>
    <x v="11"/>
    <n v="115"/>
    <n v="18.77"/>
    <x v="6"/>
    <x v="11"/>
  </r>
  <r>
    <n v="1894"/>
    <s v="Help me release my first 3 song EP!!"/>
    <s v="Im trying to raise $1000 for a 3 song EP in a studio!"/>
    <x v="114"/>
    <x v="1981"/>
    <x v="0"/>
    <x v="0"/>
    <s v="USD"/>
    <n v="1329082983"/>
    <n v="1326404583"/>
    <b v="0"/>
    <n v="20"/>
    <b v="1"/>
    <x v="12"/>
    <n v="115"/>
    <n v="57.25"/>
    <x v="7"/>
    <x v="12"/>
  </r>
  <r>
    <n v="2889"/>
    <s v="Halfway, Nebraska"/>
    <s v="Halfway, Nebraska explores the limits of hope and what it means to love someone who may be too far damaged to save."/>
    <x v="121"/>
    <x v="198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x v="293"/>
    <x v="198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x v="150"/>
    <x v="1983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x v="26"/>
    <x v="1984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x v="1985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x v="209"/>
    <x v="1985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x v="114"/>
    <x v="1985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x v="114"/>
    <x v="1985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x v="1"/>
    <x v="198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x v="121"/>
    <x v="198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x v="209"/>
    <x v="1987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x v="260"/>
    <x v="1988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x v="114"/>
    <x v="1989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x v="1990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x v="288"/>
    <x v="1991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x v="207"/>
    <x v="1991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x v="240"/>
    <x v="1992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x v="114"/>
    <x v="1993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x v="294"/>
    <x v="1994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x v="114"/>
    <x v="1995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x v="207"/>
    <x v="1996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x v="40"/>
    <x v="1997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x v="82"/>
    <x v="1998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x v="114"/>
    <x v="1998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x v="295"/>
    <x v="1999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x v="209"/>
    <x v="1999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x v="114"/>
    <x v="1999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x v="1"/>
    <x v="2000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x v="6"/>
    <x v="2001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x v="114"/>
    <x v="2002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x v="207"/>
    <x v="2003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x v="114"/>
    <x v="2004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x v="114"/>
    <x v="200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x v="114"/>
    <x v="2006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x v="240"/>
    <x v="2006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x v="13"/>
    <x v="2007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x v="114"/>
    <x v="2008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x v="260"/>
    <x v="2008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x v="114"/>
    <x v="2009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x v="207"/>
    <x v="2010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x v="17"/>
    <x v="2011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x v="296"/>
    <x v="2012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x v="114"/>
    <x v="2013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x v="280"/>
    <x v="2014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x v="2014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x v="268"/>
    <x v="2015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x v="1"/>
    <x v="2016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x v="114"/>
    <x v="2017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x v="114"/>
    <x v="2018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x v="51"/>
    <x v="2019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x v="70"/>
    <x v="2019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x v="238"/>
    <x v="2020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x v="114"/>
    <x v="2021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x v="268"/>
    <x v="2022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x v="207"/>
    <x v="2023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x v="284"/>
    <x v="2024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x v="26"/>
    <x v="2025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x v="114"/>
    <x v="2025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x v="272"/>
    <x v="2025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x v="26"/>
    <x v="2026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x v="253"/>
    <x v="202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x v="114"/>
    <x v="2028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x v="150"/>
    <x v="2029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x v="114"/>
    <x v="2030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x v="17"/>
    <x v="2031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x v="297"/>
    <x v="2031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x v="114"/>
    <x v="2031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x v="114"/>
    <x v="2031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x v="268"/>
    <x v="2032"/>
    <x v="0"/>
    <x v="0"/>
    <s v="USD"/>
    <n v="1369958400"/>
    <n v="1367286434"/>
    <b v="0"/>
    <n v="37"/>
    <b v="1"/>
    <x v="12"/>
    <n v="130"/>
    <n v="28"/>
    <x v="7"/>
    <x v="12"/>
  </r>
  <r>
    <n v="3668"/>
    <s v="Lemming Theatrical's Smell of the Kill"/>
    <s v="A stunning production of Michele Lowe's biting play, The Smell of the Kill.  Brought to you by Michael Sheeks and his friends &amp; heroes."/>
    <x v="114"/>
    <x v="2033"/>
    <x v="0"/>
    <x v="0"/>
    <s v="USD"/>
    <n v="1437676380"/>
    <n v="1435670452"/>
    <b v="0"/>
    <n v="28"/>
    <b v="1"/>
    <x v="11"/>
    <n v="104"/>
    <n v="36.96"/>
    <x v="6"/>
    <x v="11"/>
  </r>
  <r>
    <n v="3372"/>
    <s v="All the Best, Jack"/>
    <s v="This play tells the story of the toxicity of sensationalism shown through one man's struggle with notoriety."/>
    <x v="114"/>
    <x v="2033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x v="114"/>
    <x v="2033"/>
    <x v="0"/>
    <x v="8"/>
    <s v="AUD"/>
    <n v="1438333080"/>
    <n v="1436408308"/>
    <b v="0"/>
    <n v="24"/>
    <b v="1"/>
    <x v="11"/>
    <n v="104"/>
    <n v="43.13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x v="280"/>
    <x v="2033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x v="114"/>
    <x v="2034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x v="114"/>
    <x v="2035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x v="268"/>
    <x v="2035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x v="25"/>
    <x v="203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x v="0"/>
    <x v="203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x v="114"/>
    <x v="203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x v="2037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x v="114"/>
    <x v="2037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x v="280"/>
    <x v="2037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x v="114"/>
    <x v="2038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x v="24"/>
    <x v="2039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x v="53"/>
    <x v="2039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x v="114"/>
    <x v="2039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x v="114"/>
    <x v="2040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x v="114"/>
    <x v="2041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x v="114"/>
    <x v="2041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x v="114"/>
    <x v="2042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x v="186"/>
    <x v="2043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x v="207"/>
    <x v="2043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x v="114"/>
    <x v="2044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x v="114"/>
    <x v="204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x v="114"/>
    <x v="204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x v="1"/>
    <x v="2046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x v="114"/>
    <x v="2047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x v="298"/>
    <x v="2047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x v="40"/>
    <x v="2048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x v="114"/>
    <x v="20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x v="114"/>
    <x v="2050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x v="114"/>
    <x v="2050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x v="268"/>
    <x v="2050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x v="268"/>
    <x v="2050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x v="150"/>
    <x v="2050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x v="114"/>
    <x v="2051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x v="114"/>
    <x v="2052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x v="68"/>
    <x v="2053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x v="26"/>
    <x v="2053"/>
    <x v="2"/>
    <x v="0"/>
    <s v="USD"/>
    <n v="1448863449"/>
    <n v="1446267849"/>
    <b v="0"/>
    <n v="7"/>
    <b v="0"/>
    <x v="11"/>
    <n v="10"/>
    <n v="142.86000000000001"/>
    <x v="6"/>
    <x v="11"/>
  </r>
  <r>
    <n v="2821"/>
    <s v="Muscovado: BurntOut's new play about slavery in Barbados"/>
    <s v="Help us share an untold story of Britain's involvement in the slave trade, in the church where Wilberforce began his abolition campaign"/>
    <x v="114"/>
    <x v="2053"/>
    <x v="0"/>
    <x v="1"/>
    <s v="GBP"/>
    <n v="1411510135"/>
    <n v="1408918135"/>
    <b v="0"/>
    <n v="35"/>
    <b v="1"/>
    <x v="11"/>
    <n v="100"/>
    <n v="28.57"/>
    <x v="6"/>
    <x v="11"/>
  </r>
  <r>
    <n v="2988"/>
    <s v="Curtain up at the Shoebox Theatre!"/>
    <s v="Since October 2015 the Shoebox Theatre has become a hub of creativity - The next step in our journey is to hang stage curtains!"/>
    <x v="114"/>
    <x v="2053"/>
    <x v="0"/>
    <x v="1"/>
    <s v="GBP"/>
    <n v="1466412081"/>
    <n v="1463820081"/>
    <b v="0"/>
    <n v="28"/>
    <b v="1"/>
    <x v="9"/>
    <n v="100"/>
    <n v="35.71"/>
    <x v="6"/>
    <x v="9"/>
  </r>
  <r>
    <n v="2928"/>
    <s v="Music Theatre of Idaho Presents &quot;A Year with Frog and Toad"/>
    <s v="This is a touring production for schools in the Treasure Valley!"/>
    <x v="114"/>
    <x v="2053"/>
    <x v="0"/>
    <x v="0"/>
    <s v="USD"/>
    <n v="1457135846"/>
    <n v="1454543846"/>
    <b v="0"/>
    <n v="24"/>
    <b v="1"/>
    <x v="19"/>
    <n v="100"/>
    <n v="41.67"/>
    <x v="6"/>
    <x v="19"/>
  </r>
  <r>
    <n v="3185"/>
    <s v="Edfringe support - What a Gay Play"/>
    <s v="I've written, and am producing, a fun new play with a gorgeous cast for this year's Edfringe and it just needs a little extra dough :)"/>
    <x v="114"/>
    <x v="2053"/>
    <x v="0"/>
    <x v="1"/>
    <s v="GBP"/>
    <n v="1405553241"/>
    <n v="1404948441"/>
    <b v="1"/>
    <n v="24"/>
    <b v="1"/>
    <x v="11"/>
    <n v="100"/>
    <n v="41.67"/>
    <x v="6"/>
    <x v="11"/>
  </r>
  <r>
    <n v="3808"/>
    <s v="Time at the Bar! The road to Edinburgh"/>
    <s v="Following a sell-out run in Loughborough, Time at the Bar! is heading to this year's Fringe Festival... But we need your help!"/>
    <x v="114"/>
    <x v="2053"/>
    <x v="0"/>
    <x v="1"/>
    <s v="GBP"/>
    <n v="1429955619"/>
    <n v="1424775219"/>
    <b v="0"/>
    <n v="24"/>
    <b v="1"/>
    <x v="11"/>
    <n v="100"/>
    <n v="41.67"/>
    <x v="6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x v="2053"/>
    <x v="0"/>
    <x v="0"/>
    <s v="USD"/>
    <n v="1466139300"/>
    <n v="1464854398"/>
    <b v="0"/>
    <n v="19"/>
    <b v="1"/>
    <x v="15"/>
    <n v="100"/>
    <n v="52.63"/>
    <x v="7"/>
    <x v="15"/>
  </r>
  <r>
    <n v="3512"/>
    <s v="With My Eyes Wide Open"/>
    <s v="We're making a hard hitting, innovative play which will open your eyes to what mental illness is like in the mind of the sufferer."/>
    <x v="114"/>
    <x v="2053"/>
    <x v="0"/>
    <x v="1"/>
    <s v="GBP"/>
    <n v="1429789992"/>
    <n v="1424609592"/>
    <b v="0"/>
    <n v="17"/>
    <b v="1"/>
    <x v="11"/>
    <n v="100"/>
    <n v="58.82"/>
    <x v="6"/>
    <x v="11"/>
  </r>
  <r>
    <n v="390"/>
    <s v="Built by UCF: St. Vincent and the Grenadines Chapter"/>
    <s v="Join UCF as they dive into the creative and community outreach for the families in St. Vincent and the Grenadines."/>
    <x v="114"/>
    <x v="2053"/>
    <x v="0"/>
    <x v="0"/>
    <s v="USD"/>
    <n v="1431046372"/>
    <n v="1429318372"/>
    <b v="0"/>
    <n v="14"/>
    <b v="1"/>
    <x v="8"/>
    <n v="100"/>
    <n v="71.430000000000007"/>
    <x v="5"/>
    <x v="8"/>
  </r>
  <r>
    <n v="2172"/>
    <s v="Hollow point 9, Sins Of Yesterday CD"/>
    <s v="hey friends. We are Hollow Point 9._x000a_We are calling on you to help us._x000a_In our journey to make our debut album."/>
    <x v="114"/>
    <x v="2053"/>
    <x v="0"/>
    <x v="0"/>
    <s v="USD"/>
    <n v="1429365320"/>
    <n v="1426773320"/>
    <b v="0"/>
    <n v="13"/>
    <b v="1"/>
    <x v="15"/>
    <n v="100"/>
    <n v="76.92"/>
    <x v="7"/>
    <x v="15"/>
  </r>
  <r>
    <n v="3504"/>
    <s v="Sterling Lion Theater Company"/>
    <s v="The Sterling Lion Theater Company is a non-profit theater group established for the benefit of the Connecticut lower Naugatuck Valley."/>
    <x v="114"/>
    <x v="2053"/>
    <x v="0"/>
    <x v="0"/>
    <s v="USD"/>
    <n v="1447959491"/>
    <n v="1445363891"/>
    <b v="0"/>
    <n v="8"/>
    <b v="1"/>
    <x v="11"/>
    <n v="100"/>
    <n v="125"/>
    <x v="6"/>
    <x v="11"/>
  </r>
  <r>
    <n v="1794"/>
    <s v="Venus as Men"/>
    <s v="&quot;Venus as Menâ€ is a book about beauty of masculine nude. Is a reflection about men as a sensitive and sensual being and gender equity."/>
    <x v="99"/>
    <x v="2054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x v="6"/>
    <x v="205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x v="0"/>
    <x v="2056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x v="299"/>
    <x v="2057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x v="82"/>
    <x v="2058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x v="280"/>
    <x v="2058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x v="24"/>
    <x v="205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x v="4"/>
    <x v="2060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x v="206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x v="277"/>
    <x v="2062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x v="251"/>
    <x v="2063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x v="60"/>
    <x v="2064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x v="207"/>
    <x v="2065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x v="1"/>
    <x v="2066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x v="121"/>
    <x v="2067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x v="300"/>
    <x v="2067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x v="268"/>
    <x v="2068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x v="233"/>
    <x v="2069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x v="207"/>
    <x v="2069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x v="2070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x v="76"/>
    <x v="207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x v="260"/>
    <x v="207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x v="38"/>
    <x v="2072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x v="205"/>
    <x v="2073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x v="2073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x v="236"/>
    <x v="2074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x v="280"/>
    <x v="2074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x v="32"/>
    <x v="2075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x v="207"/>
    <x v="2076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x v="280"/>
    <x v="2077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x v="268"/>
    <x v="2077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x v="150"/>
    <x v="207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x v="192"/>
    <x v="2079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x v="230"/>
    <x v="2079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x v="70"/>
    <x v="2080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x v="268"/>
    <x v="2081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x v="150"/>
    <x v="2081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x v="51"/>
    <x v="2082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x v="260"/>
    <x v="2082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x v="4"/>
    <x v="2083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x v="292"/>
    <x v="2083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x v="65"/>
    <x v="2084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x v="144"/>
    <x v="2084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"/>
    <x v="2084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x v="301"/>
    <x v="2085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x v="50"/>
    <x v="2086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x v="176"/>
    <x v="2087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x v="268"/>
    <x v="2088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x v="272"/>
    <x v="2088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x v="26"/>
    <x v="2089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x v="284"/>
    <x v="2090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x v="115"/>
    <x v="2091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x v="6"/>
    <x v="2092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x v="0"/>
    <x v="2092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x v="302"/>
    <x v="2093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x v="120"/>
    <x v="2094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x v="258"/>
    <x v="209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x v="24"/>
    <x v="2096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x v="60"/>
    <x v="2096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x v="38"/>
    <x v="2097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x v="60"/>
    <x v="2097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x v="200"/>
    <x v="2097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x v="2097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x v="150"/>
    <x v="2097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x v="13"/>
    <x v="2098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x v="268"/>
    <x v="2099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x v="51"/>
    <x v="2100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x v="2101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x v="207"/>
    <x v="2102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x v="113"/>
    <x v="2103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x v="303"/>
    <x v="2104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x v="251"/>
    <x v="2105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x v="26"/>
    <x v="2106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x v="1"/>
    <x v="2106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x v="260"/>
    <x v="2107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x v="268"/>
    <x v="2108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x v="60"/>
    <x v="2109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x v="302"/>
    <x v="2109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x v="207"/>
    <x v="2110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x v="251"/>
    <x v="2111"/>
    <x v="0"/>
    <x v="0"/>
    <s v="USD"/>
    <n v="1351095976"/>
    <n v="1348503976"/>
    <b v="0"/>
    <n v="33"/>
    <b v="1"/>
    <x v="15"/>
    <n v="116"/>
    <n v="24.58"/>
    <x v="7"/>
    <x v="15"/>
  </r>
  <r>
    <n v="3327"/>
    <s v="Itch + Scratch at Hackney Showroom"/>
    <s v="After 3 successful nights last year, Itch+Scratch are back. New writing, live music and party fun. Best New Theatre, Great Night Out."/>
    <x v="268"/>
    <x v="2112"/>
    <x v="0"/>
    <x v="1"/>
    <s v="GBP"/>
    <n v="1462697966"/>
    <n v="1460105966"/>
    <b v="0"/>
    <n v="33"/>
    <b v="1"/>
    <x v="11"/>
    <n v="101"/>
    <n v="24.55"/>
    <x v="6"/>
    <x v="11"/>
  </r>
  <r>
    <n v="2300"/>
    <s v="Keep The Prison Van Rolling"/>
    <s v="Big Fiction leaves for tour on 6/27 but the Prison Van needs some work!  New brakes, transmission repair, tires... it needs a bit."/>
    <x v="268"/>
    <x v="2112"/>
    <x v="0"/>
    <x v="0"/>
    <s v="USD"/>
    <n v="1340904416"/>
    <n v="1339694816"/>
    <b v="0"/>
    <n v="7"/>
    <b v="1"/>
    <x v="15"/>
    <n v="101"/>
    <n v="115.71"/>
    <x v="7"/>
    <x v="15"/>
  </r>
  <r>
    <n v="1437"/>
    <s v="THE BACHELOR KNOWS NO BORDERS"/>
    <s v="Introducing A True Story That Bridges Borders: Join Us As We Translate THE BACHELOR CHAPTERS: A THINKING WOMAN'S ROMANCE Into Spanish!"/>
    <x v="121"/>
    <x v="2113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268"/>
    <x v="2114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x v="32"/>
    <x v="211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x v="38"/>
    <x v="211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x v="121"/>
    <x v="2116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x v="260"/>
    <x v="2116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x v="45"/>
    <x v="2117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x v="0"/>
    <x v="2117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x v="1"/>
    <x v="2117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x v="199"/>
    <x v="2117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x v="268"/>
    <x v="2117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x v="260"/>
    <x v="2117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x v="284"/>
    <x v="2118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x v="1"/>
    <x v="2119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x v="16"/>
    <x v="2120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x v="186"/>
    <x v="2120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x v="150"/>
    <x v="2120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x v="207"/>
    <x v="212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x v="43"/>
    <x v="2122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x v="2123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x v="302"/>
    <x v="2124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x v="150"/>
    <x v="2125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x v="260"/>
    <x v="2125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x v="260"/>
    <x v="2125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x v="113"/>
    <x v="2126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x v="305"/>
    <x v="2127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x v="149"/>
    <x v="2128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x v="306"/>
    <x v="2129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x v="260"/>
    <x v="2130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x v="113"/>
    <x v="2131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x v="240"/>
    <x v="2131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x v="207"/>
    <x v="2131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x v="113"/>
    <x v="2132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x v="150"/>
    <x v="2133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x v="207"/>
    <x v="213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x v="284"/>
    <x v="2135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x v="1"/>
    <x v="2136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x v="114"/>
    <x v="2136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x v="260"/>
    <x v="2136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x v="60"/>
    <x v="2137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x v="207"/>
    <x v="2138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x v="231"/>
    <x v="2139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x v="17"/>
    <x v="2140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x v="60"/>
    <x v="214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x v="121"/>
    <x v="2142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x v="151"/>
    <x v="2142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x v="251"/>
    <x v="2142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x v="207"/>
    <x v="2143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x v="26"/>
    <x v="2144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x v="251"/>
    <x v="214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x v="307"/>
    <x v="2146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x v="251"/>
    <x v="2147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x v="251"/>
    <x v="2148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x v="260"/>
    <x v="2149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x v="40"/>
    <x v="2150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x v="258"/>
    <x v="2150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x v="181"/>
    <x v="2150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x v="260"/>
    <x v="2150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x v="308"/>
    <x v="2151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x v="302"/>
    <x v="2152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x v="60"/>
    <x v="2153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x v="260"/>
    <x v="2154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x v="251"/>
    <x v="215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x v="124"/>
    <x v="2156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x v="19"/>
    <x v="2157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x v="251"/>
    <x v="2157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x v="207"/>
    <x v="2158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x v="6"/>
    <x v="2159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x v="51"/>
    <x v="2160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x v="207"/>
    <x v="2160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x v="207"/>
    <x v="2161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x v="260"/>
    <x v="2162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x v="272"/>
    <x v="2163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x v="93"/>
    <x v="2164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x v="186"/>
    <x v="2165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x v="32"/>
    <x v="216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x v="207"/>
    <x v="2167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x v="60"/>
    <x v="2168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x v="6"/>
    <x v="2169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x v="82"/>
    <x v="2170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x v="207"/>
    <x v="2171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x v="207"/>
    <x v="2172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x v="207"/>
    <x v="2173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x v="240"/>
    <x v="2174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x v="2175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x v="60"/>
    <x v="2176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x v="1"/>
    <x v="2177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x v="182"/>
    <x v="2177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x v="26"/>
    <x v="2178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x v="70"/>
    <x v="2178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x v="1"/>
    <x v="2178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x v="309"/>
    <x v="2178"/>
    <x v="2"/>
    <x v="11"/>
    <s v="CAD"/>
    <n v="1409376600"/>
    <n v="1405957098"/>
    <b v="0"/>
    <n v="14"/>
    <b v="0"/>
    <x v="11"/>
    <n v="27"/>
    <n v="46.43"/>
    <x v="6"/>
    <x v="11"/>
  </r>
  <r>
    <n v="3413"/>
    <s v="Edward Albee's The Goat, or Who is Sylvia?"/>
    <s v="The RC Players are beyond excited to be bringing this controversial, socially-minded show to Michigan's campus, but we need your help!"/>
    <x v="207"/>
    <x v="2178"/>
    <x v="0"/>
    <x v="0"/>
    <s v="USD"/>
    <n v="1425099540"/>
    <n v="1424280938"/>
    <b v="0"/>
    <n v="14"/>
    <b v="1"/>
    <x v="11"/>
    <n v="130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x v="207"/>
    <x v="2178"/>
    <x v="0"/>
    <x v="0"/>
    <s v="USD"/>
    <n v="1429317420"/>
    <n v="1424226768"/>
    <b v="0"/>
    <n v="13"/>
    <b v="1"/>
    <x v="11"/>
    <n v="130"/>
    <n v="50"/>
    <x v="6"/>
    <x v="11"/>
  </r>
  <r>
    <n v="3073"/>
    <s v="Performing and Visual Arts Center, Rochester, NY"/>
    <s v="Conversion of a long dormant synagogue into a Performing and Visual Arts Center, revitalizing Rochester's inner city."/>
    <x v="310"/>
    <x v="2179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x v="311"/>
    <x v="2179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x v="238"/>
    <x v="2180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x v="121"/>
    <x v="2181"/>
    <x v="2"/>
    <x v="8"/>
    <s v="AUD"/>
    <n v="1477550434"/>
    <n v="1474958434"/>
    <b v="0"/>
    <n v="14"/>
    <b v="0"/>
    <x v="11"/>
    <n v="21"/>
    <n v="45.79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x v="2181"/>
    <x v="2"/>
    <x v="0"/>
    <s v="USD"/>
    <n v="1456002300"/>
    <n v="1454173120"/>
    <b v="0"/>
    <n v="19"/>
    <b v="0"/>
    <x v="11"/>
    <n v="32"/>
    <n v="33.74"/>
    <x v="6"/>
    <x v="11"/>
  </r>
  <r>
    <n v="3958"/>
    <s v="Shakespeare with Noodles:  Henry IV"/>
    <s v="A children's theatre group constructing props out of swimming noodles to provide free Shakespeare in the parks to local communities."/>
    <x v="151"/>
    <x v="2181"/>
    <x v="2"/>
    <x v="0"/>
    <s v="USD"/>
    <n v="1406988000"/>
    <n v="1403822912"/>
    <b v="0"/>
    <n v="16"/>
    <b v="0"/>
    <x v="11"/>
    <n v="32"/>
    <n v="40.06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x v="218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x v="312"/>
    <x v="2182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x v="16"/>
    <x v="2182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x v="113"/>
    <x v="2182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x v="207"/>
    <x v="2182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x v="207"/>
    <x v="2183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x v="42"/>
    <x v="2184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x v="24"/>
    <x v="2185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x v="260"/>
    <x v="2185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x v="207"/>
    <x v="2185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x v="60"/>
    <x v="2186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x v="207"/>
    <x v="2187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x v="313"/>
    <x v="2187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x v="314"/>
    <x v="2188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x v="207"/>
    <x v="2189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x v="207"/>
    <x v="2189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x v="207"/>
    <x v="2190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x v="315"/>
    <x v="2191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x v="1"/>
    <x v="2192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x v="121"/>
    <x v="2192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x v="113"/>
    <x v="2193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x v="16"/>
    <x v="2194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x v="120"/>
    <x v="2195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x v="262"/>
    <x v="2195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x v="260"/>
    <x v="2195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x v="207"/>
    <x v="2195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x v="207"/>
    <x v="2196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x v="260"/>
    <x v="2197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x v="114"/>
    <x v="2198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x v="17"/>
    <x v="2199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x v="260"/>
    <x v="2199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x v="207"/>
    <x v="2199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x v="207"/>
    <x v="2199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x v="316"/>
    <x v="2200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x v="207"/>
    <x v="2200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x v="207"/>
    <x v="2201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x v="2"/>
    <x v="2202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x v="303"/>
    <x v="2202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x v="303"/>
    <x v="2202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x v="149"/>
    <x v="2203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x v="260"/>
    <x v="2203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x v="16"/>
    <x v="2204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x v="260"/>
    <x v="2204"/>
    <x v="0"/>
    <x v="1"/>
    <s v="GBP"/>
    <n v="1422637200"/>
    <n v="1419271458"/>
    <b v="0"/>
    <n v="22"/>
    <b v="1"/>
    <x v="16"/>
    <n v="100"/>
    <n v="27.27"/>
    <x v="5"/>
    <x v="16"/>
  </r>
  <r>
    <n v="375"/>
    <s v="Project Reconnect: WHERE WE ARE NOW"/>
    <s v="As the videocam &quot;Enrique de Malaca&quot; circumnavigates the globe, it captures stories of friends who have set foot on other lands."/>
    <x v="207"/>
    <x v="2204"/>
    <x v="0"/>
    <x v="0"/>
    <s v="USD"/>
    <n v="1393694280"/>
    <n v="1390088311"/>
    <b v="0"/>
    <n v="14"/>
    <b v="1"/>
    <x v="8"/>
    <n v="120"/>
    <n v="42.86"/>
    <x v="5"/>
    <x v="8"/>
  </r>
  <r>
    <n v="104"/>
    <s v="Good 'Ol Trumpet"/>
    <s v="UCF short film about an old man, his love for music, and his misplaced trumpet.  "/>
    <x v="207"/>
    <x v="2204"/>
    <x v="0"/>
    <x v="0"/>
    <s v="USD"/>
    <n v="1301792400"/>
    <n v="1299775266"/>
    <b v="0"/>
    <n v="10"/>
    <b v="1"/>
    <x v="27"/>
    <n v="120"/>
    <n v="60"/>
    <x v="5"/>
    <x v="27"/>
  </r>
  <r>
    <n v="2265"/>
    <s v="Blind Beggar Miniatures presents Second Chance Specials!"/>
    <s v="A second chance to get the deals from earlier campaigns just in time for the Holiday season. Pulp, Cthulhu, Sci-Fi, Old West and more!"/>
    <x v="317"/>
    <x v="2205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x v="303"/>
    <x v="2206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x v="313"/>
    <x v="2207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x v="302"/>
    <x v="2208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x v="16"/>
    <x v="2209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x v="51"/>
    <x v="2210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x v="25"/>
    <x v="2211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x v="1"/>
    <x v="2212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x v="121"/>
    <x v="2212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x v="313"/>
    <x v="2213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x v="23"/>
    <x v="2214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x v="16"/>
    <x v="2214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x v="302"/>
    <x v="2215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x v="151"/>
    <x v="221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x v="70"/>
    <x v="2217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x v="38"/>
    <x v="2217"/>
    <x v="2"/>
    <x v="0"/>
    <s v="USD"/>
    <n v="1362711728"/>
    <n v="1360119728"/>
    <b v="0"/>
    <n v="13"/>
    <b v="0"/>
    <x v="39"/>
    <n v="14"/>
    <n v="43.85"/>
    <x v="1"/>
    <x v="39"/>
  </r>
  <r>
    <n v="3711"/>
    <s v="The Youth Shakespeare Project 2014"/>
    <s v="Two teachers and twenty kids bring one of Shakespeare's plays to life!"/>
    <x v="207"/>
    <x v="2217"/>
    <x v="0"/>
    <x v="0"/>
    <s v="USD"/>
    <n v="1402848000"/>
    <n v="1400606573"/>
    <b v="0"/>
    <n v="21"/>
    <b v="1"/>
    <x v="11"/>
    <n v="114"/>
    <n v="27.14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x v="207"/>
    <x v="2217"/>
    <x v="0"/>
    <x v="0"/>
    <s v="USD"/>
    <n v="1442462340"/>
    <n v="1439743900"/>
    <b v="0"/>
    <n v="14"/>
    <b v="1"/>
    <x v="11"/>
    <n v="114"/>
    <n v="40.71"/>
    <x v="6"/>
    <x v="11"/>
  </r>
  <r>
    <n v="3818"/>
    <s v="The AOA Presents: The Maiden of Orleans"/>
    <s v="The Arthurian Order of Avalon is attempting to raise funds to put on the annual Human Chessboard in March 2015!"/>
    <x v="303"/>
    <x v="2217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x v="70"/>
    <x v="2218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x v="207"/>
    <x v="2218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x v="207"/>
    <x v="2219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x v="207"/>
    <x v="2220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x v="151"/>
    <x v="222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x v="62"/>
    <x v="2222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x v="120"/>
    <x v="2222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x v="60"/>
    <x v="2222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x v="318"/>
    <x v="2223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x v="313"/>
    <x v="2224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x v="284"/>
    <x v="222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x v="1"/>
    <x v="2226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x v="151"/>
    <x v="2226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x v="207"/>
    <x v="2227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x v="32"/>
    <x v="2228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x v="1"/>
    <x v="2228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x v="182"/>
    <x v="2228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x v="207"/>
    <x v="2228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x v="2228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x v="284"/>
    <x v="2229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x v="207"/>
    <x v="2230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x v="313"/>
    <x v="2230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x v="303"/>
    <x v="2230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x v="151"/>
    <x v="2231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x v="26"/>
    <x v="2232"/>
    <x v="2"/>
    <x v="0"/>
    <s v="USD"/>
    <n v="1449876859"/>
    <n v="1444689259"/>
    <b v="0"/>
    <n v="9"/>
    <b v="0"/>
    <x v="11"/>
    <n v="5"/>
    <n v="60.11"/>
    <x v="6"/>
    <x v="11"/>
  </r>
  <r>
    <n v="3319"/>
    <s v="Down the Rabbit Hole"/>
    <s v="Down the Rabbit Hole is an exciting new play by Not Just Theatre Productions. To be performed at Matthew's Yard Theatre in Feb 2015"/>
    <x v="207"/>
    <x v="2233"/>
    <x v="0"/>
    <x v="1"/>
    <s v="GBP"/>
    <n v="1422712986"/>
    <n v="1418824986"/>
    <b v="0"/>
    <n v="16"/>
    <b v="1"/>
    <x v="11"/>
    <n v="108"/>
    <n v="33.75"/>
    <x v="6"/>
    <x v="11"/>
  </r>
  <r>
    <n v="3133"/>
    <s v="Hell Has No Fury by TwentySomething @ Edinburgh Fringe"/>
    <s v="TwentySomething is taking Hell Has No Fury to Edinburgh! _x000a_We're looking for your support to get us there."/>
    <x v="207"/>
    <x v="2233"/>
    <x v="3"/>
    <x v="1"/>
    <s v="GBP"/>
    <n v="1490358834"/>
    <n v="1487770434"/>
    <b v="0"/>
    <n v="16"/>
    <b v="0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x v="2234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x v="207"/>
    <x v="2235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x v="70"/>
    <x v="2236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x v="1"/>
    <x v="2236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x v="207"/>
    <x v="2236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x v="207"/>
    <x v="2237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x v="1"/>
    <x v="2238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x v="207"/>
    <x v="2239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x v="207"/>
    <x v="2239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x v="284"/>
    <x v="2239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x v="14"/>
    <x v="2240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x v="76"/>
    <x v="2241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x v="51"/>
    <x v="2241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x v="207"/>
    <x v="2241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x v="207"/>
    <x v="2241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x v="207"/>
    <x v="2241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x v="207"/>
    <x v="2242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x v="207"/>
    <x v="2243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x v="17"/>
    <x v="2244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x v="121"/>
    <x v="2244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x v="26"/>
    <x v="2245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x v="303"/>
    <x v="2246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x v="60"/>
    <x v="2247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x v="313"/>
    <x v="2247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x v="207"/>
    <x v="2248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x v="2249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x v="207"/>
    <x v="2250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x v="207"/>
    <x v="225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x v="35"/>
    <x v="2252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x v="120"/>
    <x v="2252"/>
    <x v="2"/>
    <x v="0"/>
    <s v="USD"/>
    <n v="1409000400"/>
    <n v="1408381704"/>
    <b v="0"/>
    <n v="17"/>
    <b v="0"/>
    <x v="11"/>
    <n v="9"/>
    <n v="29.41"/>
    <x v="6"/>
    <x v="11"/>
  </r>
  <r>
    <n v="3650"/>
    <s v="Weald at The Finborough Theatre"/>
    <s v="A terse and delicate dissection of male emotions from a rural perspective: fathers and sons, legacy and heritage, molasses and mud."/>
    <x v="207"/>
    <x v="2252"/>
    <x v="0"/>
    <x v="1"/>
    <s v="GBP"/>
    <n v="1454412584"/>
    <n v="1452598184"/>
    <b v="0"/>
    <n v="17"/>
    <b v="1"/>
    <x v="11"/>
    <n v="100"/>
    <n v="29.41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x v="2252"/>
    <x v="0"/>
    <x v="1"/>
    <s v="GBP"/>
    <n v="1459444656"/>
    <n v="1456856256"/>
    <b v="0"/>
    <n v="14"/>
    <b v="1"/>
    <x v="11"/>
    <n v="100"/>
    <n v="35.71"/>
    <x v="6"/>
    <x v="11"/>
  </r>
  <r>
    <n v="3392"/>
    <s v="1 in 3"/>
    <s v="Life is more than the days you have left. 1 in 3 tells of two normal people &amp; their confrontation with mortality and the dice of fate."/>
    <x v="207"/>
    <x v="2252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x v="207"/>
    <x v="2252"/>
    <x v="0"/>
    <x v="1"/>
    <s v="GBP"/>
    <n v="1434894082"/>
    <n v="1432302082"/>
    <b v="0"/>
    <n v="9"/>
    <b v="1"/>
    <x v="11"/>
    <n v="100"/>
    <n v="55.56"/>
    <x v="6"/>
    <x v="11"/>
  </r>
  <r>
    <n v="3000"/>
    <s v="Voices From The Future"/>
    <s v="A benefit show featuring musicians, dancers &amp; poets all under age 30 to raise money in support of LGBTQ rights and programs."/>
    <x v="207"/>
    <x v="2252"/>
    <x v="0"/>
    <x v="0"/>
    <s v="USD"/>
    <n v="1485885600"/>
    <n v="1484682670"/>
    <b v="0"/>
    <n v="8"/>
    <b v="1"/>
    <x v="9"/>
    <n v="100"/>
    <n v="62.5"/>
    <x v="6"/>
    <x v="9"/>
  </r>
  <r>
    <n v="84"/>
    <s v="Redemption - Short Film"/>
    <s v="&quot;A sociopath crosses paths with the person he must confront about his wife's murder, it might be himself&quot;"/>
    <x v="207"/>
    <x v="2252"/>
    <x v="0"/>
    <x v="0"/>
    <s v="USD"/>
    <n v="1305483086"/>
    <n v="1302891086"/>
    <b v="0"/>
    <n v="7"/>
    <b v="1"/>
    <x v="27"/>
    <n v="100"/>
    <n v="71.430000000000007"/>
    <x v="5"/>
    <x v="27"/>
  </r>
  <r>
    <n v="2922"/>
    <s v="Les Miserables - Backing fund"/>
    <s v="We as a Performing Arts College are to perform 'Les Miserables'. We need backing in order to afford the set, costume and other aspects."/>
    <x v="207"/>
    <x v="2252"/>
    <x v="0"/>
    <x v="1"/>
    <s v="GBP"/>
    <n v="1431982727"/>
    <n v="1428094727"/>
    <b v="0"/>
    <n v="6"/>
    <b v="1"/>
    <x v="19"/>
    <n v="100"/>
    <n v="83.33"/>
    <x v="6"/>
    <x v="19"/>
  </r>
  <r>
    <n v="3761"/>
    <s v="MARSHA - a girl who does bad things"/>
    <s v="liveartshow returns with a new work at the Arcola this summer. Marsha is a story combining opera, dance and theatre... with a unicorn"/>
    <x v="207"/>
    <x v="2252"/>
    <x v="0"/>
    <x v="1"/>
    <s v="GBP"/>
    <n v="1439247600"/>
    <n v="1434625937"/>
    <b v="0"/>
    <n v="3"/>
    <b v="1"/>
    <x v="19"/>
    <n v="100"/>
    <n v="166.67"/>
    <x v="6"/>
    <x v="19"/>
  </r>
  <r>
    <n v="139"/>
    <s v="Roman Dead (Canceled)"/>
    <s v="When  Rome is infected with a zombie plague, Lucius Agrippa and a small group fights for survival"/>
    <x v="207"/>
    <x v="2252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x v="313"/>
    <x v="2252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x v="121"/>
    <x v="2253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x v="284"/>
    <x v="2254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x v="2255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x v="1"/>
    <x v="2256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x v="1"/>
    <x v="225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x v="16"/>
    <x v="2258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x v="2259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x v="313"/>
    <x v="2260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x v="20"/>
    <x v="226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x v="26"/>
    <x v="226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x v="38"/>
    <x v="2262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x v="150"/>
    <x v="2262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x v="1"/>
    <x v="2263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x v="319"/>
    <x v="2264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x v="2265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x v="4"/>
    <x v="2266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x v="26"/>
    <x v="2266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x v="321"/>
    <x v="2267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x v="272"/>
    <x v="2267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x v="17"/>
    <x v="2268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x v="51"/>
    <x v="2268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x v="322"/>
    <x v="2268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x v="313"/>
    <x v="2268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x v="284"/>
    <x v="2268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x v="303"/>
    <x v="2268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x v="186"/>
    <x v="2269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x v="16"/>
    <x v="2270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x v="181"/>
    <x v="2270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x v="323"/>
    <x v="2271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x v="51"/>
    <x v="2272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x v="60"/>
    <x v="2273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x v="272"/>
    <x v="2273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x v="2274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x v="1"/>
    <x v="2274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x v="60"/>
    <x v="2275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x v="272"/>
    <x v="2275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x v="151"/>
    <x v="2276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x v="26"/>
    <x v="2277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x v="124"/>
    <x v="2277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x v="272"/>
    <x v="2277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x v="17"/>
    <x v="2278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x v="13"/>
    <x v="2279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x v="258"/>
    <x v="2279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x v="150"/>
    <x v="2279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x v="272"/>
    <x v="2279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x v="325"/>
    <x v="2279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x v="284"/>
    <x v="2279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x v="186"/>
    <x v="2280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x v="4"/>
    <x v="2281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x v="1"/>
    <x v="2281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x v="94"/>
    <x v="2282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x v="36"/>
    <x v="2282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x v="249"/>
    <x v="2282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x v="326"/>
    <x v="2282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x v="272"/>
    <x v="2282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x v="327"/>
    <x v="2283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x v="317"/>
    <x v="2284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x v="1"/>
    <x v="2285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x v="114"/>
    <x v="2286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x v="272"/>
    <x v="2287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x v="121"/>
    <x v="2288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x v="328"/>
    <x v="2289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x v="16"/>
    <x v="2290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x v="6"/>
    <x v="2291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x v="259"/>
    <x v="2291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x v="313"/>
    <x v="2291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x v="284"/>
    <x v="2292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x v="6"/>
    <x v="2293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x v="6"/>
    <x v="2294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x v="2295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x v="1"/>
    <x v="2295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x v="121"/>
    <x v="2295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x v="26"/>
    <x v="2296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x v="181"/>
    <x v="2297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x v="114"/>
    <x v="2297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x v="284"/>
    <x v="2298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x v="6"/>
    <x v="2299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x v="51"/>
    <x v="2299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x v="113"/>
    <x v="2299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x v="60"/>
    <x v="2299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x v="272"/>
    <x v="2299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x v="329"/>
    <x v="2300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x v="6"/>
    <x v="2301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x v="303"/>
    <x v="2302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x v="151"/>
    <x v="2303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x v="284"/>
    <x v="2303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x v="82"/>
    <x v="2304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x v="284"/>
    <x v="2304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x v="113"/>
    <x v="2305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x v="151"/>
    <x v="2305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x v="240"/>
    <x v="2305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x v="23"/>
    <x v="2306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x v="330"/>
    <x v="2307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x v="284"/>
    <x v="2307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x v="26"/>
    <x v="2308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x v="115"/>
    <x v="2308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x v="284"/>
    <x v="2308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x v="303"/>
    <x v="2308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x v="284"/>
    <x v="2309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x v="284"/>
    <x v="2310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x v="1"/>
    <x v="2311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x v="1"/>
    <x v="231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x v="113"/>
    <x v="2313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x v="6"/>
    <x v="2314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x v="51"/>
    <x v="2314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x v="313"/>
    <x v="2314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x v="6"/>
    <x v="2315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x v="24"/>
    <x v="2316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x v="151"/>
    <x v="2316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x v="313"/>
    <x v="2317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x v="331"/>
    <x v="2318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x v="207"/>
    <x v="2319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x v="313"/>
    <x v="2319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x v="19"/>
    <x v="232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x v="141"/>
    <x v="232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x v="332"/>
    <x v="232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x v="303"/>
    <x v="232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x v="2321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x v="62"/>
    <x v="2322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x v="2322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x v="70"/>
    <x v="2323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x v="284"/>
    <x v="2324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x v="169"/>
    <x v="2325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x v="197"/>
    <x v="2326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x v="24"/>
    <x v="2326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x v="128"/>
    <x v="2326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x v="1"/>
    <x v="2326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x v="26"/>
    <x v="2327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x v="51"/>
    <x v="2328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x v="121"/>
    <x v="2329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x v="121"/>
    <x v="2330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x v="26"/>
    <x v="2331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x v="36"/>
    <x v="2331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x v="70"/>
    <x v="2331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x v="1"/>
    <x v="2331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x v="40"/>
    <x v="2332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x v="114"/>
    <x v="2332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x v="317"/>
    <x v="2332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x v="284"/>
    <x v="2333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x v="82"/>
    <x v="2334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x v="284"/>
    <x v="2335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x v="36"/>
    <x v="2336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x v="28"/>
    <x v="2337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x v="17"/>
    <x v="2337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x v="284"/>
    <x v="2337"/>
    <x v="0"/>
    <x v="0"/>
    <s v="USD"/>
    <n v="1426117552"/>
    <n v="1423529152"/>
    <b v="0"/>
    <n v="17"/>
    <b v="1"/>
    <x v="0"/>
    <n v="103"/>
    <n v="18.239999999999998"/>
    <x v="0"/>
    <x v="0"/>
  </r>
  <r>
    <n v="827"/>
    <s v="Losing Wings EP Release &amp; Our First Tour"/>
    <s v="We want to release our Losing Wings EP on a week-long tour of California's music scene!  We've got the EP made, we just need gas money!"/>
    <x v="284"/>
    <x v="2337"/>
    <x v="0"/>
    <x v="0"/>
    <s v="USD"/>
    <n v="1329248940"/>
    <n v="1326972107"/>
    <b v="0"/>
    <n v="11"/>
    <b v="1"/>
    <x v="15"/>
    <n v="103"/>
    <n v="28.18"/>
    <x v="7"/>
    <x v="15"/>
  </r>
  <r>
    <n v="717"/>
    <s v="cool air belt"/>
    <s v="Cool air flowing under clothing keeps you cool."/>
    <x v="4"/>
    <x v="2338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x v="186"/>
    <x v="2339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x v="51"/>
    <x v="2340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x v="99"/>
    <x v="2340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x v="60"/>
    <x v="2340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x v="284"/>
    <x v="2340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x v="334"/>
    <x v="2340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x v="0"/>
    <x v="2341"/>
    <x v="1"/>
    <x v="11"/>
    <s v="CAD"/>
    <n v="1408986738"/>
    <n v="1405098738"/>
    <b v="0"/>
    <n v="1"/>
    <b v="0"/>
    <x v="26"/>
    <n v="1"/>
    <n v="300"/>
    <x v="0"/>
    <x v="26"/>
  </r>
  <r>
    <n v="3115"/>
    <s v="spoken word pop-up:"/>
    <s v="We are creating a mobile community devoted to the spreading and sharing of spoken word and other kinds of storytelling."/>
    <x v="26"/>
    <x v="2341"/>
    <x v="2"/>
    <x v="10"/>
    <s v="SEK"/>
    <n v="1465123427"/>
    <n v="1462531427"/>
    <b v="0"/>
    <n v="1"/>
    <b v="0"/>
    <x v="9"/>
    <n v="3"/>
    <n v="300"/>
    <x v="6"/>
    <x v="9"/>
  </r>
  <r>
    <n v="2343"/>
    <s v="Mobile Excellence Awards (Canceled)"/>
    <s v="The most influential and prestigious awards program that honors innovation and leadership in mobile technology and entertainment"/>
    <x v="26"/>
    <x v="2341"/>
    <x v="1"/>
    <x v="0"/>
    <s v="USD"/>
    <n v="1452282420"/>
    <n v="1447962505"/>
    <b v="0"/>
    <n v="1"/>
    <b v="0"/>
    <x v="26"/>
    <n v="3"/>
    <n v="300"/>
    <x v="0"/>
    <x v="26"/>
  </r>
  <r>
    <n v="3101"/>
    <s v="Mots Ã‰crits"/>
    <s v="LabellisÃ© 14-18, Mots Ã‰crits est un projet itinÃ©rant de lectures Ã  voix haute par des amateurs, mises en espace par une comÃ©dienne."/>
    <x v="60"/>
    <x v="2341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x v="260"/>
    <x v="2341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x v="207"/>
    <x v="2341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x v="284"/>
    <x v="2341"/>
    <x v="0"/>
    <x v="0"/>
    <s v="USD"/>
    <n v="1429038033"/>
    <n v="1426446033"/>
    <b v="0"/>
    <n v="16"/>
    <b v="1"/>
    <x v="20"/>
    <n v="100"/>
    <n v="18.75"/>
    <x v="7"/>
    <x v="20"/>
  </r>
  <r>
    <n v="1822"/>
    <s v="Wood Butcher's new music video- I Don't Wanna Party"/>
    <s v="Wood Butcher needs your help to make this happen. Buy a CD, support local music!"/>
    <x v="284"/>
    <x v="2341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x v="284"/>
    <x v="2341"/>
    <x v="0"/>
    <x v="0"/>
    <s v="USD"/>
    <n v="1366064193"/>
    <n v="1364854593"/>
    <b v="0"/>
    <n v="11"/>
    <b v="1"/>
    <x v="12"/>
    <n v="100"/>
    <n v="27.27"/>
    <x v="7"/>
    <x v="12"/>
  </r>
  <r>
    <n v="853"/>
    <s v="sloggoth"/>
    <s v="Help release a CD of sloggoth's first album &quot;sloggoth&quot;.  All contributors of $5 or more get a CD when the goal is met!"/>
    <x v="284"/>
    <x v="2341"/>
    <x v="0"/>
    <x v="0"/>
    <s v="USD"/>
    <n v="1424116709"/>
    <n v="1421524709"/>
    <b v="0"/>
    <n v="10"/>
    <b v="1"/>
    <x v="20"/>
    <n v="100"/>
    <n v="30"/>
    <x v="7"/>
    <x v="20"/>
  </r>
  <r>
    <n v="2923"/>
    <s v="Kaylee's Senior Project"/>
    <s v="Spreading the love of theatre, one step at a time. I would like to produce a reading of one of my favorite musicals"/>
    <x v="284"/>
    <x v="2341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x v="23"/>
    <x v="2342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x v="2342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x v="2343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x v="292"/>
    <x v="2344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x v="121"/>
    <x v="2345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x v="114"/>
    <x v="2345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x v="335"/>
    <x v="2345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x v="51"/>
    <x v="234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x v="26"/>
    <x v="2347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x v="151"/>
    <x v="2347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x v="6"/>
    <x v="2348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x v="14"/>
    <x v="2349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x v="4"/>
    <x v="235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x v="6"/>
    <x v="235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x v="51"/>
    <x v="235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x v="121"/>
    <x v="235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x v="150"/>
    <x v="235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x v="303"/>
    <x v="235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x v="17"/>
    <x v="2351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x v="151"/>
    <x v="2352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x v="19"/>
    <x v="2353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x v="317"/>
    <x v="2353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x v="77"/>
    <x v="2354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x v="16"/>
    <x v="2355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x v="26"/>
    <x v="2355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x v="36"/>
    <x v="2355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x v="317"/>
    <x v="2356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x v="1"/>
    <x v="2357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x v="45"/>
    <x v="2358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x v="336"/>
    <x v="2358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x v="186"/>
    <x v="2358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x v="303"/>
    <x v="2358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x v="26"/>
    <x v="2359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x v="38"/>
    <x v="2359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x v="337"/>
    <x v="2360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x v="60"/>
    <x v="2361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x v="17"/>
    <x v="2362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x v="6"/>
    <x v="2363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x v="17"/>
    <x v="2363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x v="36"/>
    <x v="2363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x v="1"/>
    <x v="2363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x v="268"/>
    <x v="2363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x v="207"/>
    <x v="2363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x v="2363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x v="2364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x v="207"/>
    <x v="2365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x v="6"/>
    <x v="2366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x v="60"/>
    <x v="2367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x v="150"/>
    <x v="2367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x v="151"/>
    <x v="2368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x v="2368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x v="19"/>
    <x v="2369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x v="4"/>
    <x v="2369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x v="338"/>
    <x v="2369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x v="2369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x v="294"/>
    <x v="2369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x v="26"/>
    <x v="2369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x v="82"/>
    <x v="2369"/>
    <x v="2"/>
    <x v="0"/>
    <s v="USD"/>
    <n v="1417584860"/>
    <n v="1414992860"/>
    <b v="0"/>
    <n v="1"/>
    <b v="0"/>
    <x v="26"/>
    <n v="3"/>
    <n v="250"/>
    <x v="0"/>
    <x v="26"/>
  </r>
  <r>
    <n v="4025"/>
    <s v="Financement et aide Ã  la crÃ©ation"/>
    <s v="Acteurs, scÃ©naristes et metteurs en scÃ¨ne souhaitant monter, 5 piÃ¨ces de thÃ©Ã¢tre ainsi que 3 courts mÃ©trages et 2 long-mÃ©trages."/>
    <x v="1"/>
    <x v="2369"/>
    <x v="2"/>
    <x v="16"/>
    <s v="EUR"/>
    <n v="1437889336"/>
    <n v="1432705336"/>
    <b v="0"/>
    <n v="4"/>
    <b v="0"/>
    <x v="11"/>
    <n v="5"/>
    <n v="62.5"/>
    <x v="6"/>
    <x v="11"/>
  </r>
  <r>
    <n v="191"/>
    <s v="Trillion: Feature Film"/>
    <s v="A young boy passionate about Astronomy and Chemistry tracks down an astroid that scientists said would never hit earth."/>
    <x v="1"/>
    <x v="2369"/>
    <x v="2"/>
    <x v="8"/>
    <s v="AUD"/>
    <n v="1443782138"/>
    <n v="1440326138"/>
    <b v="0"/>
    <n v="3"/>
    <b v="0"/>
    <x v="10"/>
    <n v="5"/>
    <n v="83.33"/>
    <x v="5"/>
    <x v="10"/>
  </r>
  <r>
    <n v="3203"/>
    <s v="Escape from Reality's 1st Season &quot;Defying Gravity&quot;"/>
    <s v="Escape from Reality's 1st Season &quot;Defying Gravity&quot; including The Last Five Years, Godspell, and Aida."/>
    <x v="114"/>
    <x v="2369"/>
    <x v="2"/>
    <x v="0"/>
    <s v="USD"/>
    <n v="1443224622"/>
    <n v="1440632622"/>
    <b v="0"/>
    <n v="6"/>
    <b v="0"/>
    <x v="19"/>
    <n v="25"/>
    <n v="41.67"/>
    <x v="6"/>
    <x v="19"/>
  </r>
  <r>
    <n v="239"/>
    <s v="Filthy - Short Film"/>
    <s v="Lovers Clint and Eli convey their conflicting perspectives of guilt and remorse while in the desolate Australian bush."/>
    <x v="114"/>
    <x v="2369"/>
    <x v="2"/>
    <x v="8"/>
    <s v="AUD"/>
    <n v="1446984000"/>
    <n v="1445308730"/>
    <b v="0"/>
    <n v="5"/>
    <b v="0"/>
    <x v="10"/>
    <n v="25"/>
    <n v="50"/>
    <x v="5"/>
    <x v="10"/>
  </r>
  <r>
    <n v="3660"/>
    <s v="ThÃ©rÃ¨se Raquin at The Courtyard Theatre"/>
    <s v="We are a young company who have been accepted to put on our play at The Courtyard Theatre. We need Â£250 for flyers, props and costume!"/>
    <x v="303"/>
    <x v="2369"/>
    <x v="0"/>
    <x v="1"/>
    <s v="GBP"/>
    <n v="1419368925"/>
    <n v="1417208925"/>
    <b v="0"/>
    <n v="22"/>
    <b v="1"/>
    <x v="11"/>
    <n v="100"/>
    <n v="11.36"/>
    <x v="6"/>
    <x v="11"/>
  </r>
  <r>
    <n v="3336"/>
    <s v="WILDE TALES"/>
    <s v="A theatrical adaptation of Oscar Wilde's short stories, presented by Suitcase Civilians at The Space, April 5-10 2016."/>
    <x v="303"/>
    <x v="2369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x v="303"/>
    <x v="2369"/>
    <x v="0"/>
    <x v="0"/>
    <s v="USD"/>
    <n v="1433016672"/>
    <n v="1430424672"/>
    <b v="0"/>
    <n v="8"/>
    <b v="1"/>
    <x v="11"/>
    <n v="100"/>
    <n v="31.25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x v="2370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x v="51"/>
    <x v="2371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x v="72"/>
    <x v="2372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x v="36"/>
    <x v="2372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x v="339"/>
    <x v="2372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x v="99"/>
    <x v="2373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x v="2373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x v="207"/>
    <x v="2374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x v="81"/>
    <x v="2375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x v="151"/>
    <x v="2375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x v="1"/>
    <x v="2376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x v="38"/>
    <x v="2377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x v="151"/>
    <x v="2377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x v="340"/>
    <x v="2377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x v="32"/>
    <x v="2378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x v="2378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x v="16"/>
    <x v="2379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x v="277"/>
    <x v="2379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x v="4"/>
    <x v="2380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x v="38"/>
    <x v="2381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x v="2381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x v="114"/>
    <x v="2381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x v="260"/>
    <x v="2381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x v="292"/>
    <x v="2381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x v="2382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x v="1"/>
    <x v="2382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x v="2383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x v="342"/>
    <x v="2384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x v="196"/>
    <x v="2384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x v="151"/>
    <x v="2384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x v="343"/>
    <x v="238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x v="115"/>
    <x v="238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x v="121"/>
    <x v="238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x v="151"/>
    <x v="2386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x v="16"/>
    <x v="2387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x v="51"/>
    <x v="2387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x v="1"/>
    <x v="2387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x v="344"/>
    <x v="2388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x v="114"/>
    <x v="2388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x v="32"/>
    <x v="2389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x v="345"/>
    <x v="2389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x v="4"/>
    <x v="2390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x v="51"/>
    <x v="2390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x v="2390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x v="114"/>
    <x v="2390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x v="207"/>
    <x v="2390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x v="317"/>
    <x v="2390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x v="250"/>
    <x v="2391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x v="121"/>
    <x v="2392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x v="141"/>
    <x v="2393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x v="181"/>
    <x v="2393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x v="88"/>
    <x v="2394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x v="151"/>
    <x v="2394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x v="317"/>
    <x v="2394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x v="2395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x v="347"/>
    <x v="2395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x v="36"/>
    <x v="2395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x v="2395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x v="151"/>
    <x v="2395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x v="114"/>
    <x v="2395"/>
    <x v="2"/>
    <x v="0"/>
    <s v="USD"/>
    <n v="1457056555"/>
    <n v="1454464555"/>
    <b v="0"/>
    <n v="2"/>
    <b v="0"/>
    <x v="10"/>
    <n v="20"/>
    <n v="100"/>
    <x v="5"/>
    <x v="10"/>
  </r>
  <r>
    <n v="3415"/>
    <s v="Balm in Gilead at Columbia"/>
    <s v="We are raising funds to allow for enhanced scenic, costume, and lighting design. Every dollar helps!"/>
    <x v="317"/>
    <x v="2395"/>
    <x v="0"/>
    <x v="0"/>
    <s v="USD"/>
    <n v="1460935800"/>
    <n v="1459999656"/>
    <b v="0"/>
    <n v="9"/>
    <b v="1"/>
    <x v="11"/>
    <n v="100"/>
    <n v="22.22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x v="317"/>
    <x v="2395"/>
    <x v="0"/>
    <x v="0"/>
    <s v="USD"/>
    <n v="1455523140"/>
    <n v="1453925727"/>
    <b v="0"/>
    <n v="5"/>
    <b v="1"/>
    <x v="17"/>
    <n v="100"/>
    <n v="40"/>
    <x v="1"/>
    <x v="17"/>
  </r>
  <r>
    <n v="713"/>
    <s v="Secure Pet GPS Tracker - Every Moment Matters"/>
    <s v="The first GPS tracker created entirely in Italy that allows you to know where your pet is located at any time throughout any device."/>
    <x v="17"/>
    <x v="2396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x v="115"/>
    <x v="2397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x v="2397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x v="2398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x v="70"/>
    <x v="2398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x v="2398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x v="51"/>
    <x v="2399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x v="36"/>
    <x v="240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x v="348"/>
    <x v="240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x v="40"/>
    <x v="2401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x v="17"/>
    <x v="2402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x v="1"/>
    <x v="2403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x v="52"/>
    <x v="2404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x v="52"/>
    <x v="240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x v="70"/>
    <x v="240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x v="120"/>
    <x v="2406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x v="349"/>
    <x v="2406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x v="314"/>
    <x v="2406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x v="277"/>
    <x v="2406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x v="292"/>
    <x v="2406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x v="62"/>
    <x v="2407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x v="114"/>
    <x v="240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x v="16"/>
    <x v="2409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x v="1"/>
    <x v="2409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x v="12"/>
    <x v="2410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x v="32"/>
    <x v="2410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x v="186"/>
    <x v="2411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x v="6"/>
    <x v="2412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x v="26"/>
    <x v="2412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x v="250"/>
    <x v="2412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x v="233"/>
    <x v="2412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x v="207"/>
    <x v="2412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x v="114"/>
    <x v="2413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x v="272"/>
    <x v="2413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x v="350"/>
    <x v="2414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x v="70"/>
    <x v="2415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x v="1"/>
    <x v="2415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x v="351"/>
    <x v="241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x v="292"/>
    <x v="2417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x v="16"/>
    <x v="2418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x v="114"/>
    <x v="2418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x v="352"/>
    <x v="2418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x v="20"/>
    <x v="2419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x v="6"/>
    <x v="2419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x v="17"/>
    <x v="2419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x v="26"/>
    <x v="2419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x v="212"/>
    <x v="2419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x v="272"/>
    <x v="2419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x v="132"/>
    <x v="242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x v="1"/>
    <x v="242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x v="1"/>
    <x v="242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x v="242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x v="251"/>
    <x v="242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x v="28"/>
    <x v="2421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x v="121"/>
    <x v="2422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x v="115"/>
    <x v="2423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x v="1"/>
    <x v="2423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x v="353"/>
    <x v="2423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x v="33"/>
    <x v="2424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x v="2425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x v="268"/>
    <x v="2425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x v="12"/>
    <x v="2426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x v="26"/>
    <x v="2426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x v="151"/>
    <x v="2426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x v="207"/>
    <x v="2426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x v="354"/>
    <x v="2427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x v="207"/>
    <x v="2428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x v="80"/>
    <x v="2429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x v="24"/>
    <x v="2430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x v="118"/>
    <x v="2430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x v="60"/>
    <x v="2430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x v="60"/>
    <x v="2430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x v="26"/>
    <x v="2431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x v="13"/>
    <x v="24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x v="121"/>
    <x v="24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x v="1"/>
    <x v="2433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x v="151"/>
    <x v="2433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x v="233"/>
    <x v="2433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x v="186"/>
    <x v="2434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x v="114"/>
    <x v="2434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x v="207"/>
    <x v="2434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x v="272"/>
    <x v="2434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x v="317"/>
    <x v="2434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x v="292"/>
    <x v="2435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x v="355"/>
    <x v="2436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x v="114"/>
    <x v="2436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x v="43"/>
    <x v="2437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x v="51"/>
    <x v="2437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x v="151"/>
    <x v="2437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x v="23"/>
    <x v="2438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x v="17"/>
    <x v="2438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x v="2438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x v="51"/>
    <x v="2438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x v="26"/>
    <x v="2438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x v="2438"/>
    <x v="2"/>
    <x v="0"/>
    <s v="USD"/>
    <n v="1385055979"/>
    <n v="1382460379"/>
    <b v="0"/>
    <n v="4"/>
    <b v="0"/>
    <x v="12"/>
    <n v="4"/>
    <n v="31.25"/>
    <x v="7"/>
    <x v="12"/>
  </r>
  <r>
    <n v="1572"/>
    <s v="A Countrified Wedding: A Guide to an English Country Wedding"/>
    <s v="So many brides want a country wedding, but where to start? Whether you want a barn or a tipi, this guide can help you plan your day."/>
    <x v="60"/>
    <x v="2438"/>
    <x v="1"/>
    <x v="1"/>
    <s v="GBP"/>
    <n v="1456703940"/>
    <n v="1454546859"/>
    <b v="0"/>
    <n v="3"/>
    <b v="0"/>
    <x v="32"/>
    <n v="5"/>
    <n v="41.67"/>
    <x v="1"/>
    <x v="32"/>
  </r>
  <r>
    <n v="434"/>
    <s v="Trumpy and Viola take to the Big Apple"/>
    <s v="A campaign to share their love on the silver screen and make possible a street musicianâ€™s dream to play them at the same time."/>
    <x v="60"/>
    <x v="2438"/>
    <x v="2"/>
    <x v="0"/>
    <s v="USD"/>
    <n v="1385931702"/>
    <n v="1383076902"/>
    <b v="0"/>
    <n v="2"/>
    <b v="0"/>
    <x v="23"/>
    <n v="5"/>
    <n v="62.5"/>
    <x v="5"/>
    <x v="23"/>
  </r>
  <r>
    <n v="2649"/>
    <s v="The Mission - Please Check Back Soon (Canceled)"/>
    <s v="They have launched a Kickstarter."/>
    <x v="10"/>
    <x v="2439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x v="2439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x v="17"/>
    <x v="2440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x v="302"/>
    <x v="2440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x v="24"/>
    <x v="2441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x v="52"/>
    <x v="2441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x v="2441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x v="326"/>
    <x v="2441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x v="303"/>
    <x v="2441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x v="356"/>
    <x v="2441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x v="52"/>
    <x v="2442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x v="36"/>
    <x v="2442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x v="357"/>
    <x v="2443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x v="114"/>
    <x v="2443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x v="348"/>
    <x v="2443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x v="16"/>
    <x v="2444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x v="1"/>
    <x v="2444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x v="209"/>
    <x v="2444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x v="2444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x v="115"/>
    <x v="2445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x v="358"/>
    <x v="2446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x v="0"/>
    <x v="2447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x v="26"/>
    <x v="2447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x v="70"/>
    <x v="2447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x v="1"/>
    <x v="2447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x v="38"/>
    <x v="2447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x v="114"/>
    <x v="2447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x v="207"/>
    <x v="2447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x v="169"/>
    <x v="2448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x v="359"/>
    <x v="2449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x v="51"/>
    <x v="2449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x v="121"/>
    <x v="2450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x v="23"/>
    <x v="2451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x v="17"/>
    <x v="2451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x v="32"/>
    <x v="2451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x v="2451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x v="36"/>
    <x v="2451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x v="360"/>
    <x v="2451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x v="2452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x v="17"/>
    <x v="2452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x v="65"/>
    <x v="2452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x v="26"/>
    <x v="2452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x v="1"/>
    <x v="2452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x v="114"/>
    <x v="2452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x v="70"/>
    <x v="2453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x v="16"/>
    <x v="2454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x v="26"/>
    <x v="2454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x v="169"/>
    <x v="2455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x v="121"/>
    <x v="2455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x v="150"/>
    <x v="2455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x v="356"/>
    <x v="2455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x v="28"/>
    <x v="2456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x v="6"/>
    <x v="2456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x v="13"/>
    <x v="2456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x v="0"/>
    <x v="2456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x v="17"/>
    <x v="2456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x v="16"/>
    <x v="2456"/>
    <x v="2"/>
    <x v="0"/>
    <s v="USD"/>
    <n v="1355930645"/>
    <n v="1352906645"/>
    <b v="0"/>
    <n v="1"/>
    <b v="0"/>
    <x v="33"/>
    <n v="1"/>
    <n v="100"/>
    <x v="7"/>
    <x v="33"/>
  </r>
  <r>
    <n v="2944"/>
    <s v="Guardian Theatre, Arts in Education Theatre"/>
    <s v="Our vision: build and operate a Theater Arts Center for south-central Washington state in Goldendale."/>
    <x v="26"/>
    <x v="2456"/>
    <x v="2"/>
    <x v="0"/>
    <s v="USD"/>
    <n v="1433714198"/>
    <n v="1431122198"/>
    <b v="0"/>
    <n v="1"/>
    <b v="0"/>
    <x v="9"/>
    <n v="1"/>
    <n v="100"/>
    <x v="6"/>
    <x v="9"/>
  </r>
  <r>
    <n v="2565"/>
    <s v="The Sketchy Pelican (Canceled)"/>
    <s v="The Sketchy Pelican. Is my vision to bring raw, honest, soulful, creative, thoght provoking cuisine to food truck form"/>
    <x v="26"/>
    <x v="2456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x v="1"/>
    <x v="2456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x v="1"/>
    <x v="2456"/>
    <x v="2"/>
    <x v="0"/>
    <s v="USD"/>
    <n v="1409980144"/>
    <n v="1407388144"/>
    <b v="0"/>
    <n v="4"/>
    <b v="0"/>
    <x v="11"/>
    <n v="2"/>
    <n v="25"/>
    <x v="6"/>
    <x v="11"/>
  </r>
  <r>
    <n v="218"/>
    <s v="Charmaine (Daughter of Charlotte)"/>
    <s v="A sassy talking spider named Charmaine, joins forces with an abused young boy.  She stages off bullies and help fight an abusive father"/>
    <x v="1"/>
    <x v="2456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x v="1"/>
    <x v="2456"/>
    <x v="1"/>
    <x v="0"/>
    <s v="USD"/>
    <n v="1431198562"/>
    <n v="1426014562"/>
    <b v="0"/>
    <n v="1"/>
    <b v="0"/>
    <x v="26"/>
    <n v="2"/>
    <n v="100"/>
    <x v="0"/>
    <x v="26"/>
  </r>
  <r>
    <n v="1100"/>
    <s v="Aeldengald Saga Book I"/>
    <s v="A retro style puzzle rpg with a dark story. Your decisions will influence the world and decide the outcome of the story."/>
    <x v="38"/>
    <x v="2456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x v="38"/>
    <x v="2456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x v="60"/>
    <x v="2456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x v="60"/>
    <x v="2456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x v="151"/>
    <x v="2456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x v="151"/>
    <x v="2456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x v="181"/>
    <x v="2456"/>
    <x v="2"/>
    <x v="0"/>
    <s v="USD"/>
    <n v="1424014680"/>
    <n v="1418922443"/>
    <b v="0"/>
    <n v="1"/>
    <b v="0"/>
    <x v="35"/>
    <n v="8"/>
    <n v="100"/>
    <x v="1"/>
    <x v="35"/>
  </r>
  <r>
    <n v="4103"/>
    <s v="Weather Men"/>
    <s v="Weather Men is a play, written by Nathan Black.  A comedy/drama that explores the question of 'why people stay together?'"/>
    <x v="114"/>
    <x v="2456"/>
    <x v="2"/>
    <x v="0"/>
    <s v="USD"/>
    <n v="1440613920"/>
    <n v="1435953566"/>
    <b v="0"/>
    <n v="6"/>
    <b v="0"/>
    <x v="11"/>
    <n v="10"/>
    <n v="16.670000000000002"/>
    <x v="6"/>
    <x v="11"/>
  </r>
  <r>
    <n v="3730"/>
    <s v="Mark Twain is Hell for the Company - Original Play"/>
    <s v="&quot;MARK TWAIN IS HELL FOR THE COMPANY&quot; is an original theatrical production created and under development by Jeff Lowe."/>
    <x v="114"/>
    <x v="2456"/>
    <x v="2"/>
    <x v="0"/>
    <s v="USD"/>
    <n v="1439828159"/>
    <n v="1437236159"/>
    <b v="0"/>
    <n v="1"/>
    <b v="0"/>
    <x v="11"/>
    <n v="10"/>
    <n v="100"/>
    <x v="6"/>
    <x v="11"/>
  </r>
  <r>
    <n v="4020"/>
    <s v="Those That Fly"/>
    <s v="Having lived her whole life in the midst of a civil war, 11 year old Leyla dreams of being a pilot so she may fly her family to safety."/>
    <x v="260"/>
    <x v="2456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x v="207"/>
    <x v="2456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x v="207"/>
    <x v="2456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x v="292"/>
    <x v="2456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x v="26"/>
    <x v="2457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x v="26"/>
    <x v="2458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x v="1"/>
    <x v="2458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x v="212"/>
    <x v="2458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x v="186"/>
    <x v="2458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x v="121"/>
    <x v="2459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x v="60"/>
    <x v="2459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x v="114"/>
    <x v="2460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x v="26"/>
    <x v="2461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x v="39"/>
    <x v="2462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x v="362"/>
    <x v="2463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x v="363"/>
    <x v="2463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x v="0"/>
    <x v="2463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x v="32"/>
    <x v="2463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x v="364"/>
    <x v="2463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x v="1"/>
    <x v="2463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x v="151"/>
    <x v="2463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x v="50"/>
    <x v="2464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x v="284"/>
    <x v="2464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x v="30"/>
    <x v="246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x v="0"/>
    <x v="246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x v="26"/>
    <x v="246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x v="70"/>
    <x v="246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x v="205"/>
    <x v="246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x v="249"/>
    <x v="246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x v="186"/>
    <x v="246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x v="114"/>
    <x v="2466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x v="60"/>
    <x v="2467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x v="17"/>
    <x v="2468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x v="26"/>
    <x v="2468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x v="365"/>
    <x v="2469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x v="121"/>
    <x v="2469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x v="366"/>
    <x v="247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x v="367"/>
    <x v="247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x v="114"/>
    <x v="247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x v="251"/>
    <x v="247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x v="303"/>
    <x v="247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x v="114"/>
    <x v="2471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x v="26"/>
    <x v="2472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x v="26"/>
    <x v="2473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x v="120"/>
    <x v="2473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x v="62"/>
    <x v="2474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x v="6"/>
    <x v="2474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x v="6"/>
    <x v="2474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x v="6"/>
    <x v="2474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x v="23"/>
    <x v="2474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x v="16"/>
    <x v="2474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x v="26"/>
    <x v="2474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x v="222"/>
    <x v="2474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x v="121"/>
    <x v="2474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x v="368"/>
    <x v="2474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x v="186"/>
    <x v="2474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x v="2474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x v="6"/>
    <x v="2475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x v="51"/>
    <x v="2476"/>
    <x v="2"/>
    <x v="0"/>
    <s v="USD"/>
    <n v="1480568781"/>
    <n v="1477973181"/>
    <b v="0"/>
    <n v="3"/>
    <b v="0"/>
    <x v="29"/>
    <n v="0"/>
    <n v="24.33"/>
    <x v="4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x v="2477"/>
    <x v="2"/>
    <x v="1"/>
    <s v="GBP"/>
    <n v="1447451756"/>
    <n v="1444856156"/>
    <b v="0"/>
    <n v="6"/>
    <b v="0"/>
    <x v="31"/>
    <n v="7"/>
    <n v="12"/>
    <x v="1"/>
    <x v="31"/>
  </r>
  <r>
    <n v="888"/>
    <s v="Ginger Binge's first album"/>
    <s v="Support Ginger Binge sounds. We're an independent 'cosmic Americana' band. We love to play music for you. We are grateful for your help"/>
    <x v="114"/>
    <x v="2477"/>
    <x v="2"/>
    <x v="0"/>
    <s v="USD"/>
    <n v="1314856800"/>
    <n v="1311789885"/>
    <b v="0"/>
    <n v="4"/>
    <b v="0"/>
    <x v="12"/>
    <n v="7"/>
    <n v="18"/>
    <x v="7"/>
    <x v="12"/>
  </r>
  <r>
    <n v="3078"/>
    <s v="Make The Historic Dungeness Schoolhouse Stage ADA Accessible"/>
    <s v="Help replace a broken chairlift with a vertical lift making all forms of arts and education accessible on our historical antique stage."/>
    <x v="24"/>
    <x v="2478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x v="51"/>
    <x v="2478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x v="2479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x v="65"/>
    <x v="2479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x v="26"/>
    <x v="2479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x v="29"/>
    <x v="2479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x v="60"/>
    <x v="2479"/>
    <x v="2"/>
    <x v="0"/>
    <s v="USD"/>
    <n v="1326651110"/>
    <n v="1322763110"/>
    <b v="0"/>
    <n v="2"/>
    <b v="0"/>
    <x v="12"/>
    <n v="3"/>
    <n v="35"/>
    <x v="7"/>
    <x v="12"/>
  </r>
  <r>
    <n v="4016"/>
    <s v="MENTAL Play"/>
    <s v="A new play and project exploring challenges faced by young adults struggling with mental health issues in contemporary Britain."/>
    <x v="207"/>
    <x v="2479"/>
    <x v="2"/>
    <x v="1"/>
    <s v="GBP"/>
    <n v="1410987400"/>
    <n v="1408395400"/>
    <b v="0"/>
    <n v="7"/>
    <b v="0"/>
    <x v="11"/>
    <n v="14"/>
    <n v="10"/>
    <x v="6"/>
    <x v="11"/>
  </r>
  <r>
    <n v="125"/>
    <s v="Star Wars Fan Film (Canceled)"/>
    <s v="Due to my little sister finally having recovered from her surgery we can finally make our movie if we can get even a little help to pay"/>
    <x v="207"/>
    <x v="2479"/>
    <x v="1"/>
    <x v="11"/>
    <s v="CAD"/>
    <n v="1486165880"/>
    <n v="1480981880"/>
    <b v="0"/>
    <n v="6"/>
    <b v="0"/>
    <x v="21"/>
    <n v="14"/>
    <n v="11.67"/>
    <x v="5"/>
    <x v="21"/>
  </r>
  <r>
    <n v="3995"/>
    <s v="Headaches - a play exploring the topic of mental health"/>
    <s v="Headaches: a play composed of personal testimonies, writings and music, centered on mental illness and its effects on people's lives."/>
    <x v="317"/>
    <x v="2479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x v="286"/>
    <x v="2479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x v="38"/>
    <x v="2480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x v="2481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x v="35"/>
    <x v="2482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x v="60"/>
    <x v="2482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x v="2483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x v="25"/>
    <x v="2484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x v="36"/>
    <x v="2484"/>
    <x v="2"/>
    <x v="0"/>
    <s v="USD"/>
    <n v="1299786527"/>
    <n v="1295898527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x v="1"/>
    <x v="2484"/>
    <x v="2"/>
    <x v="0"/>
    <s v="USD"/>
    <n v="1417145297"/>
    <n v="1414549697"/>
    <b v="0"/>
    <n v="8"/>
    <b v="0"/>
    <x v="1"/>
    <n v="1"/>
    <n v="8.1300000000000008"/>
    <x v="0"/>
    <x v="1"/>
  </r>
  <r>
    <n v="878"/>
    <s v="Justin Cron's Sax Debut Album"/>
    <s v="Join in and help me make my first jazz album. I would really like to make a Christmas album and a smooth jazz CD. Want a FREE CD?"/>
    <x v="1"/>
    <x v="2484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x v="38"/>
    <x v="2484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x v="150"/>
    <x v="2484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x v="103"/>
    <x v="2484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x v="369"/>
    <x v="2485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x v="121"/>
    <x v="2486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x v="16"/>
    <x v="2487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x v="4"/>
    <x v="2488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x v="51"/>
    <x v="2488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x v="2488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x v="150"/>
    <x v="2488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x v="51"/>
    <x v="2489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x v="1"/>
    <x v="2489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x v="60"/>
    <x v="2489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x v="151"/>
    <x v="2489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x v="114"/>
    <x v="2489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x v="251"/>
    <x v="2489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x v="2489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x v="40"/>
    <x v="2490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x v="121"/>
    <x v="2490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x v="121"/>
    <x v="2491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x v="16"/>
    <x v="2492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x v="26"/>
    <x v="2492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x v="26"/>
    <x v="2492"/>
    <x v="2"/>
    <x v="0"/>
    <s v="USD"/>
    <n v="1344635088"/>
    <n v="1342043088"/>
    <b v="0"/>
    <n v="3"/>
    <b v="0"/>
    <x v="18"/>
    <n v="1"/>
    <n v="18.670000000000002"/>
    <x v="3"/>
    <x v="18"/>
  </r>
  <r>
    <n v="2380"/>
    <s v="Finit - Hashtag Chatting (Canceled)"/>
    <s v="Tired of waiting for likes? Here is a brand new social network centered on real-time hashtag chatting. Just chat and enjoy!"/>
    <x v="51"/>
    <x v="2493"/>
    <x v="1"/>
    <x v="0"/>
    <s v="USD"/>
    <n v="1443726142"/>
    <n v="1441134142"/>
    <b v="0"/>
    <n v="3"/>
    <b v="0"/>
    <x v="26"/>
    <n v="0"/>
    <n v="18.329999999999998"/>
    <x v="0"/>
    <x v="26"/>
  </r>
  <r>
    <n v="561"/>
    <s v="CheckMate Careers"/>
    <s v="A marketplace for talent and employers to match. Using intuitive technology we match &amp; place talent with the best career position."/>
    <x v="51"/>
    <x v="2493"/>
    <x v="2"/>
    <x v="0"/>
    <s v="USD"/>
    <n v="1445874513"/>
    <n v="1442850513"/>
    <b v="0"/>
    <n v="2"/>
    <b v="0"/>
    <x v="26"/>
    <n v="0"/>
    <n v="27.5"/>
    <x v="0"/>
    <x v="26"/>
  </r>
  <r>
    <n v="2862"/>
    <s v="Get Your Life Back"/>
    <s v="&quot;Get Your Life Back&quot; is a dynamic stage play that deals with true issues of life that reign in the lives of many people everyday."/>
    <x v="372"/>
    <x v="2493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x v="26"/>
    <x v="2493"/>
    <x v="1"/>
    <x v="0"/>
    <s v="USD"/>
    <n v="1343161248"/>
    <n v="1337977248"/>
    <b v="0"/>
    <n v="2"/>
    <b v="0"/>
    <x v="32"/>
    <n v="1"/>
    <n v="27.5"/>
    <x v="1"/>
    <x v="32"/>
  </r>
  <r>
    <n v="2681"/>
    <s v="Jolly's Hot Dogs An All-Beef Coney Dog"/>
    <s v="Jolly's Hot Dogs: A beef hot dog topped with deliciously seasoned ground beef, mustard and minced onions."/>
    <x v="36"/>
    <x v="2493"/>
    <x v="2"/>
    <x v="0"/>
    <s v="USD"/>
    <n v="1405027750"/>
    <n v="1402867750"/>
    <b v="0"/>
    <n v="2"/>
    <b v="0"/>
    <x v="29"/>
    <n v="1"/>
    <n v="27.5"/>
    <x v="4"/>
    <x v="29"/>
  </r>
  <r>
    <n v="2355"/>
    <s v="PriceItUpPlease (Canceled)"/>
    <s v="PriceItUpPlease will be an easy to use website that estimates the amount of your startup costs for that great idea you have!"/>
    <x v="36"/>
    <x v="2493"/>
    <x v="1"/>
    <x v="8"/>
    <s v="AUD"/>
    <n v="1430604136"/>
    <n v="1428012136"/>
    <b v="0"/>
    <n v="2"/>
    <b v="0"/>
    <x v="26"/>
    <n v="1"/>
    <n v="27.5"/>
    <x v="0"/>
    <x v="26"/>
  </r>
  <r>
    <n v="1417"/>
    <s v="Digitizing 8 Rare Siddha Yoga Books"/>
    <s v="Digitization of 8 rare Siddha Yoga books written by a Yogi - coming in the lineage of Sri Sri Sri Sadhasiva Brahmendra himself!"/>
    <x v="169"/>
    <x v="2493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x v="114"/>
    <x v="2493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x v="6"/>
    <x v="2494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x v="13"/>
    <x v="2494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x v="1"/>
    <x v="2494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x v="60"/>
    <x v="2494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x v="24"/>
    <x v="2495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x v="32"/>
    <x v="2495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x v="32"/>
    <x v="2495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x v="4"/>
    <x v="2496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x v="35"/>
    <x v="2496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x v="26"/>
    <x v="2496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x v="141"/>
    <x v="2496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x v="1"/>
    <x v="2496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x v="1"/>
    <x v="2496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x v="250"/>
    <x v="2496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x v="186"/>
    <x v="2496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x v="260"/>
    <x v="2496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x v="373"/>
    <x v="2497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x v="2497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x v="2497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x v="4"/>
    <x v="2497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x v="6"/>
    <x v="2497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x v="2497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x v="0"/>
    <x v="2497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x v="0"/>
    <x v="2497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x v="0"/>
    <x v="2497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x v="16"/>
    <x v="2497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x v="51"/>
    <x v="2497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x v="51"/>
    <x v="2497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x v="51"/>
    <x v="2497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x v="376"/>
    <x v="2497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x v="32"/>
    <x v="2497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x v="26"/>
    <x v="2497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x v="36"/>
    <x v="2497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x v="40"/>
    <x v="2497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x v="120"/>
    <x v="2497"/>
    <x v="2"/>
    <x v="0"/>
    <s v="USD"/>
    <n v="1416877200"/>
    <n v="1414505137"/>
    <b v="0"/>
    <n v="2"/>
    <b v="0"/>
    <x v="11"/>
    <n v="1"/>
    <n v="25"/>
    <x v="6"/>
    <x v="11"/>
  </r>
  <r>
    <n v="1989"/>
    <s v="Shutters of Hope: The Real Faces of Infertility"/>
    <s v="Creating an awareness for infertility through photographing families and showcasing the real faces of infertility."/>
    <x v="1"/>
    <x v="2497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x v="1"/>
    <x v="2497"/>
    <x v="2"/>
    <x v="1"/>
    <s v="GBP"/>
    <n v="1433685354"/>
    <n v="1431093354"/>
    <b v="0"/>
    <n v="1"/>
    <b v="0"/>
    <x v="19"/>
    <n v="1"/>
    <n v="50"/>
    <x v="6"/>
    <x v="19"/>
  </r>
  <r>
    <n v="1060"/>
    <s v="Reality  Check (Canceled)"/>
    <s v="Reality Check is a weekly Internet Radio Show. Along with my co-host and engineer we discuss the issues of the day relevant to you!."/>
    <x v="1"/>
    <x v="2497"/>
    <x v="1"/>
    <x v="0"/>
    <s v="USD"/>
    <n v="1429134893"/>
    <n v="1426542893"/>
    <b v="0"/>
    <n v="1"/>
    <b v="0"/>
    <x v="30"/>
    <n v="1"/>
    <n v="50"/>
    <x v="8"/>
    <x v="30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x v="2497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x v="113"/>
    <x v="2497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x v="121"/>
    <x v="2497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x v="186"/>
    <x v="2497"/>
    <x v="2"/>
    <x v="11"/>
    <s v="CAD"/>
    <n v="1407595447"/>
    <n v="1405003447"/>
    <b v="0"/>
    <n v="3"/>
    <b v="0"/>
    <x v="23"/>
    <n v="3"/>
    <n v="16.670000000000002"/>
    <x v="5"/>
    <x v="23"/>
  </r>
  <r>
    <n v="3137"/>
    <s v="Richard III - Presented by REBATEnsemble/Theatre Off Jackson"/>
    <s v="Set in 1930s Chinatown, evocative of old world South Jackson Street during the Jazz era."/>
    <x v="186"/>
    <x v="2497"/>
    <x v="3"/>
    <x v="0"/>
    <s v="USD"/>
    <n v="1493838720"/>
    <n v="1489439669"/>
    <b v="0"/>
    <n v="1"/>
    <b v="0"/>
    <x v="11"/>
    <n v="3"/>
    <n v="50"/>
    <x v="6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x v="2497"/>
    <x v="2"/>
    <x v="0"/>
    <s v="USD"/>
    <n v="1257047940"/>
    <n v="1252718519"/>
    <b v="0"/>
    <n v="1"/>
    <b v="0"/>
    <x v="35"/>
    <n v="3"/>
    <n v="50"/>
    <x v="1"/>
    <x v="35"/>
  </r>
  <r>
    <n v="444"/>
    <s v="Discovering the Other Woman"/>
    <s v="An upcoming animated web sitcom series centered around dealing with life, love, and relationships."/>
    <x v="114"/>
    <x v="2497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x v="114"/>
    <x v="2497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x v="114"/>
    <x v="2497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x v="2497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x v="16"/>
    <x v="249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x v="28"/>
    <x v="249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x v="4"/>
    <x v="2500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x v="114"/>
    <x v="2500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x v="377"/>
    <x v="2501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x v="43"/>
    <x v="2501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x v="0"/>
    <x v="2501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x v="26"/>
    <x v="2501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x v="82"/>
    <x v="2501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x v="1"/>
    <x v="2501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x v="38"/>
    <x v="2501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x v="113"/>
    <x v="2501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x v="121"/>
    <x v="2501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x v="231"/>
    <x v="2501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x v="2501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x v="151"/>
    <x v="2501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x v="273"/>
    <x v="2501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x v="114"/>
    <x v="2501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x v="114"/>
    <x v="2501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x v="260"/>
    <x v="2501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x v="284"/>
    <x v="2502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x v="17"/>
    <x v="2503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x v="114"/>
    <x v="2503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x v="4"/>
    <x v="2504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x v="151"/>
    <x v="2504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x v="114"/>
    <x v="2504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x v="221"/>
    <x v="2505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x v="6"/>
    <x v="2505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x v="26"/>
    <x v="2505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x v="36"/>
    <x v="2505"/>
    <x v="2"/>
    <x v="0"/>
    <s v="USD"/>
    <n v="1421042403"/>
    <n v="1415858403"/>
    <b v="1"/>
    <n v="4"/>
    <b v="0"/>
    <x v="3"/>
    <n v="1"/>
    <n v="10"/>
    <x v="2"/>
    <x v="3"/>
  </r>
  <r>
    <n v="2693"/>
    <s v="Chili dog"/>
    <s v="I want to start a food truck that specializes in chili cheese dogs, using new kinds of meats, cheeses and toppings you wouldn't imagine"/>
    <x v="1"/>
    <x v="2505"/>
    <x v="2"/>
    <x v="0"/>
    <s v="USD"/>
    <n v="1407899966"/>
    <n v="1405307966"/>
    <b v="0"/>
    <n v="3"/>
    <b v="0"/>
    <x v="29"/>
    <n v="1"/>
    <n v="13.33"/>
    <x v="4"/>
    <x v="29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x v="2505"/>
    <x v="1"/>
    <x v="0"/>
    <s v="USD"/>
    <n v="1381090870"/>
    <n v="1377030070"/>
    <b v="0"/>
    <n v="1"/>
    <b v="0"/>
    <x v="37"/>
    <n v="1"/>
    <n v="40"/>
    <x v="7"/>
    <x v="37"/>
  </r>
  <r>
    <n v="937"/>
    <s v="&quot;Antoine Roney Trio&quot; at Cuba's Havana Jazz Festival 2013"/>
    <s v="We've been invited to perform at Jazz Festival 2013. We must request funding to successfully manage this special invitation"/>
    <x v="113"/>
    <x v="2505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x v="121"/>
    <x v="2505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x v="121"/>
    <x v="2505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x v="231"/>
    <x v="2505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x v="60"/>
    <x v="2505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x v="186"/>
    <x v="2505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x v="186"/>
    <x v="2505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x v="24"/>
    <x v="2506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x v="1"/>
    <x v="2506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x v="114"/>
    <x v="2507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x v="113"/>
    <x v="2508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x v="51"/>
    <x v="2509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x v="36"/>
    <x v="2509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x v="1"/>
    <x v="2509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x v="2509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x v="43"/>
    <x v="2510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x v="24"/>
    <x v="2510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x v="66"/>
    <x v="2510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x v="36"/>
    <x v="2510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x v="82"/>
    <x v="2510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x v="70"/>
    <x v="2510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x v="1"/>
    <x v="2510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x v="38"/>
    <x v="2510"/>
    <x v="2"/>
    <x v="0"/>
    <s v="USD"/>
    <n v="1410958191"/>
    <n v="1408366191"/>
    <b v="0"/>
    <n v="3"/>
    <b v="0"/>
    <x v="14"/>
    <n v="1"/>
    <n v="11.67"/>
    <x v="7"/>
    <x v="1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x v="2510"/>
    <x v="1"/>
    <x v="0"/>
    <s v="USD"/>
    <n v="1430517600"/>
    <n v="1426538129"/>
    <b v="0"/>
    <n v="2"/>
    <b v="0"/>
    <x v="19"/>
    <n v="2"/>
    <n v="17.5"/>
    <x v="6"/>
    <x v="19"/>
  </r>
  <r>
    <n v="2859"/>
    <s v="Grover Theatre Company (GTC)"/>
    <s v="A theatre company that will create works to inspire young people and get everyone involved."/>
    <x v="151"/>
    <x v="2510"/>
    <x v="2"/>
    <x v="8"/>
    <s v="AUD"/>
    <n v="1444984904"/>
    <n v="1439800904"/>
    <b v="0"/>
    <n v="1"/>
    <b v="0"/>
    <x v="11"/>
    <n v="2"/>
    <n v="35"/>
    <x v="6"/>
    <x v="11"/>
  </r>
  <r>
    <n v="1558"/>
    <s v="Lucy Wood's Calendar - English Countryside 2016"/>
    <s v="A large 2016 wall-calendar (A3 when open) featuring 12 stunning photographs by Lucy Wood."/>
    <x v="150"/>
    <x v="2510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x v="378"/>
    <x v="2511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x v="379"/>
    <x v="2512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x v="1"/>
    <x v="2512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x v="38"/>
    <x v="2512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x v="380"/>
    <x v="2513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x v="186"/>
    <x v="2513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x v="114"/>
    <x v="2513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x v="6"/>
    <x v="2514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x v="16"/>
    <x v="2514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x v="381"/>
    <x v="2515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x v="2515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x v="76"/>
    <x v="2515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x v="51"/>
    <x v="2515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x v="1"/>
    <x v="2515"/>
    <x v="2"/>
    <x v="1"/>
    <s v="GBP"/>
    <n v="1443906000"/>
    <n v="1441955269"/>
    <b v="0"/>
    <n v="2"/>
    <b v="0"/>
    <x v="40"/>
    <n v="1"/>
    <n v="15"/>
    <x v="4"/>
    <x v="40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x v="2515"/>
    <x v="2"/>
    <x v="0"/>
    <s v="USD"/>
    <n v="1405305000"/>
    <n v="1402612730"/>
    <b v="0"/>
    <n v="1"/>
    <b v="0"/>
    <x v="33"/>
    <n v="1"/>
    <n v="30"/>
    <x v="7"/>
    <x v="33"/>
  </r>
  <r>
    <n v="497"/>
    <s v="Galaxy Probe Kids"/>
    <s v="live-action/animated series pilot."/>
    <x v="382"/>
    <x v="2515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x v="38"/>
    <x v="2515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x v="212"/>
    <x v="2515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x v="113"/>
    <x v="2515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x v="302"/>
    <x v="2515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x v="207"/>
    <x v="2515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x v="360"/>
    <x v="2515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x v="12"/>
    <x v="2516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x v="383"/>
    <x v="2516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x v="113"/>
    <x v="2516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x v="360"/>
    <x v="2516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x v="189"/>
    <x v="2517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x v="384"/>
    <x v="2517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x v="38"/>
    <x v="2518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x v="36"/>
    <x v="2519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x v="385"/>
    <x v="2520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x v="5"/>
    <x v="2520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x v="4"/>
    <x v="2520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x v="386"/>
    <x v="2520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x v="6"/>
    <x v="2520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x v="17"/>
    <x v="2520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x v="17"/>
    <x v="2520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x v="2520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x v="16"/>
    <x v="2520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x v="145"/>
    <x v="2520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x v="151"/>
    <x v="2520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x v="186"/>
    <x v="2520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x v="25"/>
    <x v="2521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x v="4"/>
    <x v="2521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x v="351"/>
    <x v="2521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x v="23"/>
    <x v="2521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x v="93"/>
    <x v="2521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x v="17"/>
    <x v="2521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x v="16"/>
    <x v="2521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x v="51"/>
    <x v="2521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x v="51"/>
    <x v="2521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x v="141"/>
    <x v="2521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x v="40"/>
    <x v="2521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x v="70"/>
    <x v="2521"/>
    <x v="2"/>
    <x v="0"/>
    <s v="USD"/>
    <n v="1440094742"/>
    <n v="1437502742"/>
    <b v="0"/>
    <n v="1"/>
    <b v="0"/>
    <x v="36"/>
    <n v="0"/>
    <n v="25"/>
    <x v="2"/>
    <x v="36"/>
  </r>
  <r>
    <n v="2893"/>
    <s v="REDISCOVERING KIA THE PLAY"/>
    <s v="Fundraising for REDISCOVERING KIA THE PLAY"/>
    <x v="1"/>
    <x v="2521"/>
    <x v="2"/>
    <x v="0"/>
    <s v="USD"/>
    <n v="1420768800"/>
    <n v="1415644395"/>
    <b v="0"/>
    <n v="2"/>
    <b v="0"/>
    <x v="11"/>
    <n v="1"/>
    <n v="12.5"/>
    <x v="6"/>
    <x v="11"/>
  </r>
  <r>
    <n v="1099"/>
    <s v="Xeno - A Sci-Fi FPS"/>
    <s v="Xeno is an FPS which combines all the best elements of old school and modern games to create a fresh and unique gameplay experience."/>
    <x v="1"/>
    <x v="2521"/>
    <x v="2"/>
    <x v="1"/>
    <s v="GBP"/>
    <n v="1431547468"/>
    <n v="1428955468"/>
    <b v="0"/>
    <n v="1"/>
    <b v="0"/>
    <x v="18"/>
    <n v="1"/>
    <n v="25"/>
    <x v="3"/>
    <x v="18"/>
  </r>
  <r>
    <n v="541"/>
    <s v="Deviations"/>
    <s v="A website dedicated to local Kink Communities; to find others with matching interests and bring them together."/>
    <x v="169"/>
    <x v="2521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x v="38"/>
    <x v="2521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x v="113"/>
    <x v="2521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x v="222"/>
    <x v="2521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x v="121"/>
    <x v="2521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x v="121"/>
    <x v="2521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x v="231"/>
    <x v="2521"/>
    <x v="1"/>
    <x v="0"/>
    <s v="USD"/>
    <n v="1334592000"/>
    <n v="1331982127"/>
    <b v="0"/>
    <n v="1"/>
    <b v="0"/>
    <x v="37"/>
    <n v="1"/>
    <n v="25"/>
    <x v="7"/>
    <x v="37"/>
  </r>
  <r>
    <n v="3927"/>
    <s v="'Journey's End' Tour of Dorset commemorating WW1"/>
    <s v="Brand new graduate theater company 'FMP Theatre' proudly presents the definitive WW1 play, Journey's End, with a little help from you."/>
    <x v="60"/>
    <x v="2521"/>
    <x v="2"/>
    <x v="1"/>
    <s v="GBP"/>
    <n v="1407565504"/>
    <n v="1404973504"/>
    <b v="0"/>
    <n v="2"/>
    <b v="0"/>
    <x v="11"/>
    <n v="1"/>
    <n v="12.5"/>
    <x v="6"/>
    <x v="11"/>
  </r>
  <r>
    <n v="3747"/>
    <s v="Counting Stars"/>
    <s v="The world premiere of an astonishing new play by acclaimed writer Atiha Sen Gupta."/>
    <x v="60"/>
    <x v="2521"/>
    <x v="2"/>
    <x v="1"/>
    <s v="GBP"/>
    <n v="1436137140"/>
    <n v="1433833896"/>
    <b v="0"/>
    <n v="1"/>
    <b v="0"/>
    <x v="11"/>
    <n v="1"/>
    <n v="25"/>
    <x v="6"/>
    <x v="11"/>
  </r>
  <r>
    <n v="3201"/>
    <s v="Nothing Changes"/>
    <s v="Nothing Changes is a modern musical version of the Ragged Trousered Philanthropists exploring the inequalities of &quot;austerity Britain&quot;"/>
    <x v="151"/>
    <x v="2521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x v="181"/>
    <x v="2521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x v="114"/>
    <x v="2521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x v="114"/>
    <x v="2521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x v="207"/>
    <x v="2521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x v="207"/>
    <x v="2521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x v="317"/>
    <x v="2521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x v="62"/>
    <x v="2522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x v="114"/>
    <x v="2522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x v="258"/>
    <x v="25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x v="207"/>
    <x v="25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x v="2524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x v="121"/>
    <x v="2524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x v="16"/>
    <x v="2525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x v="26"/>
    <x v="2525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x v="1"/>
    <x v="2525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x v="1"/>
    <x v="2525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x v="1"/>
    <x v="2525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x v="121"/>
    <x v="2525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x v="121"/>
    <x v="2525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x v="151"/>
    <x v="2525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x v="151"/>
    <x v="2525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x v="256"/>
    <x v="2526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x v="50"/>
    <x v="2526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x v="6"/>
    <x v="2526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x v="6"/>
    <x v="2526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x v="26"/>
    <x v="2526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x v="82"/>
    <x v="2526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x v="1"/>
    <x v="2526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x v="121"/>
    <x v="2526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x v="60"/>
    <x v="2526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x v="151"/>
    <x v="2526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x v="207"/>
    <x v="2526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x v="277"/>
    <x v="2526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x v="16"/>
    <x v="2527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x v="303"/>
    <x v="2527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x v="19"/>
    <x v="252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x v="1"/>
    <x v="252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x v="11"/>
    <x v="2529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x v="26"/>
    <x v="2529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x v="16"/>
    <x v="2530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x v="114"/>
    <x v="2530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x v="6"/>
    <x v="2531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x v="16"/>
    <x v="2531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x v="53"/>
    <x v="2531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x v="51"/>
    <x v="2531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x v="32"/>
    <x v="2531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x v="1"/>
    <x v="2531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x v="121"/>
    <x v="2531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x v="2531"/>
    <x v="1"/>
    <x v="5"/>
    <s v="EUR"/>
    <n v="1461535140"/>
    <n v="1459716480"/>
    <b v="0"/>
    <n v="1"/>
    <b v="0"/>
    <x v="31"/>
    <n v="1"/>
    <n v="15"/>
    <x v="1"/>
    <x v="31"/>
  </r>
  <r>
    <n v="2641"/>
    <s v="Build Flying Saucer Artificial Intelligent from sea shell"/>
    <s v="Building a Flying saucer that has Artificial Intelligent made from sea shell."/>
    <x v="186"/>
    <x v="2531"/>
    <x v="2"/>
    <x v="0"/>
    <s v="USD"/>
    <n v="1410811740"/>
    <n v="1409341863"/>
    <b v="0"/>
    <n v="1"/>
    <b v="0"/>
    <x v="4"/>
    <n v="1"/>
    <n v="15"/>
    <x v="0"/>
    <x v="4"/>
  </r>
  <r>
    <n v="1053"/>
    <s v="A day in the life of...(podcast) (Canceled)"/>
    <s v="How well do you know the stranger walking past you or the neighbor up the street? Extraordinary stories told by everyday people."/>
    <x v="186"/>
    <x v="2531"/>
    <x v="1"/>
    <x v="0"/>
    <s v="USD"/>
    <n v="1488773332"/>
    <n v="1486613332"/>
    <b v="0"/>
    <n v="1"/>
    <b v="0"/>
    <x v="30"/>
    <n v="1"/>
    <n v="15"/>
    <x v="8"/>
    <x v="30"/>
  </r>
  <r>
    <n v="2347"/>
    <s v="Course: Create Complete Web Apps without Coding (Canceled)"/>
    <s v="Back this project and get access to a course about building COMPLETE web applications without coding."/>
    <x v="114"/>
    <x v="2531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x v="251"/>
    <x v="2531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x v="314"/>
    <x v="2531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x v="277"/>
    <x v="2531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x v="2532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x v="10"/>
    <x v="2533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x v="387"/>
    <x v="2534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x v="85"/>
    <x v="2534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x v="4"/>
    <x v="2535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x v="34"/>
    <x v="2535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x v="114"/>
    <x v="2535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x v="50"/>
    <x v="2536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x v="2536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x v="2536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x v="36"/>
    <x v="2536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x v="1"/>
    <x v="2536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x v="1"/>
    <x v="2536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x v="1"/>
    <x v="2536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x v="1"/>
    <x v="2536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x v="311"/>
    <x v="2536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x v="151"/>
    <x v="2536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x v="62"/>
    <x v="2537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x v="388"/>
    <x v="2537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x v="45"/>
    <x v="2537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x v="6"/>
    <x v="2537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x v="389"/>
    <x v="2537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x v="46"/>
    <x v="2537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x v="0"/>
    <x v="2537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x v="17"/>
    <x v="2537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x v="17"/>
    <x v="2537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x v="65"/>
    <x v="2537"/>
    <x v="1"/>
    <x v="0"/>
    <s v="USD"/>
    <n v="1423772060"/>
    <n v="1421180060"/>
    <b v="0"/>
    <n v="1"/>
    <b v="0"/>
    <x v="26"/>
    <n v="0"/>
    <n v="10"/>
    <x v="0"/>
    <x v="26"/>
  </r>
  <r>
    <n v="2126"/>
    <s v="DodgeBall Blitz"/>
    <s v="Lead your team to victory in this fast-paced, action, sports game! Use Power-ups and avoid attacks as you fight for victory!"/>
    <x v="16"/>
    <x v="2537"/>
    <x v="2"/>
    <x v="0"/>
    <s v="USD"/>
    <n v="1418080887"/>
    <n v="1415488887"/>
    <b v="0"/>
    <n v="2"/>
    <b v="0"/>
    <x v="18"/>
    <n v="0"/>
    <n v="5"/>
    <x v="3"/>
    <x v="18"/>
  </r>
  <r>
    <n v="1867"/>
    <s v="Meme Wars - Dank Age"/>
    <s v="A mix of PokemonGo, Game of War- Fire Age, DragonSoul, &amp; Throwdown. Join a clan, collect meme, upgrade features, fight, &amp; compete."/>
    <x v="16"/>
    <x v="2537"/>
    <x v="2"/>
    <x v="0"/>
    <s v="USD"/>
    <n v="1478383912"/>
    <n v="1475791912"/>
    <b v="0"/>
    <n v="1"/>
    <b v="0"/>
    <x v="28"/>
    <n v="0"/>
    <n v="10"/>
    <x v="3"/>
    <x v="28"/>
  </r>
  <r>
    <n v="3878"/>
    <s v="Boys In The Arts Scholarship Program (Canceled)"/>
    <s v="Encouraging young males to engage in vocational development in the art of musical theater and related dance classes."/>
    <x v="53"/>
    <x v="2537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x v="390"/>
    <x v="2537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x v="26"/>
    <x v="2537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x v="26"/>
    <x v="2537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x v="26"/>
    <x v="2537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x v="36"/>
    <x v="2537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x v="70"/>
    <x v="2537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x v="2537"/>
    <x v="2"/>
    <x v="0"/>
    <s v="USD"/>
    <n v="1421337405"/>
    <n v="1418745405"/>
    <b v="0"/>
    <n v="2"/>
    <b v="0"/>
    <x v="14"/>
    <n v="0"/>
    <n v="5"/>
    <x v="7"/>
    <x v="14"/>
  </r>
  <r>
    <n v="2440"/>
    <s v="The first green Food Truck in Phnom Penh"/>
    <s v="Starting a entire clean energy food truck and set a new standard for Cambodia"/>
    <x v="1"/>
    <x v="2537"/>
    <x v="2"/>
    <x v="20"/>
    <s v="EUR"/>
    <n v="1455399313"/>
    <n v="1452807313"/>
    <b v="0"/>
    <n v="2"/>
    <b v="0"/>
    <x v="29"/>
    <n v="0"/>
    <n v="5"/>
    <x v="4"/>
    <x v="29"/>
  </r>
  <r>
    <n v="509"/>
    <s v="Indian in Chelsea - Web Animated series"/>
    <s v="A hilarious comedy podcast being turned into an animated series  about an indian servant and his boss."/>
    <x v="1"/>
    <x v="2537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x v="1"/>
    <x v="2537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x v="1"/>
    <x v="2537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x v="1"/>
    <x v="2537"/>
    <x v="1"/>
    <x v="19"/>
    <s v="CHF"/>
    <n v="1444940558"/>
    <n v="1442348558"/>
    <b v="0"/>
    <n v="1"/>
    <b v="0"/>
    <x v="26"/>
    <n v="0"/>
    <n v="10"/>
    <x v="0"/>
    <x v="26"/>
  </r>
  <r>
    <n v="3868"/>
    <s v="1000 words (Canceled)"/>
    <s v="New collection of music by Scott Evan Davis!"/>
    <x v="1"/>
    <x v="2537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x v="199"/>
    <x v="2537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x v="113"/>
    <x v="2537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x v="113"/>
    <x v="2537"/>
    <x v="2"/>
    <x v="0"/>
    <s v="USD"/>
    <n v="1427169540"/>
    <n v="1424701775"/>
    <b v="0"/>
    <n v="1"/>
    <b v="0"/>
    <x v="11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x v="121"/>
    <x v="2537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x v="121"/>
    <x v="2537"/>
    <x v="2"/>
    <x v="6"/>
    <s v="EUR"/>
    <n v="1476008906"/>
    <n v="1473416906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x v="121"/>
    <x v="2537"/>
    <x v="1"/>
    <x v="0"/>
    <s v="USD"/>
    <n v="1416176778"/>
    <n v="1414358778"/>
    <b v="0"/>
    <n v="1"/>
    <b v="0"/>
    <x v="21"/>
    <n v="0"/>
    <n v="10"/>
    <x v="5"/>
    <x v="21"/>
  </r>
  <r>
    <n v="1863"/>
    <s v="Project: 20M813"/>
    <s v="This is an Android game where you take control of the zombies and try to eat your way to world domination!"/>
    <x v="60"/>
    <x v="2537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x v="234"/>
    <x v="2537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x v="151"/>
    <x v="2537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x v="186"/>
    <x v="2537"/>
    <x v="2"/>
    <x v="0"/>
    <s v="USD"/>
    <n v="1470498332"/>
    <n v="1469202332"/>
    <b v="0"/>
    <n v="2"/>
    <b v="0"/>
    <x v="39"/>
    <n v="1"/>
    <n v="5"/>
    <x v="1"/>
    <x v="39"/>
  </r>
  <r>
    <n v="3736"/>
    <s v="Hot Dogs a new play by Suhayla El-Bushra"/>
    <s v="Hot Dogs is a new play that tackles sexism in schools and addresses issues that current sex/relationship education fails to."/>
    <x v="186"/>
    <x v="2537"/>
    <x v="2"/>
    <x v="1"/>
    <s v="GBP"/>
    <n v="1427133600"/>
    <n v="1423847093"/>
    <b v="0"/>
    <n v="1"/>
    <b v="0"/>
    <x v="11"/>
    <n v="1"/>
    <n v="10"/>
    <x v="6"/>
    <x v="11"/>
  </r>
  <r>
    <n v="3121"/>
    <s v="Ant Farm Theatre Project (Canceled)"/>
    <s v="I going to build a theatre for a local ant farm so that Ants can put on their theatre productions."/>
    <x v="186"/>
    <x v="2537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x v="258"/>
    <x v="2537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x v="114"/>
    <x v="2537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x v="114"/>
    <x v="2537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x v="268"/>
    <x v="2537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x v="150"/>
    <x v="2537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x v="240"/>
    <x v="2537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x v="260"/>
    <x v="2537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x v="207"/>
    <x v="2537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x v="317"/>
    <x v="2537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x v="292"/>
    <x v="2537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x v="85"/>
    <x v="2537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x v="392"/>
    <x v="2537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x v="26"/>
    <x v="2538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x v="19"/>
    <x v="2539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x v="24"/>
    <x v="2539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x v="393"/>
    <x v="2539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x v="114"/>
    <x v="2539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x v="207"/>
    <x v="2539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x v="88"/>
    <x v="2540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x v="16"/>
    <x v="2540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x v="121"/>
    <x v="2540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x v="6"/>
    <x v="2541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x v="16"/>
    <x v="2541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x v="53"/>
    <x v="2541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x v="40"/>
    <x v="2541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x v="1"/>
    <x v="2541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x v="121"/>
    <x v="2541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x v="150"/>
    <x v="2541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x v="207"/>
    <x v="2541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x v="35"/>
    <x v="2542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x v="6"/>
    <x v="2542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x v="6"/>
    <x v="2542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x v="0"/>
    <x v="2542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x v="17"/>
    <x v="2542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x v="16"/>
    <x v="2542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x v="394"/>
    <x v="2542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x v="26"/>
    <x v="2542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x v="2542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x v="36"/>
    <x v="2542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x v="82"/>
    <x v="2542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x v="1"/>
    <x v="2542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x v="1"/>
    <x v="2542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x v="1"/>
    <x v="2542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x v="395"/>
    <x v="2542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x v="121"/>
    <x v="2542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x v="2542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x v="121"/>
    <x v="2542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x v="238"/>
    <x v="2542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x v="151"/>
    <x v="2542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x v="151"/>
    <x v="2542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x v="151"/>
    <x v="2542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x v="151"/>
    <x v="2542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x v="186"/>
    <x v="2542"/>
    <x v="2"/>
    <x v="1"/>
    <s v="GBP"/>
    <n v="1464824309"/>
    <n v="1462232309"/>
    <b v="0"/>
    <n v="1"/>
    <b v="0"/>
    <x v="11"/>
    <n v="0"/>
    <n v="5"/>
    <x v="6"/>
    <x v="11"/>
  </r>
  <r>
    <n v="2583"/>
    <s v="Crazy Daisy Food Truck"/>
    <s v="Crazy Daisy will become the newest member of the food truck distributors in Kansas City, Missouri."/>
    <x v="114"/>
    <x v="2542"/>
    <x v="2"/>
    <x v="0"/>
    <s v="USD"/>
    <n v="1426526880"/>
    <n v="1421346480"/>
    <b v="0"/>
    <n v="5"/>
    <b v="0"/>
    <x v="29"/>
    <n v="1"/>
    <n v="1"/>
    <x v="4"/>
    <x v="29"/>
  </r>
  <r>
    <n v="1113"/>
    <s v="A YouTube Gaming Channel"/>
    <s v="A start up YouTube PC Gaming channel named ''Jeansie''. Comprised of witty banter and slightly above average  gaming skills :)"/>
    <x v="114"/>
    <x v="2542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x v="114"/>
    <x v="2542"/>
    <x v="2"/>
    <x v="1"/>
    <s v="GBP"/>
    <n v="1450521990"/>
    <n v="1447757190"/>
    <b v="0"/>
    <n v="1"/>
    <b v="0"/>
    <x v="34"/>
    <n v="1"/>
    <n v="5"/>
    <x v="2"/>
    <x v="34"/>
  </r>
  <r>
    <n v="1242"/>
    <s v="Add your voice to Cellphonia 9/11 (Canceled)"/>
    <s v="Cellphonia 9/11 (http://cellphonia.org/911/) is one of the performance pieces in the Music After marathon concert on 9.11.11"/>
    <x v="396"/>
    <x v="2542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x v="397"/>
    <x v="2542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x v="207"/>
    <x v="2542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x v="50"/>
    <x v="2543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x v="6"/>
    <x v="2543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x v="151"/>
    <x v="2543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x v="114"/>
    <x v="2543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x v="25"/>
    <x v="2544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x v="50"/>
    <x v="2544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x v="6"/>
    <x v="2544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x v="65"/>
    <x v="2544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x v="53"/>
    <x v="2544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x v="106"/>
    <x v="2544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x v="26"/>
    <x v="2544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x v="1"/>
    <x v="2544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x v="60"/>
    <x v="2544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x v="186"/>
    <x v="2544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x v="277"/>
    <x v="2544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x v="327"/>
    <x v="2544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x v="11"/>
    <x v="2545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x v="4"/>
    <x v="2545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x v="24"/>
    <x v="2545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x v="0"/>
    <x v="2545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x v="17"/>
    <x v="2545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x v="398"/>
    <x v="2545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x v="80"/>
    <x v="2545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x v="32"/>
    <x v="2545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x v="26"/>
    <x v="2545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x v="1"/>
    <x v="2545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x v="60"/>
    <x v="2545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x v="151"/>
    <x v="2545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x v="186"/>
    <x v="2545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x v="268"/>
    <x v="2545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x v="207"/>
    <x v="2545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x v="303"/>
    <x v="2545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x v="292"/>
    <x v="2545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x v="399"/>
    <x v="2546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x v="11"/>
    <x v="2546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x v="12"/>
    <x v="2546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x v="19"/>
    <x v="2546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x v="388"/>
    <x v="2546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x v="4"/>
    <x v="2546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x v="94"/>
    <x v="2546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x v="28"/>
    <x v="2546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x v="28"/>
    <x v="2546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x v="35"/>
    <x v="2546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x v="24"/>
    <x v="2546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x v="6"/>
    <x v="2546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x v="6"/>
    <x v="2546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x v="6"/>
    <x v="2546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x v="23"/>
    <x v="2546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x v="23"/>
    <x v="2546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x v="0"/>
    <x v="2546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x v="0"/>
    <x v="2546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x v="17"/>
    <x v="2546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x v="17"/>
    <x v="2546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x v="17"/>
    <x v="2546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x v="17"/>
    <x v="2546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x v="163"/>
    <x v="2546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x v="16"/>
    <x v="2546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x v="53"/>
    <x v="2546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x v="265"/>
    <x v="2546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x v="51"/>
    <x v="2546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x v="51"/>
    <x v="2546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x v="51"/>
    <x v="2546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x v="109"/>
    <x v="2546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x v="66"/>
    <x v="2546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x v="32"/>
    <x v="2546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x v="99"/>
    <x v="2546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x v="82"/>
    <x v="2546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82"/>
    <x v="2546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x v="82"/>
    <x v="2546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x v="40"/>
    <x v="2546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x v="324"/>
    <x v="2546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x v="70"/>
    <x v="2546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x v="70"/>
    <x v="2546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x v="1"/>
    <x v="2546"/>
    <x v="2"/>
    <x v="0"/>
    <s v="USD"/>
    <n v="1468513533"/>
    <n v="1465921533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x v="1"/>
    <x v="2546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x v="1"/>
    <x v="2546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x v="1"/>
    <x v="2546"/>
    <x v="2"/>
    <x v="8"/>
    <s v="AUD"/>
    <n v="1408596589"/>
    <n v="1406004589"/>
    <b v="0"/>
    <n v="1"/>
    <b v="0"/>
    <x v="11"/>
    <n v="0"/>
    <n v="1"/>
    <x v="6"/>
    <x v="11"/>
  </r>
  <r>
    <n v="634"/>
    <s v="pitchtograndma (Canceled)"/>
    <s v="We help companies to explain what they do in simple, grandma-would-understand terms."/>
    <x v="1"/>
    <x v="2546"/>
    <x v="1"/>
    <x v="0"/>
    <s v="USD"/>
    <n v="1424989029"/>
    <n v="1422397029"/>
    <b v="0"/>
    <n v="1"/>
    <b v="0"/>
    <x v="26"/>
    <n v="0"/>
    <n v="1"/>
    <x v="0"/>
    <x v="26"/>
  </r>
  <r>
    <n v="1734"/>
    <s v="Street Prophet Los CD and new book"/>
    <s v="This is a double venture project. I have finished a new manuscript and currently working on creating a Christian rap CD."/>
    <x v="169"/>
    <x v="2546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x v="113"/>
    <x v="2546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x v="196"/>
    <x v="2546"/>
    <x v="2"/>
    <x v="0"/>
    <s v="USD"/>
    <n v="1487318029"/>
    <n v="1484726029"/>
    <b v="0"/>
    <n v="1"/>
    <b v="0"/>
    <x v="23"/>
    <n v="0"/>
    <n v="1"/>
    <x v="5"/>
    <x v="23"/>
  </r>
  <r>
    <n v="580"/>
    <s v="Talented Minds â­ï¸"/>
    <s v="I Want To Create A Website That Helps Young Inventors Of Today Broadcast Their Talents &amp; Help Get The Reconigition They Deserve"/>
    <x v="121"/>
    <x v="2546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x v="121"/>
    <x v="2546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x v="121"/>
    <x v="2546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x v="121"/>
    <x v="2546"/>
    <x v="2"/>
    <x v="1"/>
    <s v="GBP"/>
    <n v="1417295990"/>
    <n v="1414700390"/>
    <b v="0"/>
    <n v="1"/>
    <b v="0"/>
    <x v="19"/>
    <n v="0"/>
    <n v="1"/>
    <x v="6"/>
    <x v="19"/>
  </r>
  <r>
    <n v="121"/>
    <s v="MICRO-MISSION"/>
    <s v="NAVY SEALS sent on a Area 51 Top-Secret rescue mission where they are shrunken and injected into an ET body, the immune system mutated."/>
    <x v="121"/>
    <x v="2546"/>
    <x v="1"/>
    <x v="0"/>
    <s v="USD"/>
    <n v="1429352160"/>
    <n v="1427993710"/>
    <b v="0"/>
    <n v="1"/>
    <b v="0"/>
    <x v="21"/>
    <n v="0"/>
    <n v="1"/>
    <x v="5"/>
    <x v="21"/>
  </r>
  <r>
    <n v="1722"/>
    <s v="Preserving the DC Gospel Stars"/>
    <s v="I am raising money to leave a legacy for the DC Gospel Stars and preserve this art form for music lovers of this style."/>
    <x v="400"/>
    <x v="2546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x v="60"/>
    <x v="2546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x v="60"/>
    <x v="2546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x v="60"/>
    <x v="2546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x v="60"/>
    <x v="2546"/>
    <x v="2"/>
    <x v="12"/>
    <s v="EUR"/>
    <n v="1456617600"/>
    <n v="1454280186"/>
    <b v="0"/>
    <n v="1"/>
    <b v="0"/>
    <x v="11"/>
    <n v="0"/>
    <n v="1"/>
    <x v="6"/>
    <x v="11"/>
  </r>
  <r>
    <n v="1986"/>
    <s v="Oddity Photography - help get us off the ground!"/>
    <s v="We are a married couple who have started a child photography business from home. We need help to put together equipment to grow."/>
    <x v="151"/>
    <x v="2546"/>
    <x v="2"/>
    <x v="1"/>
    <s v="GBP"/>
    <n v="1457947483"/>
    <n v="1455359083"/>
    <b v="0"/>
    <n v="1"/>
    <b v="0"/>
    <x v="36"/>
    <n v="0"/>
    <n v="1"/>
    <x v="2"/>
    <x v="36"/>
  </r>
  <r>
    <n v="1047"/>
    <s v="Start a New Podcast (Canceled)"/>
    <s v="I wish to start a new podcast called Voices of Texas, and I want to interview interesting people of Texas each week."/>
    <x v="151"/>
    <x v="2546"/>
    <x v="1"/>
    <x v="0"/>
    <s v="USD"/>
    <n v="1415219915"/>
    <n v="1412624315"/>
    <b v="0"/>
    <n v="1"/>
    <b v="0"/>
    <x v="30"/>
    <n v="0"/>
    <n v="1"/>
    <x v="8"/>
    <x v="30"/>
  </r>
  <r>
    <n v="4050"/>
    <s v="Ø¢Ù…ÙŠÙ† (Amen)"/>
    <s v="Amen is an important jarring story about the repercussions of reporting the war from the front lines and the war that follows them home"/>
    <x v="186"/>
    <x v="2546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x v="401"/>
    <x v="2546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x v="114"/>
    <x v="2546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x v="114"/>
    <x v="2546"/>
    <x v="2"/>
    <x v="0"/>
    <s v="USD"/>
    <n v="1462391932"/>
    <n v="1457297932"/>
    <b v="0"/>
    <n v="1"/>
    <b v="0"/>
    <x v="14"/>
    <n v="0"/>
    <n v="1"/>
    <x v="7"/>
    <x v="14"/>
  </r>
  <r>
    <n v="3117"/>
    <s v="Cowes and The Sea"/>
    <s v="Performing Arts workshops, for young people aged 5 -16, exploring how the sea has shaped Cowes as a settlement."/>
    <x v="114"/>
    <x v="2546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x v="114"/>
    <x v="2546"/>
    <x v="2"/>
    <x v="11"/>
    <s v="CAD"/>
    <n v="1479773838"/>
    <n v="1477178238"/>
    <b v="0"/>
    <n v="1"/>
    <b v="0"/>
    <x v="19"/>
    <n v="0"/>
    <n v="1"/>
    <x v="6"/>
    <x v="19"/>
  </r>
  <r>
    <n v="2344"/>
    <s v="Tired of Corporation Negotiation? THINK MIDDLE MEDIATION!"/>
    <s v="SAVE MONEY! Stop worrying about account disputes, supervising installs, and corporation bull-****. We actively negotiate on your behalf"/>
    <x v="114"/>
    <x v="2546"/>
    <x v="1"/>
    <x v="11"/>
    <s v="CAD"/>
    <n v="1466789269"/>
    <n v="1464197269"/>
    <b v="0"/>
    <n v="1"/>
    <b v="0"/>
    <x v="26"/>
    <n v="0"/>
    <n v="1"/>
    <x v="0"/>
    <x v="26"/>
  </r>
  <r>
    <n v="1598"/>
    <s v="Dream TRIP to Tornado Alley"/>
    <s v="I want to get our there and expand my photography skills and take a trip to Tornado alley to get more shots of storms and hopefully to"/>
    <x v="268"/>
    <x v="2546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x v="402"/>
    <x v="2546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x v="207"/>
    <x v="2546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x v="207"/>
    <x v="2546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x v="207"/>
    <x v="2546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x v="403"/>
    <x v="2547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x v="404"/>
    <x v="2547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x v="405"/>
    <x v="2547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x v="406"/>
    <x v="2547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x v="407"/>
    <x v="2547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x v="408"/>
    <x v="2547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x v="330"/>
    <x v="2547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x v="330"/>
    <x v="2547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x v="409"/>
    <x v="2547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x v="409"/>
    <x v="2547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x v="409"/>
    <x v="2547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x v="11"/>
    <x v="2547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x v="410"/>
    <x v="2547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x v="62"/>
    <x v="2547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x v="62"/>
    <x v="2547"/>
    <x v="2"/>
    <x v="6"/>
    <s v="EUR"/>
    <n v="1438618170"/>
    <n v="1436026170"/>
    <b v="0"/>
    <n v="0"/>
    <b v="0"/>
    <x v="1"/>
    <n v="0"/>
    <n v="0"/>
    <x v="0"/>
    <x v="1"/>
  </r>
  <r>
    <n v="2642"/>
    <s v="Maschinenbau in ein neues Zeitalter"/>
    <s v="Innovatives MAschinenbau projekt mit verarbeitende Metalle vom Mars_x000a_Stehe mit Mars one einer hollÃ¤ndischen space company in cooperatio"/>
    <x v="62"/>
    <x v="2547"/>
    <x v="2"/>
    <x v="4"/>
    <s v="EUR"/>
    <n v="1468565820"/>
    <n v="1465970108"/>
    <b v="0"/>
    <n v="0"/>
    <b v="0"/>
    <x v="4"/>
    <n v="0"/>
    <n v="0"/>
    <x v="0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2"/>
    <x v="2547"/>
    <x v="1"/>
    <x v="0"/>
    <s v="USD"/>
    <n v="1298589630"/>
    <n v="1295997630"/>
    <b v="0"/>
    <n v="0"/>
    <b v="0"/>
    <x v="37"/>
    <n v="0"/>
    <n v="0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x v="411"/>
    <x v="2547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x v="412"/>
    <x v="2547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x v="63"/>
    <x v="2547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x v="9"/>
    <x v="2547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x v="12"/>
    <x v="2547"/>
    <x v="2"/>
    <x v="1"/>
    <s v="GBP"/>
    <n v="1422256341"/>
    <n v="1419664341"/>
    <b v="0"/>
    <n v="0"/>
    <b v="0"/>
    <x v="28"/>
    <n v="0"/>
    <n v="0"/>
    <x v="3"/>
    <x v="28"/>
  </r>
  <r>
    <n v="1448"/>
    <s v="Focus on changing your situation"/>
    <s v="For people in schools to the retired._x000a_Aim is to get in to schools,gyms,work places and to travel all over the world doing talks on it."/>
    <x v="19"/>
    <x v="2547"/>
    <x v="2"/>
    <x v="8"/>
    <s v="AUD"/>
    <n v="1432272300"/>
    <n v="1429655318"/>
    <b v="0"/>
    <n v="0"/>
    <b v="0"/>
    <x v="31"/>
    <n v="0"/>
    <n v="0"/>
    <x v="1"/>
    <x v="31"/>
  </r>
  <r>
    <n v="140"/>
    <s v="Rome of the Dead (Canceled)"/>
    <s v="A Gladiator fights for his freedom to be reunited with his Family, he's one fight away, when Rome is infected with a Zombie Virus"/>
    <x v="19"/>
    <x v="2547"/>
    <x v="1"/>
    <x v="0"/>
    <s v="USD"/>
    <n v="1426823132"/>
    <n v="1424234732"/>
    <b v="0"/>
    <n v="0"/>
    <b v="0"/>
    <x v="21"/>
    <n v="0"/>
    <n v="0"/>
    <x v="5"/>
    <x v="21"/>
  </r>
  <r>
    <n v="1982"/>
    <s v="Lonely Boy: 55 male models 200s sensual expression"/>
    <s v="Express a very dark place in my childhood. Release my emotions through photography in a form of Art."/>
    <x v="256"/>
    <x v="2547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x v="256"/>
    <x v="2547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x v="388"/>
    <x v="2547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x v="25"/>
    <x v="2547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x v="25"/>
    <x v="2547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x v="25"/>
    <x v="2547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x v="413"/>
    <x v="2547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x v="37"/>
    <x v="2547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x v="2547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x v="414"/>
    <x v="2547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x v="50"/>
    <x v="2547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x v="4"/>
    <x v="2547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x v="4"/>
    <x v="2547"/>
    <x v="2"/>
    <x v="0"/>
    <s v="USD"/>
    <n v="1426442400"/>
    <n v="1424454319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x v="4"/>
    <x v="2547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x v="4"/>
    <x v="2547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x v="4"/>
    <x v="2547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x v="4"/>
    <x v="2547"/>
    <x v="2"/>
    <x v="0"/>
    <s v="USD"/>
    <n v="1476559260"/>
    <n v="1472567085"/>
    <b v="0"/>
    <n v="0"/>
    <b v="0"/>
    <x v="40"/>
    <n v="0"/>
    <n v="0"/>
    <x v="4"/>
    <x v="40"/>
  </r>
  <r>
    <n v="2780"/>
    <s v="Travel with baby"/>
    <s v="Turn the World with my kids, and then write a book with the advice for traveling with baby"/>
    <x v="4"/>
    <x v="2547"/>
    <x v="2"/>
    <x v="6"/>
    <s v="EUR"/>
    <n v="1489142688"/>
    <n v="1486550688"/>
    <b v="0"/>
    <n v="0"/>
    <b v="0"/>
    <x v="39"/>
    <n v="0"/>
    <n v="0"/>
    <x v="1"/>
    <x v="39"/>
  </r>
  <r>
    <n v="3628"/>
    <s v="Blast From the Past"/>
    <s v="I am asking for public funding to help put together a musical tribute titled &quot;Blast From The Past&quot; reenacting famous HipHop, RnB acts."/>
    <x v="4"/>
    <x v="2547"/>
    <x v="2"/>
    <x v="0"/>
    <s v="USD"/>
    <n v="1450040396"/>
    <n v="1444852796"/>
    <b v="0"/>
    <n v="0"/>
    <b v="0"/>
    <x v="19"/>
    <n v="0"/>
    <n v="0"/>
    <x v="6"/>
    <x v="19"/>
  </r>
  <r>
    <n v="637"/>
    <s v="Unique online start up, Art and Technology together (Canceled)"/>
    <s v="It will enable deprived children to make artistic work for selling online/illustrating their work in our exhibitions around the world."/>
    <x v="4"/>
    <x v="2547"/>
    <x v="1"/>
    <x v="1"/>
    <s v="GBP"/>
    <n v="1488063840"/>
    <n v="1485558318"/>
    <b v="0"/>
    <n v="0"/>
    <b v="0"/>
    <x v="26"/>
    <n v="0"/>
    <n v="0"/>
    <x v="0"/>
    <x v="26"/>
  </r>
  <r>
    <n v="2561"/>
    <s v="Project Bearnaise Trucks (Canceled)"/>
    <s v="Ever had chicken fingers smothered in bearnaise sauce, resting on a bed of your favorite rice? We need these meals on wheels."/>
    <x v="4"/>
    <x v="2547"/>
    <x v="1"/>
    <x v="11"/>
    <s v="CAD"/>
    <n v="1444740089"/>
    <n v="1442148089"/>
    <b v="0"/>
    <n v="0"/>
    <b v="0"/>
    <x v="29"/>
    <n v="0"/>
    <n v="0"/>
    <x v="4"/>
    <x v="29"/>
  </r>
  <r>
    <n v="3127"/>
    <s v="Help Us Help Artists (Canceled)"/>
    <s v="Our goal - create a venue &amp; stage where comedic &amp; music artists hone their talents &amp; fan base. First minority owned like it in Cincy."/>
    <x v="4"/>
    <x v="2547"/>
    <x v="1"/>
    <x v="0"/>
    <s v="USD"/>
    <n v="1425242029"/>
    <n v="1422650029"/>
    <b v="0"/>
    <n v="0"/>
    <b v="0"/>
    <x v="9"/>
    <n v="0"/>
    <n v="0"/>
    <x v="6"/>
    <x v="9"/>
  </r>
  <r>
    <n v="172"/>
    <s v="The Blind Dolphin Story"/>
    <s v="A short film on the rarest mammal and the second most endangered freshwater river dolphin, in Pakistan."/>
    <x v="68"/>
    <x v="2547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x v="33"/>
    <x v="2547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x v="28"/>
    <x v="2547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x v="28"/>
    <x v="2547"/>
    <x v="1"/>
    <x v="0"/>
    <s v="USD"/>
    <n v="1462729317"/>
    <n v="1457548917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35"/>
    <x v="2547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x v="35"/>
    <x v="2547"/>
    <x v="2"/>
    <x v="0"/>
    <s v="USD"/>
    <n v="1465060797"/>
    <n v="1462468797"/>
    <b v="0"/>
    <n v="0"/>
    <b v="0"/>
    <x v="11"/>
    <n v="0"/>
    <n v="0"/>
    <x v="6"/>
    <x v="11"/>
  </r>
  <r>
    <n v="623"/>
    <s v="WheelWolf - Swap and borrow cars with fellow car lovers."/>
    <s v="WheelWolf is a subscription based service connecting car lovers to provide a safe and secure platform for swapping and borrowing cars."/>
    <x v="35"/>
    <x v="2547"/>
    <x v="1"/>
    <x v="8"/>
    <s v="AUD"/>
    <n v="1432771997"/>
    <n v="1430179997"/>
    <b v="0"/>
    <n v="0"/>
    <b v="0"/>
    <x v="26"/>
    <n v="0"/>
    <n v="0"/>
    <x v="0"/>
    <x v="26"/>
  </r>
  <r>
    <n v="133"/>
    <s v="Demon Women from outer space (Canceled)"/>
    <s v="Invasion from outer space sights, to weird to imagine destruction too monstrous to escape"/>
    <x v="415"/>
    <x v="2547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x v="45"/>
    <x v="2547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x v="20"/>
    <x v="2547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x v="6"/>
    <x v="2547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x v="6"/>
    <x v="2547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x v="6"/>
    <x v="2547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x v="6"/>
    <x v="2547"/>
    <x v="2"/>
    <x v="13"/>
    <s v="EUR"/>
    <n v="1482052815"/>
    <n v="1479460815"/>
    <b v="0"/>
    <n v="0"/>
    <b v="0"/>
    <x v="26"/>
    <n v="0"/>
    <n v="0"/>
    <x v="0"/>
    <x v="26"/>
  </r>
  <r>
    <n v="1416"/>
    <s v="Glenn's  little book of  quotes"/>
    <s v="glenn's  book of quotes is designed to give the readers a thought for the day , lighten the mood  and put a smile  on their faces."/>
    <x v="6"/>
    <x v="2547"/>
    <x v="2"/>
    <x v="0"/>
    <s v="USD"/>
    <n v="1448147619"/>
    <n v="1445552019"/>
    <b v="0"/>
    <n v="0"/>
    <b v="0"/>
    <x v="31"/>
    <n v="0"/>
    <n v="0"/>
    <x v="1"/>
    <x v="31"/>
  </r>
  <r>
    <n v="2894"/>
    <s v="How Could You Do This To Me (The Stage Play)"/>
    <s v="This Is A Story About A Woman A Man And A Woman"/>
    <x v="6"/>
    <x v="2547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x v="6"/>
    <x v="2547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x v="6"/>
    <x v="2547"/>
    <x v="2"/>
    <x v="1"/>
    <s v="GBP"/>
    <n v="1459694211"/>
    <n v="1457105811"/>
    <b v="0"/>
    <n v="0"/>
    <b v="0"/>
    <x v="9"/>
    <n v="0"/>
    <n v="0"/>
    <x v="6"/>
    <x v="9"/>
  </r>
  <r>
    <n v="1234"/>
    <s v="Lionstar International Tour 2015 (Canceled)"/>
    <s v="We have been offered shows all over the world, to reach places and people with our music, for the experience of just doing it!"/>
    <x v="6"/>
    <x v="2547"/>
    <x v="1"/>
    <x v="1"/>
    <s v="GBP"/>
    <n v="1422903342"/>
    <n v="1420311342"/>
    <b v="0"/>
    <n v="0"/>
    <b v="0"/>
    <x v="37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x v="6"/>
    <x v="2547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x v="6"/>
    <x v="2547"/>
    <x v="1"/>
    <x v="8"/>
    <s v="AUD"/>
    <n v="1460615164"/>
    <n v="14580231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x v="52"/>
    <x v="2547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x v="416"/>
    <x v="2547"/>
    <x v="2"/>
    <x v="0"/>
    <s v="USD"/>
    <n v="1431308704"/>
    <n v="1428716704"/>
    <b v="0"/>
    <n v="0"/>
    <b v="0"/>
    <x v="40"/>
    <n v="0"/>
    <n v="0"/>
    <x v="4"/>
    <x v="40"/>
  </r>
  <r>
    <n v="1131"/>
    <s v="Hot Potato - The App"/>
    <s v="Don't drop it like it's hot..Hot Potato is a battle between friends. Compete to keep Mr Potato off the ground. Who will drop him first?"/>
    <x v="13"/>
    <x v="2547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x v="13"/>
    <x v="2547"/>
    <x v="2"/>
    <x v="0"/>
    <s v="USD"/>
    <n v="1437417828"/>
    <n v="1434825828"/>
    <b v="0"/>
    <n v="0"/>
    <b v="0"/>
    <x v="31"/>
    <n v="0"/>
    <n v="0"/>
    <x v="1"/>
    <x v="31"/>
  </r>
  <r>
    <n v="1058"/>
    <s v="The Body Politic Radio (Canceled)"/>
    <s v="An investigative series on 790 KABC Radio on the ravages of addiction and what options millions of people have for hopeful recovery."/>
    <x v="13"/>
    <x v="2547"/>
    <x v="1"/>
    <x v="0"/>
    <s v="USD"/>
    <n v="1427328000"/>
    <n v="1423777043"/>
    <b v="0"/>
    <n v="0"/>
    <b v="0"/>
    <x v="30"/>
    <n v="0"/>
    <n v="0"/>
    <x v="8"/>
    <x v="30"/>
  </r>
  <r>
    <n v="2564"/>
    <s v="Seaside Eddy's - Wheels on the Ground! (Canceled)"/>
    <s v="We want to bring the wonderful flavors of the Jersey Shore, my home, to my new home in Winnipeg, the center of Canada."/>
    <x v="13"/>
    <x v="2547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x v="321"/>
    <x v="2547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x v="23"/>
    <x v="2547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x v="23"/>
    <x v="2547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x v="248"/>
    <x v="2547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x v="0"/>
    <x v="2547"/>
    <x v="2"/>
    <x v="1"/>
    <s v="GBP"/>
    <n v="1432142738"/>
    <n v="1429550738"/>
    <b v="0"/>
    <n v="0"/>
    <b v="0"/>
    <x v="23"/>
    <n v="0"/>
    <n v="0"/>
    <x v="5"/>
    <x v="23"/>
  </r>
  <r>
    <n v="2686"/>
    <s v="Steaming Cow Pies... Your NEW favorite dessert at the fair"/>
    <s v="2 years after a car accident, I was told that I could no longer work... I want to change that AND create something amazing Fair FOOD!"/>
    <x v="0"/>
    <x v="2547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x v="0"/>
    <x v="2547"/>
    <x v="2"/>
    <x v="0"/>
    <s v="USD"/>
    <n v="1413608340"/>
    <n v="1412945440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x v="0"/>
    <x v="2547"/>
    <x v="2"/>
    <x v="8"/>
    <s v="AUD"/>
    <n v="1410076123"/>
    <n v="1404892123"/>
    <b v="0"/>
    <n v="0"/>
    <b v="0"/>
    <x v="11"/>
    <n v="0"/>
    <n v="0"/>
    <x v="6"/>
    <x v="11"/>
  </r>
  <r>
    <n v="1569"/>
    <s v="to be removed (Canceled)"/>
    <s v="to be removed"/>
    <x v="0"/>
    <x v="2547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x v="0"/>
    <x v="2547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x v="0"/>
    <x v="2547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x v="0"/>
    <x v="2547"/>
    <x v="1"/>
    <x v="0"/>
    <s v="USD"/>
    <n v="1428893517"/>
    <n v="1426301517"/>
    <b v="0"/>
    <n v="0"/>
    <b v="0"/>
    <x v="29"/>
    <n v="0"/>
    <n v="0"/>
    <x v="4"/>
    <x v="29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x v="2547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x v="0"/>
    <x v="2547"/>
    <x v="1"/>
    <x v="8"/>
    <s v="AUD"/>
    <n v="1454281380"/>
    <n v="1451950570"/>
    <b v="0"/>
    <n v="0"/>
    <b v="0"/>
    <x v="19"/>
    <n v="0"/>
    <n v="0"/>
    <x v="6"/>
    <x v="19"/>
  </r>
  <r>
    <n v="227"/>
    <s v="The Chance of Freedom Short Film"/>
    <s v="Imagine your life is full is nothing but pain and darkness. One day, you had the chance to be free from it all. Would you take it?"/>
    <x v="88"/>
    <x v="2547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x v="59"/>
    <x v="2547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x v="93"/>
    <x v="2547"/>
    <x v="2"/>
    <x v="0"/>
    <s v="USD"/>
    <n v="1483088400"/>
    <n v="1481324760"/>
    <b v="0"/>
    <n v="0"/>
    <b v="0"/>
    <x v="10"/>
    <n v="0"/>
    <n v="0"/>
    <x v="5"/>
    <x v="10"/>
  </r>
  <r>
    <n v="3145"/>
    <s v="Arlington's 1st Dinner Theatre"/>
    <s v="Dominion Theatre Company is the first community dinner theatre  to be established in Arlington TX."/>
    <x v="17"/>
    <x v="2547"/>
    <x v="3"/>
    <x v="0"/>
    <s v="USD"/>
    <n v="1490659134"/>
    <n v="1485478734"/>
    <b v="0"/>
    <n v="0"/>
    <b v="0"/>
    <x v="11"/>
    <n v="0"/>
    <n v="0"/>
    <x v="6"/>
    <x v="11"/>
  </r>
  <r>
    <n v="209"/>
    <s v="&quot;A Brighter Day&quot;"/>
    <s v="&quot;A Brighter Day&quot; is the first episode of a television series about an ex-hustler that becomes a school teacher to help at risk youth."/>
    <x v="17"/>
    <x v="2547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x v="17"/>
    <x v="2547"/>
    <x v="2"/>
    <x v="1"/>
    <s v="GBP"/>
    <n v="1436554249"/>
    <n v="1433962249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x v="17"/>
    <x v="2547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x v="17"/>
    <x v="2547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x v="17"/>
    <x v="2547"/>
    <x v="2"/>
    <x v="0"/>
    <s v="USD"/>
    <n v="1441592863"/>
    <n v="1439000863"/>
    <b v="0"/>
    <n v="0"/>
    <b v="0"/>
    <x v="29"/>
    <n v="0"/>
    <n v="0"/>
    <x v="4"/>
    <x v="29"/>
  </r>
  <r>
    <n v="3056"/>
    <s v="Palace Flophouse Theater"/>
    <s v="Looking to establish a communal space for art shows, bands, farmer's markets, environmental education, and traditional skills."/>
    <x v="17"/>
    <x v="2547"/>
    <x v="2"/>
    <x v="0"/>
    <s v="USD"/>
    <n v="1412003784"/>
    <n v="1406819784"/>
    <b v="0"/>
    <n v="0"/>
    <b v="0"/>
    <x v="9"/>
    <n v="0"/>
    <n v="0"/>
    <x v="6"/>
    <x v="9"/>
  </r>
  <r>
    <n v="3643"/>
    <s v="Puberty: The Musical"/>
    <s v="It feels like the first time. Like the very first time everyone's coming-of-age comes to the stage. Think 'Wicked', with bad acne."/>
    <x v="17"/>
    <x v="2547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x v="17"/>
    <x v="2547"/>
    <x v="2"/>
    <x v="11"/>
    <s v="CAD"/>
    <n v="1405352264"/>
    <n v="1400168264"/>
    <b v="0"/>
    <n v="0"/>
    <b v="0"/>
    <x v="11"/>
    <n v="0"/>
    <n v="0"/>
    <x v="6"/>
    <x v="11"/>
  </r>
  <r>
    <n v="625"/>
    <s v="SkyRooms.io Virtual Offices (Canceled)"/>
    <s v="SkyRooms.IO is a social network for business people that actually equips them to do work together. Resume, video conferencing and PM."/>
    <x v="17"/>
    <x v="2547"/>
    <x v="1"/>
    <x v="11"/>
    <s v="CAD"/>
    <n v="1490560177"/>
    <n v="1487971777"/>
    <b v="0"/>
    <n v="0"/>
    <b v="0"/>
    <x v="26"/>
    <n v="0"/>
    <n v="0"/>
    <x v="0"/>
    <x v="26"/>
  </r>
  <r>
    <n v="1237"/>
    <s v="John Grover touches the world (Canceled)"/>
    <s v="We have the songs, concept, need to add songs and mix/package for shows in Hawaii, book dates outside of Maui and advance his message"/>
    <x v="17"/>
    <x v="2547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x v="2547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x v="17"/>
    <x v="2547"/>
    <x v="1"/>
    <x v="0"/>
    <s v="USD"/>
    <n v="1455132611"/>
    <n v="1452540611"/>
    <b v="0"/>
    <n v="0"/>
    <b v="0"/>
    <x v="26"/>
    <n v="0"/>
    <n v="0"/>
    <x v="0"/>
    <x v="26"/>
  </r>
  <r>
    <n v="2516"/>
    <s v="Morning Glory"/>
    <s v="Hi, everyone my name is Alex, and i want to create not just a cafe spot, but a place that gives everyone a nice warm homey feeling."/>
    <x v="65"/>
    <x v="2547"/>
    <x v="2"/>
    <x v="0"/>
    <s v="USD"/>
    <n v="1417279252"/>
    <n v="1414683652"/>
    <b v="0"/>
    <n v="0"/>
    <b v="0"/>
    <x v="40"/>
    <n v="0"/>
    <n v="0"/>
    <x v="4"/>
    <x v="40"/>
  </r>
  <r>
    <n v="451"/>
    <s v="The Gangbangers"/>
    <s v="This comedy follows two devils who discover a magical boombox to become musicians after an 80s rapture enchants earth with fairy-tales."/>
    <x v="16"/>
    <x v="2547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x v="16"/>
    <x v="2547"/>
    <x v="2"/>
    <x v="11"/>
    <s v="CAD"/>
    <n v="1408213512"/>
    <n v="1405621512"/>
    <b v="0"/>
    <n v="0"/>
    <b v="0"/>
    <x v="23"/>
    <n v="0"/>
    <n v="0"/>
    <x v="5"/>
    <x v="23"/>
  </r>
  <r>
    <n v="927"/>
    <s v="JETRO DA SILVA FUNK PROJECT"/>
    <s v="Studio CD/DVD Solo project of Pianist &amp; Keyboardist Jetro da Silva"/>
    <x v="16"/>
    <x v="2547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x v="16"/>
    <x v="2547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x v="16"/>
    <x v="2547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x v="16"/>
    <x v="2547"/>
    <x v="2"/>
    <x v="0"/>
    <s v="USD"/>
    <n v="1408056634"/>
    <n v="1405464634"/>
    <b v="0"/>
    <n v="0"/>
    <b v="0"/>
    <x v="40"/>
    <n v="0"/>
    <n v="0"/>
    <x v="4"/>
    <x v="40"/>
  </r>
  <r>
    <n v="3741"/>
    <s v="Open House Theater"/>
    <s v="A small community with a love for theater would like to continue. Help the children of this community continue."/>
    <x v="16"/>
    <x v="2547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x v="16"/>
    <x v="2547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x v="16"/>
    <x v="2547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x v="16"/>
    <x v="2547"/>
    <x v="2"/>
    <x v="14"/>
    <s v="MXN"/>
    <n v="1482779931"/>
    <n v="1480187931"/>
    <b v="0"/>
    <n v="0"/>
    <b v="0"/>
    <x v="11"/>
    <n v="0"/>
    <n v="0"/>
    <x v="6"/>
    <x v="11"/>
  </r>
  <r>
    <n v="129"/>
    <s v="JUSTICE LEAGUE ORIGINS (Canceled)"/>
    <s v="HEY!!! I'm David House, and I am currently working on a film called Justice League Origins!!! non-profit based on DC Comics Characters."/>
    <x v="16"/>
    <x v="2547"/>
    <x v="1"/>
    <x v="0"/>
    <s v="USD"/>
    <n v="1414708183"/>
    <n v="1409524183"/>
    <b v="0"/>
    <n v="0"/>
    <b v="0"/>
    <x v="21"/>
    <n v="0"/>
    <n v="0"/>
    <x v="5"/>
    <x v="21"/>
  </r>
  <r>
    <n v="632"/>
    <s v="UniWherse.com - Bring students future (Canceled)"/>
    <s v="Our goal is to create a system, students can find universities that best match their interests."/>
    <x v="16"/>
    <x v="2547"/>
    <x v="1"/>
    <x v="13"/>
    <s v="EUR"/>
    <n v="1448470165"/>
    <n v="1445874565"/>
    <b v="0"/>
    <n v="0"/>
    <b v="0"/>
    <x v="26"/>
    <n v="0"/>
    <n v="0"/>
    <x v="0"/>
    <x v="26"/>
  </r>
  <r>
    <n v="2563"/>
    <s v="Phoenix Pearl Boba Tea Truck (Canceled)"/>
    <s v="Michigan based bubble tea and specialty ice cream food truck"/>
    <x v="16"/>
    <x v="2547"/>
    <x v="1"/>
    <x v="0"/>
    <s v="USD"/>
    <n v="1438226451"/>
    <n v="1433042451"/>
    <b v="0"/>
    <n v="0"/>
    <b v="0"/>
    <x v="29"/>
    <n v="0"/>
    <n v="0"/>
    <x v="4"/>
    <x v="29"/>
  </r>
  <r>
    <n v="2771"/>
    <s v="Hello Vermont (4 Seasons Children's Books)"/>
    <s v="Hello Vermont are books that demonstrate the 4 seasons. Subtitles: Soggy Spring, Sizzling Summer, Fabulous Fall &amp; Winter Wonderland."/>
    <x v="417"/>
    <x v="2547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x v="53"/>
    <x v="2547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x v="418"/>
    <x v="2547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x v="106"/>
    <x v="2547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x v="92"/>
    <x v="2547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x v="51"/>
    <x v="2547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x v="51"/>
    <x v="2547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x v="51"/>
    <x v="2547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x v="51"/>
    <x v="2547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x v="51"/>
    <x v="2547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x v="51"/>
    <x v="2547"/>
    <x v="2"/>
    <x v="8"/>
    <s v="AUD"/>
    <n v="1441619275"/>
    <n v="1439027275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x v="51"/>
    <x v="2547"/>
    <x v="2"/>
    <x v="0"/>
    <s v="USD"/>
    <n v="1435591318"/>
    <n v="1432999318"/>
    <b v="0"/>
    <n v="0"/>
    <b v="0"/>
    <x v="29"/>
    <n v="0"/>
    <n v="0"/>
    <x v="4"/>
    <x v="29"/>
  </r>
  <r>
    <n v="3790"/>
    <s v="Funding a Performing Arts Theatre for Children and Adults"/>
    <s v="As a non profit graduate student at Penn,my passion is the arts, we need support to fund our new CHILDREN's DINNER THEATRE"/>
    <x v="51"/>
    <x v="2547"/>
    <x v="2"/>
    <x v="0"/>
    <s v="USD"/>
    <n v="1479834023"/>
    <n v="1477238423"/>
    <b v="0"/>
    <n v="0"/>
    <b v="0"/>
    <x v="19"/>
    <n v="0"/>
    <n v="0"/>
    <x v="6"/>
    <x v="19"/>
  </r>
  <r>
    <n v="2577"/>
    <s v="Fruity Cakes (Canceled)"/>
    <s v="This is not your average cake, it's fruit with yogurt fruit dip icing and fruit toppings! Great for events, parties, weddings and more!"/>
    <x v="51"/>
    <x v="2547"/>
    <x v="1"/>
    <x v="0"/>
    <s v="USD"/>
    <n v="1407181297"/>
    <n v="1405021297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x v="51"/>
    <x v="2547"/>
    <x v="1"/>
    <x v="0"/>
    <s v="USD"/>
    <n v="1489669203"/>
    <n v="1487944803"/>
    <b v="0"/>
    <n v="0"/>
    <b v="0"/>
    <x v="9"/>
    <n v="0"/>
    <n v="0"/>
    <x v="6"/>
    <x v="9"/>
  </r>
  <r>
    <n v="3872"/>
    <s v="Shining Star Players (Canceled)"/>
    <s v="We are a brand new theatrical teen production company, and we need enough money to put on our first musical production."/>
    <x v="51"/>
    <x v="2547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x v="51"/>
    <x v="2547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x v="51"/>
    <x v="2547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x v="80"/>
    <x v="2547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x v="80"/>
    <x v="2547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x v="419"/>
    <x v="2547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x v="109"/>
    <x v="2547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x v="109"/>
    <x v="2547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x v="109"/>
    <x v="2547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x v="372"/>
    <x v="2547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x v="32"/>
    <x v="2547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x v="32"/>
    <x v="2547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x v="14"/>
    <x v="2547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x v="420"/>
    <x v="2547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26"/>
    <x v="2547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x v="26"/>
    <x v="2547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x v="26"/>
    <x v="2547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x v="26"/>
    <x v="2547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x v="26"/>
    <x v="2547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x v="26"/>
    <x v="2547"/>
    <x v="2"/>
    <x v="0"/>
    <s v="USD"/>
    <n v="1420143194"/>
    <n v="1417551194"/>
    <b v="0"/>
    <n v="0"/>
    <b v="0"/>
    <x v="26"/>
    <n v="0"/>
    <n v="0"/>
    <x v="0"/>
    <x v="26"/>
  </r>
  <r>
    <n v="1107"/>
    <s v="The kidcade is the next big thing in the home entertainment"/>
    <s v="Enjoy video games, online surfing, and communications in privacy with Kid Cade, from Crestview, Florida. Our company has created a comp"/>
    <x v="26"/>
    <x v="2547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x v="26"/>
    <x v="2547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x v="26"/>
    <x v="2547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x v="26"/>
    <x v="2547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x v="26"/>
    <x v="2547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x v="26"/>
    <x v="2547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x v="26"/>
    <x v="2547"/>
    <x v="2"/>
    <x v="0"/>
    <s v="USD"/>
    <n v="1483488249"/>
    <n v="1480896249"/>
    <b v="0"/>
    <n v="0"/>
    <b v="0"/>
    <x v="28"/>
    <n v="0"/>
    <n v="0"/>
    <x v="3"/>
    <x v="28"/>
  </r>
  <r>
    <n v="2433"/>
    <s v="TWIZTID CREATIONS"/>
    <s v="I want to create an amazing menu that no one eals has.I have great ideas like a non-traditional pb&amp;j thats wraped in an eggroll &amp; fried"/>
    <x v="26"/>
    <x v="2547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x v="26"/>
    <x v="2547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x v="26"/>
    <x v="2547"/>
    <x v="2"/>
    <x v="0"/>
    <s v="USD"/>
    <n v="1465333560"/>
    <n v="1462743308"/>
    <b v="0"/>
    <n v="0"/>
    <b v="0"/>
    <x v="40"/>
    <n v="0"/>
    <n v="0"/>
    <x v="4"/>
    <x v="40"/>
  </r>
  <r>
    <n v="2584"/>
    <s v="Culinary Arts Food Truck Style"/>
    <s v="Bringing quality food to the masses using local premium ingredients, but at a food truck price!"/>
    <x v="26"/>
    <x v="2547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x v="26"/>
    <x v="2547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x v="26"/>
    <x v="2547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x v="26"/>
    <x v="2547"/>
    <x v="2"/>
    <x v="0"/>
    <s v="USD"/>
    <n v="1469325158"/>
    <n v="1464141158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x v="26"/>
    <x v="2547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x v="26"/>
    <x v="2547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x v="26"/>
    <x v="2547"/>
    <x v="2"/>
    <x v="1"/>
    <s v="GBP"/>
    <n v="1454284500"/>
    <n v="1449431237"/>
    <b v="0"/>
    <n v="0"/>
    <b v="0"/>
    <x v="11"/>
    <n v="0"/>
    <n v="0"/>
    <x v="6"/>
    <x v="11"/>
  </r>
  <r>
    <n v="612"/>
    <s v="Web Streaming 2.0 (Canceled)"/>
    <s v="A Fast and Reliable new Web platform to stream videos from Internet"/>
    <x v="26"/>
    <x v="2547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x v="26"/>
    <x v="2547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x v="26"/>
    <x v="2547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x v="26"/>
    <x v="2547"/>
    <x v="1"/>
    <x v="0"/>
    <s v="USD"/>
    <n v="1480888483"/>
    <n v="1478292883"/>
    <b v="0"/>
    <n v="0"/>
    <b v="0"/>
    <x v="30"/>
    <n v="0"/>
    <n v="0"/>
    <x v="8"/>
    <x v="30"/>
  </r>
  <r>
    <n v="2356"/>
    <s v="HardstyleUnited.com (Canceled)"/>
    <s v="HardstyleUnited.com The Global Hardstyle community. Your Hardstyle community."/>
    <x v="26"/>
    <x v="2547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x v="26"/>
    <x v="2547"/>
    <x v="1"/>
    <x v="0"/>
    <s v="USD"/>
    <n v="1473451437"/>
    <n v="1470859437"/>
    <b v="0"/>
    <n v="0"/>
    <b v="0"/>
    <x v="26"/>
    <n v="0"/>
    <n v="0"/>
    <x v="0"/>
    <x v="26"/>
  </r>
  <r>
    <n v="2574"/>
    <s v="Da Pickney Dem Jamaican Jerk (Canceled)"/>
    <s v="The Best Jamaican Jerk outside of Kingston! The name means &quot;for the children&quot;, my children, the reasons why I cook and why I live!"/>
    <x v="26"/>
    <x v="2547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x v="26"/>
    <x v="2547"/>
    <x v="1"/>
    <x v="0"/>
    <s v="USD"/>
    <n v="1428707647"/>
    <n v="1424823247"/>
    <b v="0"/>
    <n v="0"/>
    <b v="0"/>
    <x v="29"/>
    <n v="0"/>
    <n v="0"/>
    <x v="4"/>
    <x v="29"/>
  </r>
  <r>
    <n v="2959"/>
    <s v="The Bath Theatre Bus (Canceled)"/>
    <s v="A magical, unique, theatre bus which aims to inspire the creative communities around Bath and create unique performance opportunities."/>
    <x v="26"/>
    <x v="2547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x v="26"/>
    <x v="2547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x v="26"/>
    <x v="2547"/>
    <x v="1"/>
    <x v="8"/>
    <s v="AUD"/>
    <n v="1418275702"/>
    <n v="1415683702"/>
    <b v="0"/>
    <n v="0"/>
    <b v="0"/>
    <x v="19"/>
    <n v="0"/>
    <n v="0"/>
    <x v="6"/>
    <x v="19"/>
  </r>
  <r>
    <n v="4087"/>
    <s v="Stage Production &quot;The Nail Shop&quot;"/>
    <s v="Comedy Stage Play"/>
    <x v="337"/>
    <x v="2547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x v="118"/>
    <x v="2547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x v="421"/>
    <x v="2547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x v="99"/>
    <x v="2547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x v="99"/>
    <x v="2547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x v="99"/>
    <x v="2547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x v="99"/>
    <x v="2547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x v="370"/>
    <x v="2547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x v="422"/>
    <x v="2547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x v="130"/>
    <x v="2547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x v="36"/>
    <x v="2547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x v="36"/>
    <x v="2547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x v="2547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x v="36"/>
    <x v="2547"/>
    <x v="2"/>
    <x v="0"/>
    <s v="USD"/>
    <n v="1426615200"/>
    <n v="1422400188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x v="36"/>
    <x v="2547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x v="2547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x v="36"/>
    <x v="2547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x v="36"/>
    <x v="2547"/>
    <x v="2"/>
    <x v="0"/>
    <s v="USD"/>
    <n v="1441510707"/>
    <n v="143935070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x v="36"/>
    <x v="2547"/>
    <x v="1"/>
    <x v="0"/>
    <s v="USD"/>
    <n v="1408803149"/>
    <n v="1404915149"/>
    <b v="0"/>
    <n v="0"/>
    <b v="0"/>
    <x v="29"/>
    <n v="0"/>
    <n v="0"/>
    <x v="4"/>
    <x v="29"/>
  </r>
  <r>
    <n v="468"/>
    <s v="Storyville: Return of the Vodou Queen"/>
    <s v="After the devastation of a massive Hurricane, main character that has strong's ties to the city returns to find everything in ruins. As"/>
    <x v="82"/>
    <x v="2547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x v="82"/>
    <x v="2547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x v="82"/>
    <x v="2547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x v="423"/>
    <x v="2547"/>
    <x v="2"/>
    <x v="0"/>
    <s v="USD"/>
    <n v="1441550760"/>
    <n v="1438958824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x v="40"/>
    <x v="2547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x v="40"/>
    <x v="2547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x v="2547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x v="40"/>
    <x v="2547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x v="40"/>
    <x v="2547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x v="40"/>
    <x v="2547"/>
    <x v="2"/>
    <x v="0"/>
    <s v="USD"/>
    <n v="1458860363"/>
    <n v="1454975963"/>
    <b v="0"/>
    <n v="0"/>
    <b v="0"/>
    <x v="11"/>
    <n v="0"/>
    <n v="0"/>
    <x v="6"/>
    <x v="11"/>
  </r>
  <r>
    <n v="147"/>
    <s v="Consumed (Static Air) (Canceled)"/>
    <s v="Film makers catch live footage beyond their wildest dreams."/>
    <x v="40"/>
    <x v="2547"/>
    <x v="1"/>
    <x v="1"/>
    <s v="GBP"/>
    <n v="1420741080"/>
    <n v="1417026340"/>
    <b v="0"/>
    <n v="0"/>
    <b v="0"/>
    <x v="21"/>
    <n v="0"/>
    <n v="0"/>
    <x v="5"/>
    <x v="21"/>
  </r>
  <r>
    <n v="1159"/>
    <s v="Skewed Up Food Truck"/>
    <s v="Skewed Up food truck is my dream and need help getting it started, presenting some to the bank for my loan, spice up logo, etc."/>
    <x v="424"/>
    <x v="2547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x v="115"/>
    <x v="2547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2547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x v="115"/>
    <x v="2547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x v="115"/>
    <x v="2547"/>
    <x v="2"/>
    <x v="0"/>
    <s v="USD"/>
    <n v="1409091612"/>
    <n v="1406499612"/>
    <b v="0"/>
    <n v="0"/>
    <b v="0"/>
    <x v="36"/>
    <n v="0"/>
    <n v="0"/>
    <x v="2"/>
    <x v="36"/>
  </r>
  <r>
    <n v="1682"/>
    <s v="Looking Up &amp; Holding On CD Project - Christian songwriter"/>
    <s v="Christian singer-wongerwriter searching for funding to record CD of original Christian music."/>
    <x v="70"/>
    <x v="2547"/>
    <x v="3"/>
    <x v="0"/>
    <s v="USD"/>
    <n v="1492142860"/>
    <n v="1486962460"/>
    <b v="0"/>
    <n v="0"/>
    <b v="0"/>
    <x v="14"/>
    <n v="0"/>
    <n v="0"/>
    <x v="7"/>
    <x v="14"/>
  </r>
  <r>
    <n v="174"/>
    <s v="I Am Forgotten"/>
    <s v="An international short film project. It is about loneliness, wich is caused by the current compulsion to check your Facebook every day."/>
    <x v="70"/>
    <x v="2547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x v="70"/>
    <x v="2547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x v="70"/>
    <x v="2547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x v="70"/>
    <x v="2547"/>
    <x v="2"/>
    <x v="1"/>
    <s v="GBP"/>
    <n v="1413388296"/>
    <n v="1410796296"/>
    <b v="0"/>
    <n v="0"/>
    <b v="0"/>
    <x v="29"/>
    <n v="0"/>
    <n v="0"/>
    <x v="4"/>
    <x v="29"/>
  </r>
  <r>
    <n v="1553"/>
    <s v="Avatar in Training: Mastering the Four Elements of Nature"/>
    <s v="This project is about exhibiting the raw beauty of the elements through highlining, surfing, fire spinning and rock climbing."/>
    <x v="70"/>
    <x v="2547"/>
    <x v="2"/>
    <x v="0"/>
    <s v="USD"/>
    <n v="1441176447"/>
    <n v="1438584447"/>
    <b v="0"/>
    <n v="0"/>
    <b v="0"/>
    <x v="38"/>
    <n v="0"/>
    <n v="0"/>
    <x v="2"/>
    <x v="38"/>
  </r>
  <r>
    <n v="3863"/>
    <s v="Umma Yemaya"/>
    <s v="Umma Yemaya is  a play that examines the challenges of unconventional love. The Lady  and the Artist create their own world for love."/>
    <x v="70"/>
    <x v="2547"/>
    <x v="2"/>
    <x v="0"/>
    <s v="USD"/>
    <n v="1446739905"/>
    <n v="1441552305"/>
    <b v="0"/>
    <n v="0"/>
    <b v="0"/>
    <x v="11"/>
    <n v="0"/>
    <n v="0"/>
    <x v="6"/>
    <x v="11"/>
  </r>
  <r>
    <n v="1457"/>
    <s v="Hey! I&quot;m not invisable, I am Just Old (Canceled)"/>
    <s v="Age is more than just a number, I hope your younger than you feel."/>
    <x v="70"/>
    <x v="2547"/>
    <x v="1"/>
    <x v="0"/>
    <s v="USD"/>
    <n v="1447281044"/>
    <n v="1444685444"/>
    <b v="0"/>
    <n v="0"/>
    <b v="0"/>
    <x v="31"/>
    <n v="0"/>
    <n v="0"/>
    <x v="1"/>
    <x v="31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x v="2547"/>
    <x v="1"/>
    <x v="0"/>
    <s v="USD"/>
    <n v="1444410000"/>
    <n v="1440203579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x v="425"/>
    <x v="2547"/>
    <x v="2"/>
    <x v="0"/>
    <s v="USD"/>
    <n v="1476863607"/>
    <n v="1474271607"/>
    <b v="0"/>
    <n v="0"/>
    <b v="0"/>
    <x v="39"/>
    <n v="0"/>
    <n v="0"/>
    <x v="1"/>
    <x v="39"/>
  </r>
  <r>
    <n v="920"/>
    <s v="MIAMI JAZZ PROJECT: TEST OF TIME RECORDING"/>
    <s v="Miami club band records powerhouse fusion album. You don't have to be a musician to understand the sound of jazz."/>
    <x v="120"/>
    <x v="2547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x v="120"/>
    <x v="2547"/>
    <x v="2"/>
    <x v="4"/>
    <s v="EUR"/>
    <n v="1440314472"/>
    <n v="1435130472"/>
    <b v="0"/>
    <n v="0"/>
    <b v="0"/>
    <x v="14"/>
    <n v="0"/>
    <n v="0"/>
    <x v="7"/>
    <x v="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x v="2547"/>
    <x v="2"/>
    <x v="0"/>
    <s v="USD"/>
    <n v="1417620036"/>
    <n v="1412432436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x v="120"/>
    <x v="2547"/>
    <x v="2"/>
    <x v="0"/>
    <s v="USD"/>
    <n v="1461543600"/>
    <n v="1459203727"/>
    <b v="0"/>
    <n v="0"/>
    <b v="0"/>
    <x v="11"/>
    <n v="0"/>
    <n v="0"/>
    <x v="6"/>
    <x v="11"/>
  </r>
  <r>
    <n v="143"/>
    <s v="CATTLE - AN AWESOME SCI-FI SHORT (Canceled)"/>
    <s v="A young woman learns she is one of few women left bred like cattle in order to control a deadly disease and the world populace"/>
    <x v="120"/>
    <x v="2547"/>
    <x v="1"/>
    <x v="8"/>
    <s v="AUD"/>
    <n v="1472882100"/>
    <n v="1467941542"/>
    <b v="0"/>
    <n v="0"/>
    <b v="0"/>
    <x v="21"/>
    <n v="0"/>
    <n v="0"/>
    <x v="5"/>
    <x v="21"/>
  </r>
  <r>
    <n v="2342"/>
    <s v="The Future Mind of Business Project (Canceled)"/>
    <s v="A series of informational and interactive online tutorials enabling businesses to proactively ensure mental and corporate vitality."/>
    <x v="120"/>
    <x v="2547"/>
    <x v="1"/>
    <x v="0"/>
    <s v="USD"/>
    <n v="1412571600"/>
    <n v="1410799870"/>
    <b v="0"/>
    <n v="0"/>
    <b v="0"/>
    <x v="26"/>
    <n v="0"/>
    <n v="0"/>
    <x v="0"/>
    <x v="26"/>
  </r>
  <r>
    <n v="3873"/>
    <s v="Dream Big, Work Hard Character Development Show Tour"/>
    <s v="Looking for $250 sponsors to help us provide in-house field trips to schools focusing on character development shows for children K-3."/>
    <x v="120"/>
    <x v="2547"/>
    <x v="1"/>
    <x v="0"/>
    <s v="USD"/>
    <n v="1444322535"/>
    <n v="1441730535"/>
    <b v="0"/>
    <n v="0"/>
    <b v="0"/>
    <x v="19"/>
    <n v="0"/>
    <n v="0"/>
    <x v="6"/>
    <x v="19"/>
  </r>
  <r>
    <n v="1163"/>
    <s v="When I become awesome, I will cater an event for you!!"/>
    <s v="Cooking is my passion.Lets take my passion to another level,by sending me to a culinary school, I WILL be one of the best chefs ever!"/>
    <x v="426"/>
    <x v="2547"/>
    <x v="2"/>
    <x v="0"/>
    <s v="USD"/>
    <n v="1407604920"/>
    <n v="1405012920"/>
    <b v="0"/>
    <n v="0"/>
    <b v="0"/>
    <x v="29"/>
    <n v="0"/>
    <n v="0"/>
    <x v="4"/>
    <x v="29"/>
  </r>
  <r>
    <n v="160"/>
    <s v="Con Todo mi Corazon: With all of my Heart."/>
    <s v="The title might seem cheesy, but my father says that to my mother every time they say I love you.     This story is dedicated to them."/>
    <x v="1"/>
    <x v="2547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x v="1"/>
    <x v="2547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x v="1"/>
    <x v="2547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x v="1"/>
    <x v="2547"/>
    <x v="2"/>
    <x v="1"/>
    <s v="GBP"/>
    <n v="1432752080"/>
    <n v="1427568080"/>
    <b v="0"/>
    <n v="0"/>
    <b v="0"/>
    <x v="23"/>
    <n v="0"/>
    <n v="0"/>
    <x v="5"/>
    <x v="23"/>
  </r>
  <r>
    <n v="764"/>
    <s v="[JOE]KES"/>
    <s v="[JOE]KES is a book full of over 200 original, sometimes funny, pun-ish Joekes. If you hate the book, use it as a coster!"/>
    <x v="1"/>
    <x v="2547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x v="1"/>
    <x v="2547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x v="2547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x v="1"/>
    <x v="2547"/>
    <x v="2"/>
    <x v="1"/>
    <s v="GBP"/>
    <n v="1438859121"/>
    <n v="1436267121"/>
    <b v="0"/>
    <n v="0"/>
    <b v="0"/>
    <x v="28"/>
    <n v="0"/>
    <n v="0"/>
    <x v="3"/>
    <x v="28"/>
  </r>
  <r>
    <n v="1489"/>
    <s v="QUIET ENJOYMENT, a novel of two gay friends, life and AIDS"/>
    <s v="My project is a novel, QUIET ENJOYMENT. It is a funny and serious story of one friend helping another deal with AIDS."/>
    <x v="1"/>
    <x v="2547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x v="1"/>
    <x v="2547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x v="1"/>
    <x v="2547"/>
    <x v="2"/>
    <x v="0"/>
    <s v="USD"/>
    <n v="1449831863"/>
    <n v="1447239863"/>
    <b v="0"/>
    <n v="0"/>
    <b v="0"/>
    <x v="14"/>
    <n v="0"/>
    <n v="0"/>
    <x v="7"/>
    <x v="14"/>
  </r>
  <r>
    <n v="2518"/>
    <s v="Southern California's Backroad Eateries"/>
    <s v="I am traveling the backroads of Southern California, to discover the best out-of-the-way eateries the area has to offer"/>
    <x v="1"/>
    <x v="2547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x v="1"/>
    <x v="2547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x v="1"/>
    <x v="2547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x v="1"/>
    <x v="2547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x v="1"/>
    <x v="2547"/>
    <x v="2"/>
    <x v="0"/>
    <s v="USD"/>
    <n v="1418914964"/>
    <n v="1414591364"/>
    <b v="0"/>
    <n v="0"/>
    <b v="0"/>
    <x v="11"/>
    <n v="0"/>
    <n v="0"/>
    <x v="6"/>
    <x v="11"/>
  </r>
  <r>
    <n v="134"/>
    <s v="MARLEY'S GHOST (AMBASSADORS OF STEAM) (Canceled)"/>
    <s v="steampunk  remake of &quot;a Christmas carol&quot;"/>
    <x v="1"/>
    <x v="2547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x v="1"/>
    <x v="2547"/>
    <x v="1"/>
    <x v="0"/>
    <s v="USD"/>
    <n v="1413942628"/>
    <n v="1411350628"/>
    <b v="0"/>
    <n v="0"/>
    <b v="0"/>
    <x v="21"/>
    <n v="0"/>
    <n v="0"/>
    <x v="5"/>
    <x v="21"/>
  </r>
  <r>
    <n v="616"/>
    <s v="S'time Soirees (Canceled)"/>
    <s v="Hormis la similitude envers d'autres rÃ©seaux socials, celui-ci vous permettra d'organiser / participer Ã  des soirÃ©es trÃ¨s facilement !"/>
    <x v="1"/>
    <x v="2547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x v="1"/>
    <x v="2547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x v="1"/>
    <x v="2547"/>
    <x v="1"/>
    <x v="0"/>
    <s v="USD"/>
    <n v="1405269457"/>
    <n v="1402677457"/>
    <b v="0"/>
    <n v="0"/>
    <b v="0"/>
    <x v="26"/>
    <n v="0"/>
    <n v="0"/>
    <x v="0"/>
    <x v="26"/>
  </r>
  <r>
    <n v="1231"/>
    <s v="Villapalooza - Little Village Music Festival (Canceled)"/>
    <s v="a non-profit, free, all-day, all-ages music &amp; arts festival dedicated to promoting non-violent spaces for community engagement"/>
    <x v="1"/>
    <x v="2547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x v="1"/>
    <x v="2547"/>
    <x v="1"/>
    <x v="0"/>
    <s v="USD"/>
    <n v="1407729600"/>
    <n v="1405097760"/>
    <b v="0"/>
    <n v="0"/>
    <b v="0"/>
    <x v="31"/>
    <n v="0"/>
    <n v="0"/>
    <x v="1"/>
    <x v="31"/>
  </r>
  <r>
    <n v="2341"/>
    <s v="Cutting Edge Fitness Website (Canceled)"/>
    <s v="This website will serve as an interface to change lives and have a community routing for your success!"/>
    <x v="1"/>
    <x v="2547"/>
    <x v="1"/>
    <x v="0"/>
    <s v="USD"/>
    <n v="1436729504"/>
    <n v="1434137504"/>
    <b v="0"/>
    <n v="0"/>
    <b v="0"/>
    <x v="26"/>
    <n v="0"/>
    <n v="0"/>
    <x v="0"/>
    <x v="26"/>
  </r>
  <r>
    <n v="1444"/>
    <s v="Expand the MillionairesLetter in the US Market!"/>
    <s v="We as a successfull german stock market newsletter publisher want expand in the US market!"/>
    <x v="427"/>
    <x v="2547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x v="169"/>
    <x v="2547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x v="428"/>
    <x v="2547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x v="192"/>
    <x v="2547"/>
    <x v="1"/>
    <x v="0"/>
    <s v="USD"/>
    <n v="1446087223"/>
    <n v="1443495223"/>
    <b v="0"/>
    <n v="0"/>
    <b v="0"/>
    <x v="26"/>
    <n v="0"/>
    <n v="0"/>
    <x v="0"/>
    <x v="26"/>
  </r>
  <r>
    <n v="766"/>
    <s v="Memories of Italy &amp; Olive Oil"/>
    <s v="I am writing about my nonna's life in Southern Italy and what it was like to grow up in a Fascist regime before immigrating to Canada."/>
    <x v="38"/>
    <x v="2547"/>
    <x v="2"/>
    <x v="11"/>
    <s v="CAD"/>
    <n v="1424112483"/>
    <n v="1421520483"/>
    <b v="0"/>
    <n v="0"/>
    <b v="0"/>
    <x v="35"/>
    <n v="0"/>
    <n v="0"/>
    <x v="1"/>
    <x v="35"/>
  </r>
  <r>
    <n v="1142"/>
    <s v="3E Community, a company driven by YOU!"/>
    <s v="If only you could help choose and/or create the Top Chart apps with your ideas..._x000a_Want that to come true? Well here we are."/>
    <x v="38"/>
    <x v="2547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x v="38"/>
    <x v="2547"/>
    <x v="2"/>
    <x v="0"/>
    <s v="USD"/>
    <n v="1420085535"/>
    <n v="1414897935"/>
    <b v="0"/>
    <n v="0"/>
    <b v="0"/>
    <x v="31"/>
    <n v="0"/>
    <n v="0"/>
    <x v="1"/>
    <x v="31"/>
  </r>
  <r>
    <n v="1732"/>
    <s v="Christian Lifestyle Multicultural Expo"/>
    <s v="This event will be free to the public with approximately 20 Christian vocalist and choirs from several genres. Rock,Blue Grass,Hip Hop."/>
    <x v="38"/>
    <x v="2547"/>
    <x v="2"/>
    <x v="0"/>
    <s v="USD"/>
    <n v="1452920400"/>
    <n v="1447777481"/>
    <b v="0"/>
    <n v="0"/>
    <b v="0"/>
    <x v="14"/>
    <n v="0"/>
    <n v="0"/>
    <x v="7"/>
    <x v="14"/>
  </r>
  <r>
    <n v="2765"/>
    <s v="A Story Book For Kids: Technology and Everyday Life"/>
    <s v="I am writing an illustrated book for children ages 3 to 7 that meshes technology in everyday life stories."/>
    <x v="38"/>
    <x v="2547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x v="38"/>
    <x v="2547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x v="38"/>
    <x v="2547"/>
    <x v="2"/>
    <x v="0"/>
    <s v="USD"/>
    <n v="1449247439"/>
    <n v="1444059839"/>
    <b v="0"/>
    <n v="0"/>
    <b v="0"/>
    <x v="11"/>
    <n v="0"/>
    <n v="0"/>
    <x v="6"/>
    <x v="11"/>
  </r>
  <r>
    <n v="124"/>
    <s v="Blank Bodies - Post Production (Canceled)"/>
    <s v="An artificial man and woman discover love under the unsuspecting eyes of the four renowned artists who created them."/>
    <x v="38"/>
    <x v="2547"/>
    <x v="1"/>
    <x v="0"/>
    <s v="USD"/>
    <n v="1431728242"/>
    <n v="1429568242"/>
    <b v="0"/>
    <n v="0"/>
    <b v="0"/>
    <x v="21"/>
    <n v="0"/>
    <n v="0"/>
    <x v="5"/>
    <x v="21"/>
  </r>
  <r>
    <n v="1061"/>
    <s v="Chat Box 23 (Canceled)"/>
    <s v="T.O., Adi &amp; Mercedes discuss their point of views, women's issues &amp; Hollywood Hotties."/>
    <x v="38"/>
    <x v="2547"/>
    <x v="1"/>
    <x v="0"/>
    <s v="USD"/>
    <n v="1462150800"/>
    <n v="1456987108"/>
    <b v="0"/>
    <n v="0"/>
    <b v="0"/>
    <x v="30"/>
    <n v="0"/>
    <n v="0"/>
    <x v="8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x v="2547"/>
    <x v="1"/>
    <x v="0"/>
    <s v="USD"/>
    <n v="1259715000"/>
    <n v="1253712916"/>
    <b v="0"/>
    <n v="0"/>
    <b v="0"/>
    <x v="32"/>
    <n v="0"/>
    <n v="0"/>
    <x v="1"/>
    <x v="32"/>
  </r>
  <r>
    <n v="2398"/>
    <s v="Roekee.com (Canceled)"/>
    <s v="The internets new search engine. Looking for funding to develop our backend web indexing software with an emphasis on automation."/>
    <x v="38"/>
    <x v="2547"/>
    <x v="1"/>
    <x v="0"/>
    <s v="USD"/>
    <n v="1435874384"/>
    <n v="1433282384"/>
    <b v="0"/>
    <n v="0"/>
    <b v="0"/>
    <x v="26"/>
    <n v="0"/>
    <n v="0"/>
    <x v="0"/>
    <x v="26"/>
  </r>
  <r>
    <n v="762"/>
    <s v="Where we used to live - eBook (PROJECT 80%)"/>
    <s v="An original-well-done eBook. Mainly about fiction, action, adventure, and mystery. A story that you've never read!"/>
    <x v="113"/>
    <x v="2547"/>
    <x v="2"/>
    <x v="14"/>
    <s v="MXN"/>
    <n v="1480831200"/>
    <n v="1479328570"/>
    <b v="0"/>
    <n v="0"/>
    <b v="0"/>
    <x v="35"/>
    <n v="0"/>
    <n v="0"/>
    <x v="1"/>
    <x v="35"/>
  </r>
  <r>
    <n v="1551"/>
    <s v="Randy Hoffman Photography"/>
    <s v="I can do it but help can't hurt. Sweet Montana photos like never seen before. Be a part of Randy Hoffman Photography and our activities"/>
    <x v="113"/>
    <x v="2547"/>
    <x v="2"/>
    <x v="0"/>
    <s v="USD"/>
    <n v="1432756039"/>
    <n v="1430164039"/>
    <b v="0"/>
    <n v="0"/>
    <b v="0"/>
    <x v="38"/>
    <n v="0"/>
    <n v="0"/>
    <x v="2"/>
    <x v="38"/>
  </r>
  <r>
    <n v="1055"/>
    <s v="The Smile High Podcast Club Season 3 (Canceled)"/>
    <s v="This project is to fund Season 3 of the SHPC.  Our plan is to produce 24 more spectacular episodes to share with the world."/>
    <x v="113"/>
    <x v="2547"/>
    <x v="1"/>
    <x v="0"/>
    <s v="USD"/>
    <n v="1457394545"/>
    <n v="1454802545"/>
    <b v="0"/>
    <n v="0"/>
    <b v="0"/>
    <x v="30"/>
    <n v="0"/>
    <n v="0"/>
    <x v="8"/>
    <x v="30"/>
  </r>
  <r>
    <n v="916"/>
    <s v="JMood Records &quot;New&quot; Roberto Magris Sextet New Recording Project 2010 "/>
    <s v="Our next audio recording projects are scheduled for November 1 to 3, 2010 here in Kansas City, Missouri! "/>
    <x v="196"/>
    <x v="2547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x v="2547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x v="220"/>
    <x v="2547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x v="220"/>
    <x v="2547"/>
    <x v="2"/>
    <x v="0"/>
    <s v="USD"/>
    <n v="1481072942"/>
    <n v="1475885342"/>
    <b v="0"/>
    <n v="0"/>
    <b v="0"/>
    <x v="36"/>
    <n v="0"/>
    <n v="0"/>
    <x v="2"/>
    <x v="36"/>
  </r>
  <r>
    <n v="229"/>
    <s v="The Perfect Plan"/>
    <s v="I teenage girl that wants to go around the system. She does all she can to cheat and finds herself in a bad position when she messesup"/>
    <x v="121"/>
    <x v="2547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x v="121"/>
    <x v="2547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x v="121"/>
    <x v="2547"/>
    <x v="2"/>
    <x v="0"/>
    <s v="USD"/>
    <n v="1354123908"/>
    <n v="1351528308"/>
    <b v="0"/>
    <n v="0"/>
    <b v="0"/>
    <x v="12"/>
    <n v="0"/>
    <n v="0"/>
    <x v="7"/>
    <x v="12"/>
  </r>
  <r>
    <n v="1125"/>
    <s v="Ultimate Supremacy"/>
    <s v="Ultimate Supremacy will be the ultimate in mobile gaming, if you love fighting and strategy games, you will love Ultimate Supremacy."/>
    <x v="121"/>
    <x v="2547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x v="121"/>
    <x v="2547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x v="121"/>
    <x v="2547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x v="121"/>
    <x v="2547"/>
    <x v="2"/>
    <x v="0"/>
    <s v="USD"/>
    <n v="1435787137"/>
    <n v="1434577537"/>
    <b v="0"/>
    <n v="0"/>
    <b v="0"/>
    <x v="3"/>
    <n v="0"/>
    <n v="0"/>
    <x v="2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x v="2547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x v="121"/>
    <x v="2547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x v="121"/>
    <x v="2547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x v="121"/>
    <x v="2547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x v="121"/>
    <x v="2547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x v="121"/>
    <x v="2547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x v="121"/>
    <x v="2547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x v="121"/>
    <x v="2547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x v="121"/>
    <x v="2547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x v="121"/>
    <x v="2547"/>
    <x v="2"/>
    <x v="0"/>
    <s v="USD"/>
    <n v="1465930440"/>
    <n v="1463849116"/>
    <b v="0"/>
    <n v="0"/>
    <b v="0"/>
    <x v="11"/>
    <n v="0"/>
    <n v="0"/>
    <x v="6"/>
    <x v="11"/>
  </r>
  <r>
    <n v="136"/>
    <s v="MICRO-MISSION (Canceled)"/>
    <s v="NAVY SEALS sent on a Area 51 Top-Secret rescue mission where they are shrunken and injected into an ET body, the immune system mutated."/>
    <x v="121"/>
    <x v="2547"/>
    <x v="1"/>
    <x v="0"/>
    <s v="USD"/>
    <n v="1431771360"/>
    <n v="1427968234"/>
    <b v="0"/>
    <n v="0"/>
    <b v="0"/>
    <x v="21"/>
    <n v="0"/>
    <n v="0"/>
    <x v="5"/>
    <x v="21"/>
  </r>
  <r>
    <n v="1046"/>
    <s v="All Things Horses Podcast (Canceled)"/>
    <s v="All Things Horses is slowly becoming the greatest podcast on the internet and we are looking to upgrade the studio and software."/>
    <x v="121"/>
    <x v="2547"/>
    <x v="1"/>
    <x v="4"/>
    <s v="EUR"/>
    <n v="1451161560"/>
    <n v="1447273560"/>
    <b v="0"/>
    <n v="0"/>
    <b v="0"/>
    <x v="30"/>
    <n v="0"/>
    <n v="0"/>
    <x v="8"/>
    <x v="30"/>
  </r>
  <r>
    <n v="2345"/>
    <s v="Social Media Website (Canceled)"/>
    <s v="My team and I are creating a social media website for pet lovers across the world! Fashion, animal shows, adoptions, and more."/>
    <x v="121"/>
    <x v="2547"/>
    <x v="1"/>
    <x v="0"/>
    <s v="USD"/>
    <n v="1427845140"/>
    <n v="1424822556"/>
    <b v="0"/>
    <n v="0"/>
    <b v="0"/>
    <x v="26"/>
    <n v="0"/>
    <n v="0"/>
    <x v="0"/>
    <x v="26"/>
  </r>
  <r>
    <n v="907"/>
    <s v="Greg Chambers Saxophone CD"/>
    <s v="Greg Chambers' self-titled CD needs support for post production, replication, and promotion."/>
    <x v="230"/>
    <x v="2547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x v="430"/>
    <x v="2547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x v="60"/>
    <x v="2547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x v="60"/>
    <x v="2547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x v="60"/>
    <x v="2547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x v="60"/>
    <x v="2547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x v="2547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x v="60"/>
    <x v="2547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x v="60"/>
    <x v="2547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x v="60"/>
    <x v="2547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x v="60"/>
    <x v="2547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x v="243"/>
    <x v="2547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x v="200"/>
    <x v="2547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x v="200"/>
    <x v="2547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x v="151"/>
    <x v="2547"/>
    <x v="2"/>
    <x v="0"/>
    <s v="USD"/>
    <n v="1430877843"/>
    <n v="1428285843"/>
    <b v="0"/>
    <n v="0"/>
    <b v="0"/>
    <x v="23"/>
    <n v="0"/>
    <n v="0"/>
    <x v="5"/>
    <x v="23"/>
  </r>
  <r>
    <n v="1484"/>
    <s v="a book called filtered down thru the stars"/>
    <s v="The mussings of an old wizard"/>
    <x v="151"/>
    <x v="2547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x v="151"/>
    <x v="2547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x v="151"/>
    <x v="2547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x v="151"/>
    <x v="2547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x v="151"/>
    <x v="2547"/>
    <x v="2"/>
    <x v="0"/>
    <s v="USD"/>
    <n v="1280534400"/>
    <n v="1277512556"/>
    <b v="0"/>
    <n v="0"/>
    <b v="0"/>
    <x v="18"/>
    <n v="0"/>
    <n v="0"/>
    <x v="3"/>
    <x v="18"/>
  </r>
  <r>
    <n v="2847"/>
    <s v="COLOR ME"/>
    <s v="Dark secrets come to light when Mariah meets Stella. They find a way to face the south's largest elephant in the room: RACISM."/>
    <x v="151"/>
    <x v="2547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x v="151"/>
    <x v="2547"/>
    <x v="2"/>
    <x v="9"/>
    <s v="DKK"/>
    <n v="1464952752"/>
    <n v="1462360752"/>
    <b v="0"/>
    <n v="0"/>
    <b v="0"/>
    <x v="11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x v="151"/>
    <x v="2547"/>
    <x v="1"/>
    <x v="0"/>
    <s v="USD"/>
    <n v="1407394800"/>
    <n v="1404770616"/>
    <b v="0"/>
    <n v="0"/>
    <b v="0"/>
    <x v="37"/>
    <n v="0"/>
    <n v="0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x v="151"/>
    <x v="2547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x v="151"/>
    <x v="2547"/>
    <x v="1"/>
    <x v="0"/>
    <s v="USD"/>
    <n v="1435257596"/>
    <n v="1432665596"/>
    <b v="0"/>
    <n v="0"/>
    <b v="0"/>
    <x v="26"/>
    <n v="0"/>
    <n v="0"/>
    <x v="0"/>
    <x v="26"/>
  </r>
  <r>
    <n v="2750"/>
    <s v="My Child, My Blessing"/>
    <s v="This is a journal where parents daily write something positive about their child.  Places for pictures, too."/>
    <x v="431"/>
    <x v="2547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x v="249"/>
    <x v="2547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x v="432"/>
    <x v="2547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x v="186"/>
    <x v="2547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x v="186"/>
    <x v="2547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x v="186"/>
    <x v="2547"/>
    <x v="2"/>
    <x v="0"/>
    <s v="USD"/>
    <n v="1337371334"/>
    <n v="1332187334"/>
    <b v="0"/>
    <n v="0"/>
    <b v="0"/>
    <x v="23"/>
    <n v="0"/>
    <n v="0"/>
    <x v="5"/>
    <x v="23"/>
  </r>
  <r>
    <n v="914"/>
    <s v="Soul Of Man Video Project"/>
    <s v="This project is for the making of a music video. All funds will go towards production costs for this event only."/>
    <x v="186"/>
    <x v="2547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x v="186"/>
    <x v="2547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x v="186"/>
    <x v="2547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x v="186"/>
    <x v="2547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x v="186"/>
    <x v="2547"/>
    <x v="2"/>
    <x v="8"/>
    <s v="AUD"/>
    <n v="1408999088"/>
    <n v="1407184688"/>
    <b v="1"/>
    <n v="0"/>
    <b v="0"/>
    <x v="3"/>
    <n v="0"/>
    <n v="0"/>
    <x v="2"/>
    <x v="3"/>
  </r>
  <r>
    <n v="2842"/>
    <s v="HIDDEN: The FCO Plays"/>
    <s v="A play performed at the FCO Global Summit on the Preventing Sexual Violence Initiative, hosted by William Hague and Angelina Jolie"/>
    <x v="186"/>
    <x v="2547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x v="186"/>
    <x v="2547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x v="186"/>
    <x v="2547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x v="186"/>
    <x v="2547"/>
    <x v="2"/>
    <x v="0"/>
    <s v="USD"/>
    <n v="1439581080"/>
    <n v="1435709765"/>
    <b v="0"/>
    <n v="0"/>
    <b v="0"/>
    <x v="11"/>
    <n v="0"/>
    <n v="0"/>
    <x v="6"/>
    <x v="11"/>
  </r>
  <r>
    <n v="604"/>
    <s v="Don't Shoot the Messenger Chick (Canceled)"/>
    <s v="Bad news is our business. We deliver the news you don't want to and soften the blow with custom designed gifts and personalized verse."/>
    <x v="186"/>
    <x v="2547"/>
    <x v="1"/>
    <x v="0"/>
    <s v="USD"/>
    <n v="1409187056"/>
    <n v="1406595056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x v="186"/>
    <x v="2547"/>
    <x v="1"/>
    <x v="1"/>
    <s v="GBP"/>
    <n v="1422664740"/>
    <n v="1417818036"/>
    <b v="0"/>
    <n v="0"/>
    <b v="0"/>
    <x v="26"/>
    <n v="0"/>
    <n v="0"/>
    <x v="0"/>
    <x v="26"/>
  </r>
  <r>
    <n v="936"/>
    <s v="Jazz Singer, Marti Mendenhall Live Concert Recording"/>
    <s v="A CD of a live Jazz concert featuring Marti Mendenhall, George Mitchell, Scott Steed and Todd Strait."/>
    <x v="273"/>
    <x v="2547"/>
    <x v="2"/>
    <x v="0"/>
    <s v="USD"/>
    <n v="1326916800"/>
    <n v="1323131689"/>
    <b v="0"/>
    <n v="0"/>
    <b v="0"/>
    <x v="33"/>
    <n v="0"/>
    <n v="0"/>
    <x v="7"/>
    <x v="33"/>
  </r>
  <r>
    <n v="710"/>
    <s v="Hate York Shirt 2.0"/>
    <s v="Shirts, so technologically advanced, they connect mentally to their audience upon sight."/>
    <x v="181"/>
    <x v="2547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x v="181"/>
    <x v="2547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x v="181"/>
    <x v="2547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x v="181"/>
    <x v="2547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x v="181"/>
    <x v="2547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x v="181"/>
    <x v="2547"/>
    <x v="2"/>
    <x v="0"/>
    <s v="USD"/>
    <n v="1434490914"/>
    <n v="1429306914"/>
    <b v="0"/>
    <n v="0"/>
    <b v="0"/>
    <x v="11"/>
    <n v="0"/>
    <n v="0"/>
    <x v="6"/>
    <x v="11"/>
  </r>
  <r>
    <n v="131"/>
    <s v="I (Canceled)"/>
    <s v="I"/>
    <x v="181"/>
    <x v="2547"/>
    <x v="1"/>
    <x v="0"/>
    <s v="USD"/>
    <n v="1467763200"/>
    <n v="1466453161"/>
    <b v="0"/>
    <n v="0"/>
    <b v="0"/>
    <x v="21"/>
    <n v="0"/>
    <n v="0"/>
    <x v="5"/>
    <x v="21"/>
  </r>
  <r>
    <n v="2512"/>
    <s v="Somethin' Tasty"/>
    <s v="Somethin' Tasty is a unique coffee, pastry &amp; retail store. We consign from all local sources: pottery, glass &amp; art."/>
    <x v="287"/>
    <x v="2547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x v="433"/>
    <x v="2547"/>
    <x v="2"/>
    <x v="1"/>
    <s v="GBP"/>
    <n v="1425131108"/>
    <n v="1422539108"/>
    <b v="0"/>
    <n v="0"/>
    <b v="0"/>
    <x v="10"/>
    <n v="0"/>
    <n v="0"/>
    <x v="5"/>
    <x v="10"/>
  </r>
  <r>
    <n v="1087"/>
    <s v="Idle Gamers"/>
    <s v="Idle gamers are the group of gamers worth watching play video games. We have a back log of video ideas and want to entertain you."/>
    <x v="209"/>
    <x v="2547"/>
    <x v="2"/>
    <x v="0"/>
    <s v="USD"/>
    <n v="1402852087"/>
    <n v="1400260087"/>
    <b v="0"/>
    <n v="0"/>
    <b v="0"/>
    <x v="18"/>
    <n v="0"/>
    <n v="0"/>
    <x v="3"/>
    <x v="18"/>
  </r>
  <r>
    <n v="1059"/>
    <s v="Voice Over Artist (Canceled)"/>
    <s v="Turning myself into a vocal artist."/>
    <x v="209"/>
    <x v="2547"/>
    <x v="1"/>
    <x v="0"/>
    <s v="USD"/>
    <n v="1426269456"/>
    <n v="1423681056"/>
    <b v="0"/>
    <n v="0"/>
    <b v="0"/>
    <x v="30"/>
    <n v="0"/>
    <n v="0"/>
    <x v="8"/>
    <x v="30"/>
  </r>
  <r>
    <n v="182"/>
    <s v="ABU Pakistani Independent Feature Film"/>
    <s v="I'm Faraz, and I am raising money for my feature film called ABU. This one is for our parents, and our responsibilities towards them."/>
    <x v="114"/>
    <x v="2547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x v="114"/>
    <x v="2547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x v="114"/>
    <x v="2547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x v="114"/>
    <x v="2547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x v="114"/>
    <x v="2547"/>
    <x v="2"/>
    <x v="0"/>
    <s v="USD"/>
    <n v="1338159655"/>
    <n v="1335567655"/>
    <b v="0"/>
    <n v="0"/>
    <b v="0"/>
    <x v="12"/>
    <n v="0"/>
    <n v="0"/>
    <x v="7"/>
    <x v="12"/>
  </r>
  <r>
    <n v="1426"/>
    <s v="Die Welt der Haie in Englisch (The World of Sharks)"/>
    <s v="The World of Sharks is an interactive eBook for the iPad and Mac. It shall be translated into english to make it available worldwide."/>
    <x v="114"/>
    <x v="2547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x v="114"/>
    <x v="2547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x v="114"/>
    <x v="2547"/>
    <x v="2"/>
    <x v="0"/>
    <s v="USD"/>
    <n v="1434034800"/>
    <n v="1432849552"/>
    <b v="0"/>
    <n v="0"/>
    <b v="0"/>
    <x v="14"/>
    <n v="0"/>
    <n v="0"/>
    <x v="7"/>
    <x v="14"/>
  </r>
  <r>
    <n v="2417"/>
    <s v="I want to make the best fried chicken!!"/>
    <s v="I have been working on a recipe for 20 years now and need to perfect it!  Also want to do a gluten free version, then open a food truck"/>
    <x v="114"/>
    <x v="2547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x v="114"/>
    <x v="2547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x v="114"/>
    <x v="2547"/>
    <x v="2"/>
    <x v="0"/>
    <s v="USD"/>
    <n v="1408863600"/>
    <n v="1408203557"/>
    <b v="0"/>
    <n v="0"/>
    <b v="0"/>
    <x v="11"/>
    <n v="0"/>
    <n v="0"/>
    <x v="6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x v="2547"/>
    <x v="1"/>
    <x v="0"/>
    <s v="USD"/>
    <n v="1472604262"/>
    <n v="1470012262"/>
    <b v="0"/>
    <n v="0"/>
    <b v="0"/>
    <x v="30"/>
    <n v="0"/>
    <n v="0"/>
    <x v="8"/>
    <x v="30"/>
  </r>
  <r>
    <n v="2353"/>
    <s v="A Brony and Pegasister dating website (Canceled)"/>
    <s v="The best dating website for bronys and pegasisters. The reason I'm trying to get the funds for this project is that I need a laptop."/>
    <x v="114"/>
    <x v="2547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x v="114"/>
    <x v="2547"/>
    <x v="1"/>
    <x v="6"/>
    <s v="EUR"/>
    <n v="1453071600"/>
    <n v="1449596425"/>
    <b v="0"/>
    <n v="0"/>
    <b v="0"/>
    <x v="26"/>
    <n v="0"/>
    <n v="0"/>
    <x v="0"/>
    <x v="26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x v="2547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x v="233"/>
    <x v="2547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x v="150"/>
    <x v="2547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x v="150"/>
    <x v="2547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x v="251"/>
    <x v="2547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x v="251"/>
    <x v="2547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x v="434"/>
    <x v="2547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x v="308"/>
    <x v="2547"/>
    <x v="1"/>
    <x v="15"/>
    <s v="NZD"/>
    <n v="1422061200"/>
    <n v="1420244622"/>
    <b v="0"/>
    <n v="0"/>
    <b v="0"/>
    <x v="19"/>
    <n v="0"/>
    <n v="0"/>
    <x v="6"/>
    <x v="19"/>
  </r>
  <r>
    <n v="4101"/>
    <s v="Meet The Claires - Valentine's Day Weekend Comedy Stage Play"/>
    <s v="This is a Comedic Story about a young boy who saw the image of the perfect woman and from that point searched for someone similar"/>
    <x v="260"/>
    <x v="2547"/>
    <x v="2"/>
    <x v="0"/>
    <s v="USD"/>
    <n v="1485380482"/>
    <n v="1482788482"/>
    <b v="0"/>
    <n v="0"/>
    <b v="0"/>
    <x v="11"/>
    <n v="0"/>
    <n v="0"/>
    <x v="6"/>
    <x v="11"/>
  </r>
  <r>
    <n v="130"/>
    <s v="Blue in the Green (Canceled)"/>
    <s v="A journey down the rabbit hole into the dark future. A mix of reality and dreams of a world dependant on an oppressed by technology."/>
    <x v="260"/>
    <x v="2547"/>
    <x v="1"/>
    <x v="1"/>
    <s v="GBP"/>
    <n v="1402949760"/>
    <n v="1400536692"/>
    <b v="0"/>
    <n v="0"/>
    <b v="0"/>
    <x v="21"/>
    <n v="0"/>
    <n v="0"/>
    <x v="5"/>
    <x v="21"/>
  </r>
  <r>
    <n v="4012"/>
    <s v="The Butterfly Catcher"/>
    <s v="LEELA IS A 14 YEAR OLD GIRL. JONAH IS A 56 YEAR OLD MAN. IT'S BEEN GOING ON FOR 3 YEARS. HERE COMES THE NIGHT OF VIOLENT RECKONING."/>
    <x v="435"/>
    <x v="2547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x v="302"/>
    <x v="2547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x v="302"/>
    <x v="2547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x v="436"/>
    <x v="2547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x v="437"/>
    <x v="2547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x v="438"/>
    <x v="2547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x v="207"/>
    <x v="2547"/>
    <x v="2"/>
    <x v="0"/>
    <s v="USD"/>
    <n v="1333946569"/>
    <n v="1331358169"/>
    <b v="0"/>
    <n v="0"/>
    <b v="0"/>
    <x v="33"/>
    <n v="0"/>
    <n v="0"/>
    <x v="7"/>
    <x v="33"/>
  </r>
  <r>
    <n v="1141"/>
    <s v="Arena Z - Zombie Survival"/>
    <s v="I think this will be a great game!"/>
    <x v="207"/>
    <x v="2547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x v="207"/>
    <x v="2547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x v="207"/>
    <x v="2547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x v="207"/>
    <x v="2547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x v="207"/>
    <x v="2547"/>
    <x v="2"/>
    <x v="1"/>
    <s v="GBP"/>
    <n v="1448805404"/>
    <n v="1446209804"/>
    <b v="0"/>
    <n v="0"/>
    <b v="0"/>
    <x v="11"/>
    <n v="0"/>
    <n v="0"/>
    <x v="6"/>
    <x v="11"/>
  </r>
  <r>
    <n v="1051"/>
    <s v="Now You Know Podcast (Canceled)"/>
    <s v="Inspired by some great podcasters as well as my desire to learn from many people about many topics, plus just to inform people."/>
    <x v="207"/>
    <x v="2547"/>
    <x v="1"/>
    <x v="0"/>
    <s v="USD"/>
    <n v="1409098825"/>
    <n v="1406679625"/>
    <b v="0"/>
    <n v="0"/>
    <b v="0"/>
    <x v="30"/>
    <n v="0"/>
    <n v="0"/>
    <x v="8"/>
    <x v="30"/>
  </r>
  <r>
    <n v="439"/>
    <s v="Starting a cartoon series"/>
    <s v="Hi everyone, I'm trying to begin a cartoon series. It's a show about space bounty hunters and their adventures as they travel around."/>
    <x v="314"/>
    <x v="2547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x v="272"/>
    <x v="2547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x v="272"/>
    <x v="2547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x v="272"/>
    <x v="2547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x v="284"/>
    <x v="2547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x v="284"/>
    <x v="2547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x v="439"/>
    <x v="2547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x v="440"/>
    <x v="2547"/>
    <x v="2"/>
    <x v="0"/>
    <s v="USD"/>
    <n v="1414205990"/>
    <n v="1413341990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x v="303"/>
    <x v="2547"/>
    <x v="2"/>
    <x v="1"/>
    <s v="GBP"/>
    <n v="1485543242"/>
    <n v="1482951242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x v="303"/>
    <x v="2547"/>
    <x v="1"/>
    <x v="0"/>
    <s v="USD"/>
    <n v="1448225336"/>
    <n v="1445629736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x v="317"/>
    <x v="2547"/>
    <x v="3"/>
    <x v="1"/>
    <s v="GBP"/>
    <n v="1491233407"/>
    <n v="1489591807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x v="317"/>
    <x v="2547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x v="317"/>
    <x v="2547"/>
    <x v="1"/>
    <x v="11"/>
    <s v="CAD"/>
    <n v="1462053600"/>
    <n v="1459975008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x v="441"/>
    <x v="2547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x v="292"/>
    <x v="2547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x v="442"/>
    <x v="2547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x v="286"/>
    <x v="2547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x v="360"/>
    <x v="2547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x v="443"/>
    <x v="2547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x v="444"/>
    <x v="2547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x v="0"/>
    <b v="1"/>
    <n v="26457"/>
    <b v="1"/>
    <s v="technology/hardware"/>
    <n v="7814"/>
    <n v="88.6"/>
    <x v="0"/>
    <s v="hardware"/>
    <x v="0"/>
    <d v="2013-03-25T04:08:59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x v="1"/>
    <b v="0"/>
    <n v="775"/>
    <b v="0"/>
    <s v="technology/wearables"/>
    <n v="21535"/>
    <n v="1389.36"/>
    <x v="0"/>
    <s v="wearables"/>
    <x v="1"/>
    <d v="2017-01-24T10:34:12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x v="2"/>
    <b v="1"/>
    <n v="3863"/>
    <b v="1"/>
    <s v="technology/hardware"/>
    <n v="263"/>
    <n v="272.36"/>
    <x v="0"/>
    <s v="hardware"/>
    <x v="2"/>
    <d v="2013-11-15T04:00:00"/>
  </r>
  <r>
    <x v="3"/>
    <s v="Earin - The Worlds Smallest Wireless Earbuds"/>
    <s v="Wireless earbuds filled with sound, yet so small they are almost invisible!"/>
    <n v="179000"/>
    <n v="972594.99"/>
    <x v="0"/>
    <s v="GB"/>
    <s v="GBP"/>
    <x v="3"/>
    <x v="3"/>
    <b v="0"/>
    <n v="8359"/>
    <b v="1"/>
    <s v="technology/hardware"/>
    <n v="543"/>
    <n v="116.35"/>
    <x v="0"/>
    <s v="hardware"/>
    <x v="3"/>
    <d v="2014-07-23T21:08:09"/>
  </r>
  <r>
    <x v="4"/>
    <s v="UDOO X86: The Most Powerful Maker Board Ever"/>
    <s v="10 times more powerful than Raspberry Pi 3, x86 64-bit architecture"/>
    <n v="100000"/>
    <n v="800211"/>
    <x v="0"/>
    <s v="US"/>
    <s v="USD"/>
    <x v="4"/>
    <x v="4"/>
    <b v="1"/>
    <n v="4245"/>
    <b v="1"/>
    <s v="technology/hardware"/>
    <n v="800"/>
    <n v="188.51"/>
    <x v="0"/>
    <s v="hardware"/>
    <x v="4"/>
    <d v="2016-06-06T17:02:00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x v="5"/>
    <b v="1"/>
    <n v="4562"/>
    <b v="1"/>
    <s v="technology/hardware"/>
    <n v="495"/>
    <n v="173.58"/>
    <x v="0"/>
    <s v="hardware"/>
    <x v="5"/>
    <d v="2016-07-08T23:03:34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x v="6"/>
    <b v="1"/>
    <n v="20242"/>
    <b v="1"/>
    <s v="publishing/radio &amp; podcasts"/>
    <n v="1182"/>
    <n v="29.19"/>
    <x v="1"/>
    <s v="radio &amp; podcasts"/>
    <x v="6"/>
    <d v="2013-05-14T20:55:13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x v="7"/>
    <b v="1"/>
    <n v="388"/>
    <b v="1"/>
    <s v="technology/hardware"/>
    <n v="1027"/>
    <n v="1323.25"/>
    <x v="0"/>
    <s v="hardware"/>
    <x v="7"/>
    <d v="2012-06-12T07:00:0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x v="8"/>
    <b v="1"/>
    <n v="2051"/>
    <b v="1"/>
    <s v="technology/hardware"/>
    <n v="257"/>
    <n v="247.94"/>
    <x v="0"/>
    <s v="hardware"/>
    <x v="8"/>
    <d v="2016-08-06T07:00:0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x v="9"/>
    <b v="0"/>
    <n v="5812"/>
    <b v="1"/>
    <s v="technology/hardware"/>
    <n v="191"/>
    <n v="86.16"/>
    <x v="0"/>
    <s v="hardware"/>
    <x v="9"/>
    <d v="2013-05-31T12:00:0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x v="10"/>
    <b v="1"/>
    <n v="555"/>
    <b v="1"/>
    <s v="photography/photobooks"/>
    <n v="157"/>
    <n v="849.67"/>
    <x v="2"/>
    <s v="photobooks"/>
    <x v="10"/>
    <d v="2016-03-16T05:04:57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x v="11"/>
    <b v="1"/>
    <n v="971"/>
    <b v="1"/>
    <s v="technology/hardware"/>
    <n v="820"/>
    <n v="422.02"/>
    <x v="0"/>
    <s v="hardware"/>
    <x v="11"/>
    <d v="2016-01-11T23:00:0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x v="12"/>
    <b v="0"/>
    <n v="1530"/>
    <b v="1"/>
    <s v="technology/hardware"/>
    <n v="317"/>
    <n v="259.25"/>
    <x v="0"/>
    <s v="hardware"/>
    <x v="12"/>
    <d v="2016-06-28T15:45:23"/>
  </r>
  <r>
    <x v="13"/>
    <s v="Orison â€“ Rethink the Power of Energy"/>
    <s v="The First Home Battery System You Simply Plug in to Install"/>
    <n v="50000"/>
    <n v="349474"/>
    <x v="0"/>
    <s v="US"/>
    <s v="USD"/>
    <x v="13"/>
    <x v="13"/>
    <b v="1"/>
    <n v="415"/>
    <b v="1"/>
    <s v="technology/hardware"/>
    <n v="699"/>
    <n v="842.11"/>
    <x v="0"/>
    <s v="hardware"/>
    <x v="13"/>
    <d v="2016-03-12T05:00:00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x v="14"/>
    <b v="1"/>
    <n v="680"/>
    <b v="1"/>
    <s v="technology/hardware"/>
    <n v="348"/>
    <n v="511.79"/>
    <x v="0"/>
    <s v="hardware"/>
    <x v="14"/>
    <d v="2015-07-12T06:02:38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x v="15"/>
    <b v="1"/>
    <n v="1501"/>
    <b v="0"/>
    <s v="technology/space exploration"/>
    <n v="34"/>
    <n v="223.58"/>
    <x v="0"/>
    <s v="space exploration"/>
    <x v="15"/>
    <d v="2016-12-21T07:59:00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x v="16"/>
    <b v="1"/>
    <n v="4883"/>
    <b v="1"/>
    <s v="technology/hardware"/>
    <n v="126"/>
    <n v="64.569999999999993"/>
    <x v="0"/>
    <s v="hardware"/>
    <x v="16"/>
    <d v="2014-05-15T06:58:51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x v="17"/>
    <b v="1"/>
    <n v="1789"/>
    <b v="1"/>
    <s v="technology/hardware"/>
    <n v="788"/>
    <n v="176.2"/>
    <x v="0"/>
    <s v="hardware"/>
    <x v="17"/>
    <d v="2014-05-01T14:01:30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x v="18"/>
    <b v="1"/>
    <n v="3663"/>
    <b v="1"/>
    <s v="technology/space exploration"/>
    <n v="2791"/>
    <n v="83.8"/>
    <x v="0"/>
    <s v="space exploration"/>
    <x v="18"/>
    <d v="2017-01-02T22:59:00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x v="19"/>
    <b v="1"/>
    <n v="508"/>
    <b v="1"/>
    <s v="technology/hardware"/>
    <n v="387"/>
    <n v="593.94000000000005"/>
    <x v="0"/>
    <s v="hardware"/>
    <x v="19"/>
    <d v="2015-05-07T06:58:00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x v="20"/>
    <b v="0"/>
    <n v="2174"/>
    <b v="1"/>
    <s v="technology/wearables"/>
    <n v="1460"/>
    <n v="134.36000000000001"/>
    <x v="0"/>
    <s v="wearables"/>
    <x v="20"/>
    <d v="2015-08-19T15:37:54"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x v="21"/>
    <b v="0"/>
    <n v="4330"/>
    <b v="1"/>
    <s v="games/tabletop games"/>
    <n v="951"/>
    <n v="65.89"/>
    <x v="3"/>
    <s v="tabletop games"/>
    <x v="21"/>
    <d v="2015-02-28T14:00:59"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x v="22"/>
    <b v="0"/>
    <n v="571"/>
    <b v="1"/>
    <s v="games/tabletop games"/>
    <n v="975"/>
    <n v="426.93"/>
    <x v="3"/>
    <s v="tabletop games"/>
    <x v="22"/>
    <d v="2016-12-03T01:07:53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x v="23"/>
    <b v="1"/>
    <n v="1281"/>
    <b v="1"/>
    <s v="technology/hardware"/>
    <n v="260"/>
    <n v="180.75"/>
    <x v="0"/>
    <s v="hardware"/>
    <x v="23"/>
    <d v="2016-04-22T06:32:52"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x v="24"/>
    <b v="1"/>
    <n v="813"/>
    <b v="1"/>
    <s v="technology/hardware"/>
    <n v="115"/>
    <n v="282.66000000000003"/>
    <x v="0"/>
    <s v="hardware"/>
    <x v="24"/>
    <d v="2015-11-19T04:59:00"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x v="25"/>
    <x v="25"/>
    <b v="1"/>
    <n v="1637"/>
    <b v="1"/>
    <s v="technology/hardware"/>
    <n v="382"/>
    <n v="128.38999999999999"/>
    <x v="0"/>
    <s v="hardware"/>
    <x v="25"/>
    <d v="2015-06-12T20:00:00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x v="26"/>
    <b v="1"/>
    <n v="1513"/>
    <b v="1"/>
    <s v="technology/hardware"/>
    <n v="207"/>
    <n v="136.63999999999999"/>
    <x v="0"/>
    <s v="hardware"/>
    <x v="26"/>
    <d v="2014-08-14T12:58:18"/>
  </r>
  <r>
    <x v="27"/>
    <s v="Chronovisor:The MOST innovative watch for night time reading"/>
    <s v="Let's build a legendary brand altogether"/>
    <n v="390000"/>
    <n v="205025"/>
    <x v="2"/>
    <s v="HK"/>
    <s v="HKD"/>
    <x v="27"/>
    <x v="27"/>
    <b v="0"/>
    <n v="70"/>
    <b v="0"/>
    <s v="technology/gadgets"/>
    <n v="53"/>
    <n v="2928.93"/>
    <x v="0"/>
    <s v="gadgets"/>
    <x v="27"/>
    <d v="2017-02-10T06:28:53"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x v="28"/>
    <b v="1"/>
    <n v="3562"/>
    <b v="1"/>
    <s v="games/tabletop games"/>
    <n v="1015"/>
    <n v="56.97"/>
    <x v="3"/>
    <s v="tabletop games"/>
    <x v="28"/>
    <d v="2015-04-03T03:59:00"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x v="29"/>
    <x v="29"/>
    <b v="1"/>
    <n v="821"/>
    <b v="1"/>
    <s v="technology/hardware"/>
    <n v="402"/>
    <n v="245.02"/>
    <x v="0"/>
    <s v="hardware"/>
    <x v="29"/>
    <d v="2015-12-19T07:59:00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x v="30"/>
    <b v="0"/>
    <n v="1204"/>
    <b v="1"/>
    <s v="games/tabletop games"/>
    <n v="945"/>
    <n v="164.8"/>
    <x v="3"/>
    <s v="tabletop games"/>
    <x v="30"/>
    <d v="2014-09-21T19:00:15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x v="31"/>
    <b v="1"/>
    <n v="1780"/>
    <b v="1"/>
    <s v="technology/hardware"/>
    <n v="485"/>
    <n v="108.97"/>
    <x v="0"/>
    <s v="hardware"/>
    <x v="31"/>
    <d v="2016-09-22T17:00:21"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x v="32"/>
    <x v="32"/>
    <b v="1"/>
    <n v="3355"/>
    <b v="1"/>
    <s v="food/small batch"/>
    <n v="526"/>
    <n v="54.88"/>
    <x v="4"/>
    <s v="small batch"/>
    <x v="32"/>
    <d v="2014-08-26T22:00:40"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x v="33"/>
    <b v="0"/>
    <n v="1670"/>
    <b v="1"/>
    <s v="games/tabletop games"/>
    <n v="720"/>
    <n v="107.82"/>
    <x v="3"/>
    <s v="tabletop games"/>
    <x v="33"/>
    <d v="2017-01-10T21:59:00"/>
  </r>
  <r>
    <x v="34"/>
    <s v="YOUMO - Your Smart Modular Power Strip"/>
    <s v="Multi-power charging that is smarter, stylish and designed for you."/>
    <n v="50000"/>
    <n v="177412.01"/>
    <x v="0"/>
    <s v="DE"/>
    <s v="EUR"/>
    <x v="34"/>
    <x v="34"/>
    <b v="1"/>
    <n v="1945"/>
    <b v="1"/>
    <s v="technology/hardware"/>
    <n v="355"/>
    <n v="91.21"/>
    <x v="0"/>
    <s v="hardware"/>
    <x v="34"/>
    <d v="2016-04-03T12:01:02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x v="35"/>
    <b v="0"/>
    <n v="541"/>
    <b v="1"/>
    <s v="technology/hardware"/>
    <n v="353"/>
    <n v="326.29000000000002"/>
    <x v="0"/>
    <s v="hardware"/>
    <x v="35"/>
    <d v="2016-02-20T02:00:53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x v="36"/>
    <b v="1"/>
    <n v="365"/>
    <b v="1"/>
    <s v="technology/hardware"/>
    <n v="294"/>
    <n v="483.34"/>
    <x v="0"/>
    <s v="hardware"/>
    <x v="36"/>
    <d v="2015-04-18T21:10:05"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x v="37"/>
    <x v="37"/>
    <b v="0"/>
    <n v="1062"/>
    <b v="1"/>
    <s v="film &amp; video/documentary"/>
    <n v="114"/>
    <n v="161.26"/>
    <x v="5"/>
    <s v="documentary"/>
    <x v="37"/>
    <d v="2013-02-01T18:25:39"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x v="38"/>
    <b v="1"/>
    <n v="2478"/>
    <b v="1"/>
    <s v="technology/hardware"/>
    <n v="1705"/>
    <n v="68.819999999999993"/>
    <x v="0"/>
    <s v="hardware"/>
    <x v="38"/>
    <d v="2016-08-11T06:28:36"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x v="39"/>
    <b v="1"/>
    <n v="379"/>
    <b v="1"/>
    <s v="technology/hardware"/>
    <n v="136"/>
    <n v="449.26"/>
    <x v="0"/>
    <s v="hardware"/>
    <x v="39"/>
    <d v="2016-12-01T04:59:00"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x v="40"/>
    <b v="1"/>
    <n v="1095"/>
    <b v="1"/>
    <s v="theater/spaces"/>
    <n v="147"/>
    <n v="155.24"/>
    <x v="6"/>
    <s v="spaces"/>
    <x v="40"/>
    <d v="2014-11-11T16:10:36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x v="41"/>
    <b v="1"/>
    <n v="1151"/>
    <b v="1"/>
    <s v="film &amp; video/documentary"/>
    <n v="113"/>
    <n v="147.16999999999999"/>
    <x v="5"/>
    <s v="documentary"/>
    <x v="41"/>
    <d v="2017-03-14T22:57:00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x v="42"/>
    <b v="1"/>
    <n v="644"/>
    <b v="1"/>
    <s v="technology/hardware"/>
    <n v="211"/>
    <n v="262.16000000000003"/>
    <x v="0"/>
    <s v="hardware"/>
    <x v="42"/>
    <d v="2015-12-19T01:00:00"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x v="43"/>
    <b v="0"/>
    <n v="8200"/>
    <b v="1"/>
    <s v="technology/hardware"/>
    <n v="1678"/>
    <n v="20.47"/>
    <x v="0"/>
    <s v="hardware"/>
    <x v="43"/>
    <d v="2013-07-25T16:21:28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x v="44"/>
    <b v="1"/>
    <n v="290"/>
    <b v="1"/>
    <s v="technology/hardware"/>
    <n v="399"/>
    <n v="577.28"/>
    <x v="0"/>
    <s v="hardware"/>
    <x v="44"/>
    <d v="2012-05-23T19:00:00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x v="45"/>
    <b v="1"/>
    <n v="353"/>
    <b v="1"/>
    <s v="technology/hardware"/>
    <n v="161"/>
    <n v="457.39"/>
    <x v="0"/>
    <s v="hardware"/>
    <x v="45"/>
    <d v="2015-06-11T10:05:53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x v="46"/>
    <b v="1"/>
    <n v="729"/>
    <b v="1"/>
    <s v="technology/hardware"/>
    <n v="201"/>
    <n v="220.74"/>
    <x v="0"/>
    <s v="hardware"/>
    <x v="46"/>
    <d v="2015-06-11T04:25:46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x v="47"/>
    <b v="1"/>
    <n v="1420"/>
    <b v="1"/>
    <s v="theater/spaces"/>
    <n v="102"/>
    <n v="108"/>
    <x v="6"/>
    <s v="spaces"/>
    <x v="47"/>
    <d v="2015-12-24T15:41:24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x v="48"/>
    <b v="0"/>
    <n v="470"/>
    <b v="1"/>
    <s v="technology/hardware"/>
    <n v="153"/>
    <n v="324.69"/>
    <x v="0"/>
    <s v="hardware"/>
    <x v="48"/>
    <d v="2015-05-08T16:01:58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x v="49"/>
    <b v="1"/>
    <n v="398"/>
    <b v="1"/>
    <s v="technology/hardware"/>
    <n v="305"/>
    <n v="383.36"/>
    <x v="0"/>
    <s v="hardware"/>
    <x v="49"/>
    <d v="2016-11-23T08:45:43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x v="50"/>
    <b v="0"/>
    <n v="1293"/>
    <b v="0"/>
    <s v="film &amp; video/drama"/>
    <n v="51"/>
    <n v="117.68"/>
    <x v="5"/>
    <s v="drama"/>
    <x v="50"/>
    <d v="2016-08-04T14:00:03"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x v="51"/>
    <b v="0"/>
    <n v="161"/>
    <b v="0"/>
    <s v="technology/wearables"/>
    <n v="75"/>
    <n v="932.31"/>
    <x v="0"/>
    <s v="wearables"/>
    <x v="51"/>
    <d v="2015-10-30T14:59:43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x v="52"/>
    <b v="1"/>
    <n v="1596"/>
    <b v="1"/>
    <s v="film &amp; video/documentary"/>
    <n v="147"/>
    <n v="92.25"/>
    <x v="5"/>
    <s v="documentary"/>
    <x v="52"/>
    <d v="2017-02-22T04:43:42"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x v="53"/>
    <b v="1"/>
    <n v="510"/>
    <b v="1"/>
    <s v="technology/hardware"/>
    <n v="285"/>
    <n v="279.38"/>
    <x v="0"/>
    <s v="hardware"/>
    <x v="53"/>
    <d v="2016-12-03T15:05:15"/>
  </r>
  <r>
    <x v="54"/>
    <s v="DisHonesty - A Documentary Feature Film"/>
    <s v="The truth is, we all lie - and by &quot;we,&quot; we mean everyone!"/>
    <n v="126000"/>
    <n v="137254.84"/>
    <x v="0"/>
    <s v="US"/>
    <s v="USD"/>
    <x v="54"/>
    <x v="54"/>
    <b v="1"/>
    <n v="2436"/>
    <b v="1"/>
    <s v="film &amp; video/documentary"/>
    <n v="109"/>
    <n v="56.34"/>
    <x v="5"/>
    <s v="documentary"/>
    <x v="54"/>
    <d v="2014-05-09T21:00:00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x v="55"/>
    <b v="1"/>
    <n v="2602"/>
    <b v="1"/>
    <s v="publishing/radio &amp; podcasts"/>
    <n v="456"/>
    <n v="52.62"/>
    <x v="1"/>
    <s v="radio &amp; podcasts"/>
    <x v="55"/>
    <d v="2012-03-22T03:00:00"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x v="56"/>
    <x v="56"/>
    <b v="0"/>
    <n v="2525"/>
    <b v="1"/>
    <s v="games/tabletop games"/>
    <n v="1360"/>
    <n v="53.87"/>
    <x v="3"/>
    <s v="tabletop games"/>
    <x v="56"/>
    <d v="2013-11-27T03:02:00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x v="57"/>
    <b v="0"/>
    <n v="3238"/>
    <b v="1"/>
    <s v="games/tabletop games"/>
    <n v="1081"/>
    <n v="40.07"/>
    <x v="3"/>
    <s v="tabletop games"/>
    <x v="57"/>
    <d v="2016-12-15T23:00:00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x v="58"/>
    <b v="0"/>
    <n v="1373"/>
    <b v="1"/>
    <s v="technology/hardware"/>
    <n v="148"/>
    <n v="91.83"/>
    <x v="0"/>
    <s v="hardware"/>
    <x v="58"/>
    <d v="2013-05-23T15:38:11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x v="59"/>
    <b v="1"/>
    <n v="325"/>
    <b v="1"/>
    <s v="technology/hardware"/>
    <n v="125"/>
    <n v="385.04"/>
    <x v="0"/>
    <s v="hardware"/>
    <x v="59"/>
    <d v="2016-06-11T13:39:32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x v="60"/>
    <b v="1"/>
    <n v="303"/>
    <b v="1"/>
    <s v="technology/hardware"/>
    <n v="248"/>
    <n v="408.98"/>
    <x v="0"/>
    <s v="hardware"/>
    <x v="60"/>
    <d v="2014-12-03T13:00:45"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x v="61"/>
    <b v="0"/>
    <n v="1510"/>
    <b v="1"/>
    <s v="film &amp; video/documentary"/>
    <n v="182"/>
    <n v="81.75"/>
    <x v="5"/>
    <s v="documentary"/>
    <x v="61"/>
    <d v="2014-03-07T22:59:00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x v="62"/>
    <b v="1"/>
    <n v="539"/>
    <b v="1"/>
    <s v="technology/hardware"/>
    <n v="120"/>
    <n v="223.1"/>
    <x v="0"/>
    <s v="hardware"/>
    <x v="62"/>
    <d v="2015-03-30T18:31:59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x v="63"/>
    <b v="1"/>
    <n v="354"/>
    <b v="1"/>
    <s v="technology/hardware"/>
    <n v="234"/>
    <n v="331.1"/>
    <x v="0"/>
    <s v="hardware"/>
    <x v="63"/>
    <d v="2014-07-10T14:31:03"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x v="64"/>
    <b v="1"/>
    <n v="2139"/>
    <b v="1"/>
    <s v="film &amp; video/documentary"/>
    <n v="156"/>
    <n v="54.75"/>
    <x v="5"/>
    <s v="documentary"/>
    <x v="64"/>
    <d v="2014-05-30T14:10:35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x v="65"/>
    <b v="1"/>
    <n v="1887"/>
    <b v="1"/>
    <s v="technology/hardware"/>
    <n v="579"/>
    <n v="61.38"/>
    <x v="0"/>
    <s v="hardware"/>
    <x v="65"/>
    <d v="2016-08-05T19:01:08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x v="66"/>
    <b v="0"/>
    <n v="336"/>
    <b v="0"/>
    <s v="technology/wearables"/>
    <n v="58"/>
    <n v="343.15"/>
    <x v="0"/>
    <s v="wearables"/>
    <x v="66"/>
    <d v="2016-12-08T04:59:00"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x v="67"/>
    <b v="0"/>
    <n v="203"/>
    <b v="1"/>
    <s v="technology/hardware"/>
    <n v="115"/>
    <n v="566.39"/>
    <x v="0"/>
    <s v="hardware"/>
    <x v="67"/>
    <d v="2016-03-24T08:11:38"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x v="68"/>
    <b v="1"/>
    <n v="555"/>
    <b v="1"/>
    <s v="film &amp; video/documentary"/>
    <n v="113"/>
    <n v="203.63"/>
    <x v="5"/>
    <s v="documentary"/>
    <x v="68"/>
    <d v="2015-10-28T08:00:00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x v="69"/>
    <b v="0"/>
    <n v="1260"/>
    <b v="1"/>
    <s v="theater/spaces"/>
    <n v="113"/>
    <n v="89.31"/>
    <x v="6"/>
    <s v="spaces"/>
    <x v="69"/>
    <d v="2016-11-01T03:59:00"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x v="70"/>
    <b v="1"/>
    <n v="1633"/>
    <b v="1"/>
    <s v="technology/hardware"/>
    <n v="1105"/>
    <n v="67.69"/>
    <x v="0"/>
    <s v="hardware"/>
    <x v="70"/>
    <d v="2012-10-06T03:59:00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x v="71"/>
    <b v="0"/>
    <n v="3468"/>
    <b v="1"/>
    <s v="technology/space exploration"/>
    <n v="1379"/>
    <n v="31.82"/>
    <x v="0"/>
    <s v="space exploration"/>
    <x v="71"/>
    <d v="2012-09-13T10:07:02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x v="72"/>
    <b v="1"/>
    <n v="1375"/>
    <b v="1"/>
    <s v="technology/hardware"/>
    <n v="217"/>
    <n v="78.83"/>
    <x v="0"/>
    <s v="hardware"/>
    <x v="72"/>
    <d v="2017-01-23T17:05:43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x v="73"/>
    <b v="1"/>
    <n v="1762"/>
    <b v="1"/>
    <s v="technology/space exploration"/>
    <n v="107"/>
    <n v="60.97"/>
    <x v="0"/>
    <s v="space exploration"/>
    <x v="73"/>
    <d v="2016-06-17T12:59:50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x v="74"/>
    <b v="0"/>
    <n v="890"/>
    <b v="0"/>
    <s v="technology/wearables"/>
    <n v="82"/>
    <n v="120.39"/>
    <x v="0"/>
    <s v="wearables"/>
    <x v="74"/>
    <d v="2013-11-22T16:00:00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x v="75"/>
    <b v="1"/>
    <n v="676"/>
    <b v="1"/>
    <s v="technology/space exploration"/>
    <n v="304"/>
    <n v="157.29"/>
    <x v="0"/>
    <s v="space exploration"/>
    <x v="75"/>
    <d v="2012-07-15T05:42:31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x v="76"/>
    <b v="1"/>
    <n v="834"/>
    <b v="1"/>
    <s v="technology/hardware"/>
    <n v="212"/>
    <n v="127.36"/>
    <x v="0"/>
    <s v="hardware"/>
    <x v="76"/>
    <d v="2016-11-07T11:05:37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x v="77"/>
    <b v="0"/>
    <n v="1107"/>
    <b v="1"/>
    <s v="technology/wearables"/>
    <n v="141"/>
    <n v="95.83"/>
    <x v="0"/>
    <s v="wearables"/>
    <x v="77"/>
    <d v="2015-08-20T14:50:40"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x v="78"/>
    <b v="0"/>
    <n v="1980"/>
    <b v="1"/>
    <s v="games/tabletop games"/>
    <n v="2647"/>
    <n v="53.48"/>
    <x v="3"/>
    <s v="tabletop games"/>
    <x v="78"/>
    <d v="2014-02-21T18:00:00"/>
  </r>
  <r>
    <x v="79"/>
    <s v="Krimston TWO - Dual SIM case for iPhone"/>
    <s v="Krimston TWO: iPhone Dual SIM Case"/>
    <n v="100000"/>
    <n v="105745"/>
    <x v="0"/>
    <s v="US"/>
    <s v="USD"/>
    <x v="79"/>
    <x v="79"/>
    <b v="0"/>
    <n v="404"/>
    <b v="1"/>
    <s v="technology/hardware"/>
    <n v="106"/>
    <n v="261.75"/>
    <x v="0"/>
    <s v="hardware"/>
    <x v="79"/>
    <d v="2016-04-22T13:55:11"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x v="80"/>
    <b v="1"/>
    <n v="2165"/>
    <b v="1"/>
    <s v="food/small batch"/>
    <n v="521"/>
    <n v="48.1"/>
    <x v="4"/>
    <s v="small batch"/>
    <x v="80"/>
    <d v="2014-03-08T22:11:35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x v="81"/>
    <b v="0"/>
    <n v="443"/>
    <b v="1"/>
    <s v="technology/hardware"/>
    <n v="103"/>
    <n v="227.85"/>
    <x v="0"/>
    <s v="hardware"/>
    <x v="81"/>
    <d v="2015-04-17T00:00:00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x v="82"/>
    <b v="0"/>
    <n v="100"/>
    <b v="1"/>
    <s v="theater/plays"/>
    <n v="101"/>
    <n v="1008.24"/>
    <x v="6"/>
    <s v="plays"/>
    <x v="82"/>
    <d v="2015-05-22T17:03:29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x v="83"/>
    <b v="1"/>
    <n v="1356"/>
    <b v="1"/>
    <s v="technology/hardware"/>
    <n v="1436"/>
    <n v="74.11"/>
    <x v="0"/>
    <s v="hardware"/>
    <x v="83"/>
    <d v="2013-03-23T22:42:41"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x v="84"/>
    <b v="0"/>
    <n v="558"/>
    <b v="1"/>
    <s v="theater/plays"/>
    <n v="100"/>
    <n v="179.28"/>
    <x v="6"/>
    <s v="plays"/>
    <x v="84"/>
    <d v="2014-05-05T06:38:31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x v="85"/>
    <b v="1"/>
    <n v="942"/>
    <b v="1"/>
    <s v="film &amp; video/documentary"/>
    <n v="132"/>
    <n v="105.05"/>
    <x v="5"/>
    <s v="documentary"/>
    <x v="85"/>
    <d v="2015-04-08T17:42:49"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x v="86"/>
    <b v="0"/>
    <n v="123"/>
    <b v="0"/>
    <s v="technology/wearables"/>
    <n v="56"/>
    <n v="790.84"/>
    <x v="0"/>
    <s v="wearables"/>
    <x v="86"/>
    <d v="2016-02-25T07:25:01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x v="87"/>
    <b v="1"/>
    <n v="1876"/>
    <b v="1"/>
    <s v="technology/hardware"/>
    <n v="201"/>
    <n v="51.31"/>
    <x v="0"/>
    <s v="hardware"/>
    <x v="87"/>
    <d v="2011-04-22T04:21:13"/>
  </r>
  <r>
    <x v="88"/>
    <s v="Weighitz: Weigh Smarter"/>
    <s v="Weighitz are miniature smart scales designed to weigh anything in the home."/>
    <n v="30000"/>
    <n v="96015.9"/>
    <x v="0"/>
    <s v="US"/>
    <s v="USD"/>
    <x v="88"/>
    <x v="88"/>
    <b v="1"/>
    <n v="1737"/>
    <b v="1"/>
    <s v="technology/hardware"/>
    <n v="320"/>
    <n v="55.28"/>
    <x v="0"/>
    <s v="hardware"/>
    <x v="88"/>
    <d v="2016-08-18T23:54:51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x v="89"/>
    <b v="1"/>
    <n v="1251"/>
    <b v="1"/>
    <s v="technology/space exploration"/>
    <n v="144"/>
    <n v="74.64"/>
    <x v="0"/>
    <s v="space exploration"/>
    <x v="89"/>
    <d v="2015-10-11T01:00:00"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x v="90"/>
    <b v="0"/>
    <n v="623"/>
    <b v="1"/>
    <s v="games/tabletop games"/>
    <n v="1857"/>
    <n v="149.03"/>
    <x v="3"/>
    <s v="tabletop games"/>
    <x v="90"/>
    <d v="2013-03-26T08:23:59"/>
  </r>
  <r>
    <x v="91"/>
    <s v="House of Yes"/>
    <s v="Building Brooklyn's own creative venue for circus, theater and events of all types."/>
    <n v="60000"/>
    <n v="92340.21"/>
    <x v="0"/>
    <s v="US"/>
    <s v="USD"/>
    <x v="91"/>
    <x v="91"/>
    <b v="1"/>
    <n v="1088"/>
    <b v="1"/>
    <s v="theater/spaces"/>
    <n v="154"/>
    <n v="84.87"/>
    <x v="6"/>
    <s v="spaces"/>
    <x v="91"/>
    <d v="2014-08-09T02:00:00"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x v="92"/>
    <x v="92"/>
    <b v="1"/>
    <n v="479"/>
    <b v="1"/>
    <s v="technology/hardware"/>
    <n v="922"/>
    <n v="192.39"/>
    <x v="0"/>
    <s v="hardware"/>
    <x v="92"/>
    <d v="2013-03-09T21:08:19"/>
  </r>
  <r>
    <x v="93"/>
    <s v="This is Nowhere"/>
    <s v="A hardcover book of surf, outdoor and nature photos from the British Columbia coast."/>
    <n v="52000"/>
    <n v="86492"/>
    <x v="0"/>
    <s v="CA"/>
    <s v="CAD"/>
    <x v="93"/>
    <x v="93"/>
    <b v="1"/>
    <n v="885"/>
    <b v="1"/>
    <s v="photography/photobooks"/>
    <n v="166"/>
    <n v="97.73"/>
    <x v="2"/>
    <s v="photobooks"/>
    <x v="93"/>
    <d v="2015-07-08T14:00:23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x v="94"/>
    <b v="1"/>
    <n v="146"/>
    <b v="1"/>
    <s v="film &amp; video/documentary"/>
    <n v="101"/>
    <n v="589.95000000000005"/>
    <x v="5"/>
    <s v="documentary"/>
    <x v="94"/>
    <d v="2012-01-07T18:35:09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x v="95"/>
    <b v="0"/>
    <n v="348"/>
    <b v="0"/>
    <s v="theater/spaces"/>
    <n v="68"/>
    <n v="244.8"/>
    <x v="6"/>
    <s v="spaces"/>
    <x v="95"/>
    <d v="2016-07-09T23:49:58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x v="96"/>
    <b v="0"/>
    <n v="224"/>
    <b v="0"/>
    <s v="technology/wearables"/>
    <n v="85"/>
    <n v="379.23"/>
    <x v="0"/>
    <s v="wearables"/>
    <x v="96"/>
    <d v="2014-12-17T20:43:48"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x v="97"/>
    <x v="97"/>
    <b v="1"/>
    <n v="33"/>
    <b v="1"/>
    <s v="technology/hardware"/>
    <n v="118"/>
    <n v="2500.9699999999998"/>
    <x v="0"/>
    <s v="hardware"/>
    <x v="97"/>
    <d v="2014-12-21T08:42:21"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x v="98"/>
    <b v="0"/>
    <n v="562"/>
    <b v="1"/>
    <s v="film &amp; video/documentary"/>
    <n v="214"/>
    <n v="144.69"/>
    <x v="5"/>
    <s v="documentary"/>
    <x v="98"/>
    <d v="2015-08-15T06:00:00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x v="99"/>
    <b v="0"/>
    <n v="100"/>
    <b v="0"/>
    <s v="technology/wearables"/>
    <n v="32"/>
    <n v="800.7"/>
    <x v="0"/>
    <s v="wearables"/>
    <x v="99"/>
    <d v="2016-11-30T20:15:19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x v="100"/>
    <b v="0"/>
    <n v="1556"/>
    <b v="1"/>
    <s v="technology/hardware"/>
    <n v="199"/>
    <n v="51.21"/>
    <x v="0"/>
    <s v="hardware"/>
    <x v="100"/>
    <d v="2013-12-25T08:00:29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x v="101"/>
    <b v="1"/>
    <n v="1224"/>
    <b v="1"/>
    <s v="music/indie rock"/>
    <n v="429"/>
    <n v="64.819999999999993"/>
    <x v="7"/>
    <s v="indie rock"/>
    <x v="101"/>
    <d v="2013-03-21T18:03:35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x v="102"/>
    <b v="0"/>
    <n v="350"/>
    <b v="1"/>
    <s v="technology/hardware"/>
    <n v="111"/>
    <n v="226.21"/>
    <x v="0"/>
    <s v="hardware"/>
    <x v="102"/>
    <d v="2016-05-07T13:57:12"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x v="103"/>
    <b v="1"/>
    <n v="498"/>
    <b v="1"/>
    <s v="film &amp; video/documentary"/>
    <n v="104"/>
    <n v="156.05000000000001"/>
    <x v="5"/>
    <s v="documentary"/>
    <x v="103"/>
    <d v="2015-11-01T04:00:00"/>
  </r>
  <r>
    <x v="104"/>
    <s v="[NUREN] The New Renaissance"/>
    <s v="Jake Kaufman and Jessie Seely present THE WORLD'S FIRST VIRTUAL REALITY ROCK OPERA."/>
    <n v="70000"/>
    <n v="76949.820000000007"/>
    <x v="0"/>
    <s v="US"/>
    <s v="USD"/>
    <x v="104"/>
    <x v="104"/>
    <b v="1"/>
    <n v="1071"/>
    <b v="1"/>
    <s v="music/electronic music"/>
    <n v="110"/>
    <n v="71.849999999999994"/>
    <x v="7"/>
    <s v="electronic music"/>
    <x v="104"/>
    <d v="2015-03-16T19:00:37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x v="105"/>
    <b v="0"/>
    <n v="554"/>
    <b v="1"/>
    <s v="technology/hardware"/>
    <n v="153"/>
    <n v="138.49"/>
    <x v="0"/>
    <s v="hardware"/>
    <x v="105"/>
    <d v="2013-04-17T18:15:42"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x v="106"/>
    <b v="1"/>
    <n v="493"/>
    <b v="1"/>
    <s v="film &amp; video/documentary"/>
    <n v="102"/>
    <n v="154.41999999999999"/>
    <x v="5"/>
    <s v="documentary"/>
    <x v="106"/>
    <d v="2011-10-29T03:59:00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x v="107"/>
    <b v="0"/>
    <n v="404"/>
    <b v="1"/>
    <s v="games/tabletop games"/>
    <n v="381"/>
    <n v="188.38"/>
    <x v="3"/>
    <s v="tabletop games"/>
    <x v="107"/>
    <d v="2014-12-21T01:00:00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x v="108"/>
    <b v="1"/>
    <n v="531"/>
    <b v="1"/>
    <s v="technology/hardware"/>
    <n v="304"/>
    <n v="143.21"/>
    <x v="0"/>
    <s v="hardware"/>
    <x v="108"/>
    <d v="2016-12-15T05:00:00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x v="109"/>
    <b v="1"/>
    <n v="402"/>
    <b v="1"/>
    <s v="technology/hardware"/>
    <n v="375"/>
    <n v="186.81"/>
    <x v="0"/>
    <s v="hardware"/>
    <x v="109"/>
    <d v="2013-08-19T08:01:09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x v="110"/>
    <b v="0"/>
    <n v="1021"/>
    <b v="1"/>
    <s v="technology/wearables"/>
    <n v="300"/>
    <n v="73.489999999999995"/>
    <x v="0"/>
    <s v="wearables"/>
    <x v="110"/>
    <d v="2014-10-29T01:00:00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x v="111"/>
    <b v="1"/>
    <n v="625"/>
    <b v="1"/>
    <s v="technology/hardware"/>
    <n v="226"/>
    <n v="118.61"/>
    <x v="0"/>
    <s v="hardware"/>
    <x v="111"/>
    <d v="2012-11-29T23:54:56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x v="112"/>
    <b v="1"/>
    <n v="405"/>
    <b v="1"/>
    <s v="technology/hardware"/>
    <n v="370"/>
    <n v="182.78"/>
    <x v="0"/>
    <s v="hardware"/>
    <x v="112"/>
    <d v="2014-05-01T15:55:29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x v="113"/>
    <b v="0"/>
    <n v="456"/>
    <b v="1"/>
    <s v="technology/hardware"/>
    <n v="246"/>
    <n v="161.88"/>
    <x v="0"/>
    <s v="hardware"/>
    <x v="113"/>
    <d v="2014-01-15T19:00:00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x v="114"/>
    <b v="1"/>
    <n v="1104"/>
    <b v="1"/>
    <s v="food/small batch"/>
    <n v="294"/>
    <n v="66.62"/>
    <x v="4"/>
    <s v="small batch"/>
    <x v="114"/>
    <d v="2016-12-19T07:59:00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x v="115"/>
    <b v="0"/>
    <n v="356"/>
    <b v="0"/>
    <s v="technology/wearables"/>
    <n v="65"/>
    <n v="201.6"/>
    <x v="0"/>
    <s v="wearables"/>
    <x v="115"/>
    <d v="2014-12-04T10:58:54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x v="116"/>
    <b v="1"/>
    <n v="951"/>
    <b v="1"/>
    <s v="film &amp; video/documentary"/>
    <n v="110"/>
    <n v="75.44"/>
    <x v="5"/>
    <s v="documentary"/>
    <x v="116"/>
    <d v="2015-05-23T21:23:39"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x v="117"/>
    <b v="1"/>
    <n v="682"/>
    <b v="1"/>
    <s v="technology/hardware"/>
    <n v="198"/>
    <n v="101.86"/>
    <x v="0"/>
    <s v="hardware"/>
    <x v="117"/>
    <d v="2013-10-16T14:33:35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x v="118"/>
    <b v="0"/>
    <n v="897"/>
    <b v="1"/>
    <s v="games/tabletop games"/>
    <n v="452"/>
    <n v="75.650000000000006"/>
    <x v="3"/>
    <s v="tabletop games"/>
    <x v="118"/>
    <d v="2016-11-21T04:59:00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x v="119"/>
    <b v="1"/>
    <n v="665"/>
    <b v="1"/>
    <s v="film &amp; video/documentary"/>
    <n v="133"/>
    <n v="100.08"/>
    <x v="5"/>
    <s v="documentary"/>
    <x v="119"/>
    <d v="2013-11-01T00:00:00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x v="120"/>
    <b v="1"/>
    <n v="450"/>
    <b v="1"/>
    <s v="technology/hardware"/>
    <n v="102"/>
    <n v="147.68"/>
    <x v="0"/>
    <s v="hardware"/>
    <x v="120"/>
    <d v="2015-08-13T08:46:49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x v="121"/>
    <b v="0"/>
    <n v="884"/>
    <b v="0"/>
    <s v="music/faith"/>
    <n v="101"/>
    <n v="74.58"/>
    <x v="7"/>
    <s v="faith"/>
    <x v="121"/>
    <d v="2017-03-29T02:00:00"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x v="122"/>
    <x v="122"/>
    <b v="1"/>
    <n v="740"/>
    <b v="1"/>
    <s v="photography/photobooks"/>
    <n v="145"/>
    <n v="88.26"/>
    <x v="2"/>
    <s v="photobooks"/>
    <x v="122"/>
    <d v="2016-05-02T03:59:00"/>
  </r>
  <r>
    <x v="123"/>
    <s v="So It Is: Vancouver"/>
    <s v="Telling the story of the city through remarkable people who live in Vancouver today."/>
    <n v="50000"/>
    <n v="64974"/>
    <x v="0"/>
    <s v="CA"/>
    <s v="CAD"/>
    <x v="123"/>
    <x v="123"/>
    <b v="0"/>
    <n v="181"/>
    <b v="1"/>
    <s v="photography/photobooks"/>
    <n v="130"/>
    <n v="358.97"/>
    <x v="2"/>
    <s v="photobooks"/>
    <x v="123"/>
    <d v="2015-09-02T22:49:03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x v="124"/>
    <b v="0"/>
    <n v="263"/>
    <b v="1"/>
    <s v="technology/hardware"/>
    <n v="128"/>
    <n v="244.12"/>
    <x v="0"/>
    <s v="hardware"/>
    <x v="124"/>
    <d v="2016-01-02T23:19:51"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x v="125"/>
    <b v="0"/>
    <n v="983"/>
    <b v="1"/>
    <s v="games/tabletop games"/>
    <n v="353"/>
    <n v="64.63"/>
    <x v="3"/>
    <s v="tabletop games"/>
    <x v="125"/>
    <d v="2014-11-12T07:59:00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x v="126"/>
    <b v="1"/>
    <n v="613"/>
    <b v="1"/>
    <s v="film &amp; video/documentary"/>
    <n v="109"/>
    <n v="103.52"/>
    <x v="5"/>
    <s v="documentary"/>
    <x v="126"/>
    <d v="2015-11-19T20:00:19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x v="127"/>
    <b v="1"/>
    <n v="452"/>
    <b v="1"/>
    <s v="photography/photobooks"/>
    <n v="139"/>
    <n v="133.74"/>
    <x v="2"/>
    <s v="photobooks"/>
    <x v="127"/>
    <d v="2014-10-17T19:55:39"/>
  </r>
  <r>
    <x v="128"/>
    <s v="Sea Tea Improv's Comedy Theater in Hartford, CT"/>
    <s v="A permanent home for comedy in Connecticut in the heart of downtown Hartford."/>
    <n v="35000"/>
    <n v="60180"/>
    <x v="0"/>
    <s v="US"/>
    <s v="USD"/>
    <x v="128"/>
    <x v="128"/>
    <b v="0"/>
    <n v="392"/>
    <b v="1"/>
    <s v="theater/spaces"/>
    <n v="172"/>
    <n v="153.52000000000001"/>
    <x v="6"/>
    <s v="spaces"/>
    <x v="128"/>
    <d v="2015-05-26T21:54:00"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x v="129"/>
    <x v="129"/>
    <b v="1"/>
    <n v="508"/>
    <b v="1"/>
    <s v="technology/hardware"/>
    <n v="120"/>
    <n v="118.45"/>
    <x v="0"/>
    <s v="hardware"/>
    <x v="129"/>
    <d v="2015-01-09T01:00:00"/>
  </r>
  <r>
    <x v="130"/>
    <s v="LOCK8 - the World's First Smart Bike Lock"/>
    <s v="Keyless. Alarm secured. GPS tracking."/>
    <n v="50000"/>
    <n v="60095.35"/>
    <x v="0"/>
    <s v="GB"/>
    <s v="GBP"/>
    <x v="130"/>
    <x v="130"/>
    <b v="0"/>
    <n v="742"/>
    <b v="1"/>
    <s v="technology/hardware"/>
    <n v="120"/>
    <n v="80.989999999999995"/>
    <x v="0"/>
    <s v="hardware"/>
    <x v="130"/>
    <d v="2013-12-02T22:59:0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x v="131"/>
    <b v="1"/>
    <n v="508"/>
    <b v="1"/>
    <s v="music/rock"/>
    <n v="200"/>
    <n v="118.2"/>
    <x v="7"/>
    <s v="rock"/>
    <x v="131"/>
    <d v="2014-09-06T15:25:31"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x v="132"/>
    <b v="1"/>
    <n v="635"/>
    <b v="1"/>
    <s v="publishing/radio &amp; podcasts"/>
    <n v="117"/>
    <n v="92.16"/>
    <x v="1"/>
    <s v="radio &amp; podcasts"/>
    <x v="132"/>
    <d v="2013-07-26T17:00:00"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x v="133"/>
    <b v="0"/>
    <n v="113"/>
    <b v="1"/>
    <s v="technology/hardware"/>
    <n v="145"/>
    <n v="511.65"/>
    <x v="0"/>
    <s v="hardware"/>
    <x v="133"/>
    <d v="2017-03-01T17:52:15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x v="134"/>
    <b v="0"/>
    <n v="188"/>
    <b v="1"/>
    <s v="technology/hardware"/>
    <n v="116"/>
    <n v="307.2"/>
    <x v="0"/>
    <s v="hardware"/>
    <x v="134"/>
    <d v="2015-06-05T21:00:00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x v="135"/>
    <b v="1"/>
    <n v="688"/>
    <b v="1"/>
    <s v="film &amp; video/documentary"/>
    <n v="191"/>
    <n v="83.35"/>
    <x v="5"/>
    <s v="documentary"/>
    <x v="135"/>
    <d v="2011-06-18T01:14:26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x v="136"/>
    <b v="0"/>
    <n v="355"/>
    <b v="0"/>
    <s v="technology/wearables"/>
    <n v="23"/>
    <n v="161.12"/>
    <x v="0"/>
    <s v="wearables"/>
    <x v="136"/>
    <d v="2015-11-21T17:12:15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x v="137"/>
    <b v="0"/>
    <n v="1328"/>
    <b v="1"/>
    <s v="games/tabletop games"/>
    <n v="283"/>
    <n v="42.63"/>
    <x v="3"/>
    <s v="tabletop games"/>
    <x v="137"/>
    <d v="2016-12-10T00:00:04"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x v="138"/>
    <x v="138"/>
    <b v="1"/>
    <n v="701"/>
    <b v="1"/>
    <s v="technology/hardware"/>
    <n v="1132"/>
    <n v="80.73"/>
    <x v="0"/>
    <s v="hardware"/>
    <x v="138"/>
    <d v="2013-04-20T03:38:21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x v="139"/>
    <b v="0"/>
    <n v="278"/>
    <b v="1"/>
    <s v="technology/hardware"/>
    <n v="281"/>
    <n v="201.96"/>
    <x v="0"/>
    <s v="hardware"/>
    <x v="139"/>
    <d v="2016-10-02T06:41:24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x v="140"/>
    <b v="1"/>
    <n v="930"/>
    <b v="1"/>
    <s v="theater/plays"/>
    <n v="160"/>
    <n v="60.3"/>
    <x v="6"/>
    <s v="plays"/>
    <x v="140"/>
    <d v="2014-11-26T07:59:00"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x v="141"/>
    <b v="0"/>
    <n v="351"/>
    <b v="1"/>
    <s v="film &amp; video/documentary"/>
    <n v="110"/>
    <n v="157.33000000000001"/>
    <x v="5"/>
    <s v="documentary"/>
    <x v="141"/>
    <d v="2013-10-10T17:00:52"/>
  </r>
  <r>
    <x v="142"/>
    <s v="BREAKING A MONSTER a film about the band Unlocking The Truth"/>
    <s v="BREAKING A MONSTER needs your help to play in THEATERS!"/>
    <n v="55000"/>
    <n v="55201.52"/>
    <x v="0"/>
    <s v="US"/>
    <s v="USD"/>
    <x v="142"/>
    <x v="142"/>
    <b v="1"/>
    <n v="325"/>
    <b v="1"/>
    <s v="film &amp; video/documentary"/>
    <n v="100"/>
    <n v="169.85"/>
    <x v="5"/>
    <s v="documentary"/>
    <x v="142"/>
    <d v="2016-04-29T18:44:25"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x v="143"/>
    <b v="0"/>
    <n v="284"/>
    <b v="1"/>
    <s v="film &amp; video/television"/>
    <n v="123"/>
    <n v="190.55"/>
    <x v="5"/>
    <s v="television"/>
    <x v="143"/>
    <d v="2015-12-19T20:01:19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x v="144"/>
    <b v="0"/>
    <n v="229"/>
    <b v="1"/>
    <s v="publishing/nonfiction"/>
    <n v="114"/>
    <n v="234.81"/>
    <x v="1"/>
    <s v="nonfiction"/>
    <x v="144"/>
    <d v="2014-12-04T00:39:00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x v="145"/>
    <b v="0"/>
    <n v="119"/>
    <b v="1"/>
    <s v="technology/hardware"/>
    <n v="108"/>
    <n v="451.84"/>
    <x v="0"/>
    <s v="hardware"/>
    <x v="145"/>
    <d v="2015-04-10T05:32:54"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x v="146"/>
    <b v="0"/>
    <n v="878"/>
    <b v="1"/>
    <s v="games/tabletop games"/>
    <n v="537"/>
    <n v="61.2"/>
    <x v="3"/>
    <s v="tabletop games"/>
    <x v="146"/>
    <d v="2016-03-26T17:11:30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x v="147"/>
    <b v="0"/>
    <n v="456"/>
    <b v="0"/>
    <s v="technology/wearables"/>
    <n v="79"/>
    <n v="117.7"/>
    <x v="0"/>
    <s v="wearables"/>
    <x v="147"/>
    <d v="2017-01-01T15:55:27"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x v="148"/>
    <b v="0"/>
    <n v="651"/>
    <b v="1"/>
    <s v="games/tabletop games"/>
    <n v="133"/>
    <n v="81.650000000000006"/>
    <x v="3"/>
    <s v="tabletop games"/>
    <x v="148"/>
    <d v="2015-11-14T13:20:00"/>
  </r>
  <r>
    <x v="149"/>
    <s v="Shake Your Power"/>
    <s v="#ShakeYourPower brings clean energy to places in the world without electricity through the power of music."/>
    <n v="50000"/>
    <n v="53001.3"/>
    <x v="0"/>
    <s v="GB"/>
    <s v="GBP"/>
    <x v="149"/>
    <x v="149"/>
    <b v="1"/>
    <n v="943"/>
    <b v="1"/>
    <s v="technology/hardware"/>
    <n v="106"/>
    <n v="56.2"/>
    <x v="0"/>
    <s v="hardware"/>
    <x v="149"/>
    <d v="2014-07-10T10:09:11"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x v="150"/>
    <b v="0"/>
    <n v="320"/>
    <b v="1"/>
    <s v="theater/spaces"/>
    <n v="131"/>
    <n v="164.3"/>
    <x v="6"/>
    <s v="spaces"/>
    <x v="150"/>
    <d v="2015-03-20T15:54:11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x v="151"/>
    <b v="1"/>
    <n v="736"/>
    <b v="1"/>
    <s v="film &amp; video/documentary"/>
    <n v="104"/>
    <n v="70.92"/>
    <x v="5"/>
    <s v="documentary"/>
    <x v="151"/>
    <d v="2016-12-20T04:30:33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x v="152"/>
    <b v="0"/>
    <n v="73"/>
    <b v="1"/>
    <s v="film &amp; video/documentary"/>
    <n v="104"/>
    <n v="711.04"/>
    <x v="5"/>
    <s v="documentary"/>
    <x v="152"/>
    <d v="2011-08-07T20:12:50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x v="153"/>
    <b v="1"/>
    <n v="447"/>
    <b v="1"/>
    <s v="film &amp; video/documentary"/>
    <n v="103"/>
    <n v="115.45"/>
    <x v="5"/>
    <s v="documentary"/>
    <x v="153"/>
    <d v="2012-06-26T04:03:13"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x v="154"/>
    <b v="1"/>
    <n v="267"/>
    <b v="1"/>
    <s v="film &amp; video/documentary"/>
    <n v="103"/>
    <n v="193.05"/>
    <x v="5"/>
    <s v="documentary"/>
    <x v="154"/>
    <d v="2016-06-15T15:00:00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x v="155"/>
    <b v="0"/>
    <n v="433"/>
    <b v="1"/>
    <s v="theater/spaces"/>
    <n v="103"/>
    <n v="118.97"/>
    <x v="6"/>
    <s v="spaces"/>
    <x v="155"/>
    <d v="2014-06-16T04:25:00"/>
  </r>
  <r>
    <x v="156"/>
    <s v="Most Dangerous Man in America (WEB DuBois) by Amiri  Baraka"/>
    <s v="World Premiere of last play written by Amiri Baraka"/>
    <n v="40000"/>
    <n v="51184"/>
    <x v="0"/>
    <s v="US"/>
    <s v="USD"/>
    <x v="156"/>
    <x v="156"/>
    <b v="0"/>
    <n v="274"/>
    <b v="1"/>
    <s v="theater/plays"/>
    <n v="128"/>
    <n v="186.8"/>
    <x v="6"/>
    <s v="plays"/>
    <x v="156"/>
    <d v="2015-03-02T04:59:00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x v="157"/>
    <b v="0"/>
    <n v="323"/>
    <b v="0"/>
    <s v="technology/wearables"/>
    <n v="102"/>
    <n v="158.36000000000001"/>
    <x v="0"/>
    <s v="wearables"/>
    <x v="157"/>
    <d v="2016-08-19T03:59:00"/>
  </r>
  <r>
    <x v="158"/>
    <s v="Det Andra GÃ¶teborg"/>
    <s v="En fotobok om livet i det enda andra GÃ¶teborg i vÃ¤rlden"/>
    <n v="20000"/>
    <n v="50863"/>
    <x v="0"/>
    <s v="SE"/>
    <s v="SEK"/>
    <x v="158"/>
    <x v="158"/>
    <b v="0"/>
    <n v="103"/>
    <b v="1"/>
    <s v="photography/photobooks"/>
    <n v="254"/>
    <n v="493.82"/>
    <x v="2"/>
    <s v="photobooks"/>
    <x v="158"/>
    <d v="2015-05-31T21:00:00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x v="159"/>
    <b v="1"/>
    <n v="308"/>
    <b v="1"/>
    <s v="theater/spaces"/>
    <n v="102"/>
    <n v="164.94"/>
    <x v="6"/>
    <s v="spaces"/>
    <x v="159"/>
    <d v="2016-10-04T03:59:00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x v="160"/>
    <b v="1"/>
    <n v="614"/>
    <b v="1"/>
    <s v="music/indie rock"/>
    <n v="101"/>
    <n v="82.5"/>
    <x v="7"/>
    <s v="indie rock"/>
    <x v="160"/>
    <d v="2014-08-29T01:00:00"/>
  </r>
  <r>
    <x v="161"/>
    <s v="freeSoC and freeSoC Mini"/>
    <s v="An open hardware platform for the best microcontroller in the world."/>
    <n v="30000"/>
    <n v="50251.41"/>
    <x v="0"/>
    <s v="US"/>
    <s v="USD"/>
    <x v="161"/>
    <x v="161"/>
    <b v="1"/>
    <n v="660"/>
    <b v="1"/>
    <s v="technology/hardware"/>
    <n v="168"/>
    <n v="76.14"/>
    <x v="0"/>
    <s v="hardware"/>
    <x v="161"/>
    <d v="2012-10-27T02:21:53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x v="162"/>
    <b v="1"/>
    <n v="266"/>
    <b v="1"/>
    <s v="film &amp; video/documentary"/>
    <n v="125"/>
    <n v="188.31"/>
    <x v="5"/>
    <s v="documentary"/>
    <x v="162"/>
    <d v="2016-04-07T14:16:31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x v="163"/>
    <b v="0"/>
    <n v="144"/>
    <b v="1"/>
    <s v="music/rock"/>
    <n v="119"/>
    <n v="346.04"/>
    <x v="7"/>
    <s v="rock"/>
    <x v="163"/>
    <d v="2015-01-07T16:41:46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x v="164"/>
    <b v="0"/>
    <n v="271"/>
    <b v="1"/>
    <s v="photography/photobooks"/>
    <n v="199"/>
    <n v="183.8"/>
    <x v="2"/>
    <s v="photobooks"/>
    <x v="164"/>
    <d v="2015-06-27T06:55:54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x v="165"/>
    <b v="0"/>
    <n v="827"/>
    <b v="1"/>
    <s v="film &amp; video/television"/>
    <n v="165"/>
    <n v="59.96"/>
    <x v="5"/>
    <s v="television"/>
    <x v="165"/>
    <d v="2014-07-16T03:00:00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x v="166"/>
    <b v="0"/>
    <n v="707"/>
    <b v="1"/>
    <s v="technology/hardware"/>
    <n v="493"/>
    <n v="69.760000000000005"/>
    <x v="0"/>
    <s v="hardware"/>
    <x v="166"/>
    <d v="2015-08-07T16:14:23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x v="167"/>
    <b v="0"/>
    <n v="1364"/>
    <b v="1"/>
    <s v="technology/hardware"/>
    <n v="196"/>
    <n v="36"/>
    <x v="0"/>
    <s v="hardware"/>
    <x v="167"/>
    <d v="2014-07-23T15:25:50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x v="168"/>
    <b v="0"/>
    <n v="92"/>
    <b v="1"/>
    <s v="music/indie rock"/>
    <n v="101"/>
    <n v="526.46"/>
    <x v="7"/>
    <s v="indie rock"/>
    <x v="168"/>
    <d v="2012-10-02T18:40:03"/>
  </r>
  <r>
    <x v="169"/>
    <s v="The Local Global Mashup Show"/>
    <s v="Get the inside edge on the stories that connect Americans to the world -- in your ear every week."/>
    <n v="44250"/>
    <n v="47978"/>
    <x v="0"/>
    <s v="US"/>
    <s v="USD"/>
    <x v="169"/>
    <x v="169"/>
    <b v="1"/>
    <n v="321"/>
    <b v="1"/>
    <s v="publishing/radio &amp; podcasts"/>
    <n v="108"/>
    <n v="149.46"/>
    <x v="1"/>
    <s v="radio &amp; podcasts"/>
    <x v="169"/>
    <d v="2013-02-15T14:21:49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x v="170"/>
    <b v="0"/>
    <n v="315"/>
    <b v="1"/>
    <s v="technology/wearables"/>
    <n v="119"/>
    <n v="151.32"/>
    <x v="0"/>
    <s v="wearables"/>
    <x v="170"/>
    <d v="2015-08-13T13:40:48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x v="171"/>
    <b v="0"/>
    <n v="170"/>
    <b v="1"/>
    <s v="technology/hardware"/>
    <n v="473"/>
    <n v="278.39"/>
    <x v="0"/>
    <s v="hardware"/>
    <x v="171"/>
    <d v="2015-05-31T01:42:58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x v="172"/>
    <b v="1"/>
    <n v="874"/>
    <b v="1"/>
    <s v="photography/photobooks"/>
    <n v="135"/>
    <n v="53.99"/>
    <x v="2"/>
    <s v="photobooks"/>
    <x v="172"/>
    <d v="2015-10-23T18:24:55"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x v="173"/>
    <b v="0"/>
    <n v="975"/>
    <b v="0"/>
    <s v="games/video games"/>
    <n v="63"/>
    <n v="48.28"/>
    <x v="3"/>
    <s v="video games"/>
    <x v="173"/>
    <d v="2014-09-11T09:04:10"/>
  </r>
  <r>
    <x v="174"/>
    <s v="Angel Comedy Club"/>
    <s v="Angel Comedy Club: A permanent home for Londonâ€™s loveliest comedy night - a community comedy club"/>
    <n v="20000"/>
    <n v="46643.07"/>
    <x v="0"/>
    <s v="GB"/>
    <s v="GBP"/>
    <x v="174"/>
    <x v="174"/>
    <b v="1"/>
    <n v="1049"/>
    <b v="1"/>
    <s v="theater/spaces"/>
    <n v="233"/>
    <n v="44.46"/>
    <x v="6"/>
    <s v="spaces"/>
    <x v="174"/>
    <d v="2016-07-21T16:45:26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x v="175"/>
    <b v="0"/>
    <n v="199"/>
    <b v="1"/>
    <s v="theater/musical"/>
    <n v="102"/>
    <n v="231.66"/>
    <x v="6"/>
    <s v="musical"/>
    <x v="175"/>
    <d v="2014-09-11T14:01:08"/>
  </r>
  <r>
    <x v="176"/>
    <s v="Radio Ambulante"/>
    <s v="We are a new Spanish language podcast telling uniquely Latin American stories."/>
    <n v="40000"/>
    <n v="46032"/>
    <x v="0"/>
    <s v="US"/>
    <s v="USD"/>
    <x v="176"/>
    <x v="176"/>
    <b v="1"/>
    <n v="600"/>
    <b v="1"/>
    <s v="publishing/radio &amp; podcasts"/>
    <n v="115"/>
    <n v="76.72"/>
    <x v="1"/>
    <s v="radio &amp; podcasts"/>
    <x v="176"/>
    <d v="2012-03-25T18:14:45"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x v="177"/>
    <b v="0"/>
    <n v="682"/>
    <b v="1"/>
    <s v="technology/hardware"/>
    <n v="170"/>
    <n v="67.42"/>
    <x v="0"/>
    <s v="hardware"/>
    <x v="177"/>
    <d v="2013-04-22T12:59:35"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x v="178"/>
    <b v="1"/>
    <n v="179"/>
    <b v="1"/>
    <s v="film &amp; video/documentary"/>
    <n v="101"/>
    <n v="254.39"/>
    <x v="5"/>
    <s v="documentary"/>
    <x v="178"/>
    <d v="2010-02-22T22:00:00"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x v="179"/>
    <b v="0"/>
    <n v="277"/>
    <b v="1"/>
    <s v="theater/spaces"/>
    <n v="113"/>
    <n v="162.91"/>
    <x v="6"/>
    <s v="spaces"/>
    <x v="179"/>
    <d v="2014-11-15T22:08:44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x v="180"/>
    <b v="0"/>
    <n v="902"/>
    <b v="1"/>
    <s v="games/tabletop games"/>
    <n v="1802"/>
    <n v="49.93"/>
    <x v="3"/>
    <s v="tabletop games"/>
    <x v="180"/>
    <d v="2017-03-07T05:00:00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x v="181"/>
    <b v="1"/>
    <n v="158"/>
    <b v="1"/>
    <s v="technology/hardware"/>
    <n v="179"/>
    <n v="282.72000000000003"/>
    <x v="0"/>
    <s v="hardware"/>
    <x v="181"/>
    <d v="2014-04-26T01:58:38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x v="182"/>
    <b v="1"/>
    <n v="379"/>
    <b v="1"/>
    <s v="film &amp; video/documentary"/>
    <n v="112"/>
    <n v="117.77"/>
    <x v="5"/>
    <s v="documentary"/>
    <x v="182"/>
    <d v="2015-11-14T12:53:29"/>
  </r>
  <r>
    <x v="183"/>
    <s v="Audio Jacket"/>
    <s v="Get ready for the next product that you canâ€™t live without"/>
    <n v="35000"/>
    <n v="44388"/>
    <x v="0"/>
    <s v="US"/>
    <s v="USD"/>
    <x v="183"/>
    <x v="183"/>
    <b v="0"/>
    <n v="27"/>
    <b v="1"/>
    <s v="technology/wearables"/>
    <n v="127"/>
    <n v="1644"/>
    <x v="0"/>
    <s v="wearables"/>
    <x v="183"/>
    <d v="2014-10-14T16:38:28"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x v="184"/>
    <x v="184"/>
    <b v="1"/>
    <n v="299"/>
    <b v="1"/>
    <s v="film &amp; video/documentary"/>
    <n v="125"/>
    <n v="146.35"/>
    <x v="5"/>
    <s v="documentary"/>
    <x v="184"/>
    <d v="2017-03-08T21:00:00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x v="185"/>
    <b v="1"/>
    <n v="964"/>
    <b v="1"/>
    <s v="film &amp; video/documentary"/>
    <n v="127"/>
    <n v="44.91"/>
    <x v="5"/>
    <s v="documentary"/>
    <x v="185"/>
    <d v="2016-04-07T22:09:14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x v="186"/>
    <b v="0"/>
    <n v="375"/>
    <b v="1"/>
    <s v="technology/hardware"/>
    <n v="143"/>
    <n v="114.77"/>
    <x v="0"/>
    <s v="hardware"/>
    <x v="186"/>
    <d v="2016-01-31T21:59:00"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x v="187"/>
    <b v="0"/>
    <n v="28"/>
    <b v="0"/>
    <s v="technology/wearables"/>
    <n v="22"/>
    <n v="1536.25"/>
    <x v="0"/>
    <s v="wearables"/>
    <x v="187"/>
    <d v="2016-07-06T15:00:58"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x v="188"/>
    <b v="1"/>
    <n v="438"/>
    <b v="1"/>
    <s v="film &amp; video/documentary"/>
    <n v="107"/>
    <n v="97.36"/>
    <x v="5"/>
    <s v="documentary"/>
    <x v="188"/>
    <d v="2016-06-17T13:57:14"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x v="189"/>
    <b v="1"/>
    <n v="403"/>
    <b v="1"/>
    <s v="food/small batch"/>
    <n v="106"/>
    <n v="104.99"/>
    <x v="4"/>
    <s v="small batch"/>
    <x v="189"/>
    <d v="2016-10-30T15:25:38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x v="190"/>
    <b v="1"/>
    <n v="535"/>
    <b v="0"/>
    <s v="technology/space exploration"/>
    <n v="8"/>
    <n v="78.67"/>
    <x v="0"/>
    <s v="space exploration"/>
    <x v="190"/>
    <d v="2015-09-09T07:31:09"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x v="191"/>
    <b v="0"/>
    <n v="15"/>
    <b v="0"/>
    <s v="theater/spaces"/>
    <n v="12"/>
    <n v="2796.67"/>
    <x v="6"/>
    <s v="spaces"/>
    <x v="191"/>
    <d v="2016-07-10T05:28:57"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x v="192"/>
    <b v="1"/>
    <n v="760"/>
    <b v="1"/>
    <s v="film &amp; video/documentary"/>
    <n v="105"/>
    <n v="55.07"/>
    <x v="5"/>
    <s v="documentary"/>
    <x v="192"/>
    <d v="2012-01-21T17:43:00"/>
  </r>
  <r>
    <x v="193"/>
    <s v="Bisagra Teatro: Foro Multidisciplinario"/>
    <s v="Â¡Tu nuevo espacio cultural multidisciplinario en el centro de Pachuca, Hidalgo"/>
    <n v="40000"/>
    <n v="41500"/>
    <x v="3"/>
    <s v="MX"/>
    <s v="MXN"/>
    <x v="193"/>
    <x v="193"/>
    <b v="0"/>
    <n v="45"/>
    <b v="0"/>
    <s v="theater/spaces"/>
    <n v="104"/>
    <n v="922.22"/>
    <x v="6"/>
    <s v="spaces"/>
    <x v="193"/>
    <d v="2017-03-22T15:33:50"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x v="194"/>
    <b v="1"/>
    <n v="376"/>
    <b v="1"/>
    <s v="film &amp; video/documentary"/>
    <n v="113"/>
    <n v="109.04"/>
    <x v="5"/>
    <s v="documentary"/>
    <x v="194"/>
    <d v="2014-12-21T16:45:04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x v="195"/>
    <b v="0"/>
    <n v="202"/>
    <b v="0"/>
    <s v="theater/spaces"/>
    <n v="20"/>
    <n v="202.23"/>
    <x v="6"/>
    <s v="spaces"/>
    <x v="195"/>
    <d v="2015-12-16T20:18:00"/>
  </r>
  <r>
    <x v="196"/>
    <s v="REZA ABDOH -Theatre Visionary"/>
    <s v="A documentary film about the late REZA ABDOH and his performance company DAR A LUZ."/>
    <n v="35000"/>
    <n v="40690"/>
    <x v="0"/>
    <s v="US"/>
    <s v="USD"/>
    <x v="196"/>
    <x v="196"/>
    <b v="1"/>
    <n v="165"/>
    <b v="1"/>
    <s v="film &amp; video/documentary"/>
    <n v="116"/>
    <n v="246.61"/>
    <x v="5"/>
    <s v="documentary"/>
    <x v="196"/>
    <d v="2014-12-01T08:03:14"/>
  </r>
  <r>
    <x v="197"/>
    <s v="The Babushkas of Chernobyl"/>
    <s v="An unlikely story of spirit, defiance and beauty from the most contaminated place on Earth"/>
    <n v="27000"/>
    <n v="40594"/>
    <x v="0"/>
    <s v="US"/>
    <s v="USD"/>
    <x v="197"/>
    <x v="197"/>
    <b v="1"/>
    <n v="415"/>
    <b v="1"/>
    <s v="film &amp; video/documentary"/>
    <n v="150"/>
    <n v="97.82"/>
    <x v="5"/>
    <s v="documentary"/>
    <x v="197"/>
    <d v="2012-10-12T00:58:59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x v="198"/>
    <b v="0"/>
    <n v="311"/>
    <b v="1"/>
    <s v="food/small batch"/>
    <n v="203"/>
    <n v="130.22999999999999"/>
    <x v="4"/>
    <s v="small batch"/>
    <x v="198"/>
    <d v="2014-08-15T15:00:22"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x v="199"/>
    <b v="0"/>
    <n v="248"/>
    <b v="0"/>
    <s v="technology/wearables"/>
    <n v="40"/>
    <n v="162.91999999999999"/>
    <x v="0"/>
    <s v="wearables"/>
    <x v="199"/>
    <d v="2015-11-06T01:00:00"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x v="200"/>
    <b v="0"/>
    <n v="253"/>
    <b v="1"/>
    <s v="film &amp; video/television"/>
    <n v="183"/>
    <n v="159.51"/>
    <x v="5"/>
    <s v="television"/>
    <x v="200"/>
    <d v="2015-02-27T16:37:59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x v="201"/>
    <b v="0"/>
    <n v="714"/>
    <b v="1"/>
    <s v="photography/photobooks"/>
    <n v="322"/>
    <n v="56.41"/>
    <x v="2"/>
    <s v="photobooks"/>
    <x v="201"/>
    <d v="2015-04-08T11:42:59"/>
  </r>
  <r>
    <x v="202"/>
    <s v="Moth Theater Lives"/>
    <s v="Help Moth Live! Support Moth and its artist collective to achieve its 2014/15 season."/>
    <n v="40000"/>
    <n v="40153"/>
    <x v="0"/>
    <s v="US"/>
    <s v="USD"/>
    <x v="202"/>
    <x v="202"/>
    <b v="0"/>
    <n v="73"/>
    <b v="1"/>
    <s v="theater/plays"/>
    <n v="100"/>
    <n v="550.04"/>
    <x v="6"/>
    <s v="plays"/>
    <x v="202"/>
    <d v="2014-10-05T07:00:45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x v="203"/>
    <b v="0"/>
    <n v="263"/>
    <b v="1"/>
    <s v="technology/hardware"/>
    <n v="819"/>
    <n v="152.62"/>
    <x v="0"/>
    <s v="hardware"/>
    <x v="203"/>
    <d v="2012-07-09T02:07:27"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x v="204"/>
    <b v="0"/>
    <n v="110"/>
    <b v="0"/>
    <s v="technology/wearables"/>
    <n v="42"/>
    <n v="364.35"/>
    <x v="0"/>
    <s v="wearables"/>
    <x v="204"/>
    <d v="2017-02-20T19:00:00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x v="205"/>
    <b v="1"/>
    <n v="235"/>
    <b v="1"/>
    <s v="photography/photobooks"/>
    <n v="107"/>
    <n v="170.45"/>
    <x v="2"/>
    <s v="photobooks"/>
    <x v="205"/>
    <d v="2016-06-07T04:01:31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x v="206"/>
    <b v="0"/>
    <n v="336"/>
    <b v="1"/>
    <s v="theater/plays"/>
    <n v="114"/>
    <n v="119.18"/>
    <x v="6"/>
    <s v="plays"/>
    <x v="206"/>
    <d v="2016-05-14T03:59:00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x v="207"/>
    <b v="0"/>
    <n v="621"/>
    <b v="1"/>
    <s v="technology/hardware"/>
    <n v="114"/>
    <n v="64.02"/>
    <x v="0"/>
    <s v="hardware"/>
    <x v="207"/>
    <d v="2014-05-02T12:30:10"/>
  </r>
  <r>
    <x v="208"/>
    <s v="The Comedy Button Podcast"/>
    <s v="The Comedy Button is a brand new nerd pop culture podcast with weekly video sketches."/>
    <n v="6000"/>
    <n v="39693.279999999999"/>
    <x v="0"/>
    <s v="US"/>
    <s v="USD"/>
    <x v="208"/>
    <x v="208"/>
    <b v="1"/>
    <n v="916"/>
    <b v="1"/>
    <s v="publishing/radio &amp; podcasts"/>
    <n v="662"/>
    <n v="43.33"/>
    <x v="1"/>
    <s v="radio &amp; podcasts"/>
    <x v="208"/>
    <d v="2011-09-10T01:00:22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x v="209"/>
    <b v="0"/>
    <n v="480"/>
    <b v="1"/>
    <s v="games/tabletop games"/>
    <n v="404"/>
    <n v="82.4"/>
    <x v="3"/>
    <s v="tabletop games"/>
    <x v="209"/>
    <d v="2015-09-17T14:59:51"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x v="210"/>
    <b v="1"/>
    <n v="848"/>
    <b v="1"/>
    <s v="technology/hardware"/>
    <n v="132"/>
    <n v="46.58"/>
    <x v="0"/>
    <s v="hardware"/>
    <x v="210"/>
    <d v="2014-05-09T20:45:19"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x v="211"/>
    <b v="0"/>
    <n v="549"/>
    <b v="1"/>
    <s v="photography/photobooks"/>
    <n v="786"/>
    <n v="71.59"/>
    <x v="2"/>
    <s v="photobooks"/>
    <x v="211"/>
    <d v="2014-05-30T22:09:16"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x v="212"/>
    <b v="1"/>
    <n v="263"/>
    <b v="1"/>
    <s v="theater/spaces"/>
    <n v="112"/>
    <n v="149.44"/>
    <x v="6"/>
    <s v="spaces"/>
    <x v="212"/>
    <d v="2014-10-16T06:59:00"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x v="213"/>
    <x v="213"/>
    <b v="0"/>
    <n v="512"/>
    <b v="1"/>
    <s v="photography/photobooks"/>
    <n v="270"/>
    <n v="76.44"/>
    <x v="2"/>
    <s v="photobooks"/>
    <x v="213"/>
    <d v="2015-12-18T19:38:59"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x v="214"/>
    <b v="1"/>
    <n v="489"/>
    <b v="1"/>
    <s v="technology/space exploration"/>
    <n v="326"/>
    <n v="80.02"/>
    <x v="0"/>
    <s v="space exploration"/>
    <x v="214"/>
    <d v="2014-11-12T21:20:00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x v="215"/>
    <b v="0"/>
    <n v="354"/>
    <b v="1"/>
    <s v="film &amp; video/documentary"/>
    <n v="111"/>
    <n v="109.82"/>
    <x v="5"/>
    <s v="documentary"/>
    <x v="215"/>
    <d v="2014-11-23T01:01:46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x v="216"/>
    <b v="1"/>
    <n v="467"/>
    <b v="1"/>
    <s v="music/rock"/>
    <n v="155"/>
    <n v="82.96"/>
    <x v="7"/>
    <s v="rock"/>
    <x v="216"/>
    <d v="2012-08-30T16:33:45"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x v="217"/>
    <x v="217"/>
    <b v="0"/>
    <n v="134"/>
    <b v="1"/>
    <s v="film &amp; video/documentary"/>
    <n v="101"/>
    <n v="287.31"/>
    <x v="5"/>
    <s v="documentary"/>
    <x v="217"/>
    <d v="2012-05-20T19:01:58"/>
  </r>
  <r>
    <x v="218"/>
    <s v="Bring STL Up Late to TV"/>
    <s v="STL Up Late is a weekly late night comedy talk show for St. Louis television."/>
    <n v="35000"/>
    <n v="38082.69"/>
    <x v="0"/>
    <s v="US"/>
    <s v="USD"/>
    <x v="218"/>
    <x v="218"/>
    <b v="0"/>
    <n v="574"/>
    <b v="1"/>
    <s v="film &amp; video/television"/>
    <n v="109"/>
    <n v="66.349999999999994"/>
    <x v="5"/>
    <s v="television"/>
    <x v="218"/>
    <d v="2015-09-15T19:39:00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x v="219"/>
    <b v="0"/>
    <n v="314"/>
    <b v="1"/>
    <s v="photography/photobooks"/>
    <n v="253"/>
    <n v="121"/>
    <x v="2"/>
    <s v="photobooks"/>
    <x v="219"/>
    <d v="2016-06-13T05:59:00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x v="220"/>
    <b v="1"/>
    <n v="560"/>
    <b v="1"/>
    <s v="film &amp; video/documentary"/>
    <n v="107"/>
    <n v="66.7"/>
    <x v="5"/>
    <s v="documentary"/>
    <x v="220"/>
    <d v="2016-05-19T15:02:42"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x v="221"/>
    <b v="1"/>
    <n v="191"/>
    <b v="1"/>
    <s v="technology/hardware"/>
    <n v="124"/>
    <n v="194.26"/>
    <x v="0"/>
    <s v="hardware"/>
    <x v="221"/>
    <d v="2013-10-16T03:59:00"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x v="222"/>
    <b v="0"/>
    <n v="271"/>
    <b v="1"/>
    <s v="film &amp; video/documentary"/>
    <n v="103"/>
    <n v="133.13999999999999"/>
    <x v="5"/>
    <s v="documentary"/>
    <x v="222"/>
    <d v="2014-02-05T23:04:00"/>
  </r>
  <r>
    <x v="223"/>
    <s v="An Impossible Project"/>
    <s v="The more digital the world, the more analog our dreams._x000a_A feature documentary shot on 35mm film."/>
    <n v="35000"/>
    <n v="35932"/>
    <x v="0"/>
    <s v="DE"/>
    <s v="EUR"/>
    <x v="223"/>
    <x v="223"/>
    <b v="1"/>
    <n v="337"/>
    <b v="1"/>
    <s v="film &amp; video/documentary"/>
    <n v="103"/>
    <n v="106.62"/>
    <x v="5"/>
    <s v="documentary"/>
    <x v="223"/>
    <d v="2016-11-08T11:43:06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x v="224"/>
    <b v="1"/>
    <n v="163"/>
    <b v="1"/>
    <s v="food/small batch"/>
    <n v="102"/>
    <n v="219.93"/>
    <x v="4"/>
    <s v="small batch"/>
    <x v="224"/>
    <d v="2015-12-25T00:00:00"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x v="225"/>
    <b v="1"/>
    <n v="340"/>
    <b v="1"/>
    <s v="film &amp; video/documentary"/>
    <n v="102"/>
    <n v="104.82"/>
    <x v="5"/>
    <s v="documentary"/>
    <x v="225"/>
    <d v="2013-05-17T03:59:00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x v="226"/>
    <b v="1"/>
    <n v="361"/>
    <b v="1"/>
    <s v="music/rock"/>
    <n v="118"/>
    <n v="98.03"/>
    <x v="7"/>
    <s v="rock"/>
    <x v="226"/>
    <d v="2012-02-12T22:03:51"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x v="227"/>
    <b v="0"/>
    <n v="296"/>
    <b v="0"/>
    <s v="technology/wearables"/>
    <n v="35"/>
    <n v="119.39"/>
    <x v="0"/>
    <s v="wearables"/>
    <x v="227"/>
    <d v="2015-04-30T19:23:47"/>
  </r>
  <r>
    <x v="228"/>
    <s v="Let's Light Up The Gem!"/>
    <s v="Bring the movies back to Bethel, Maine."/>
    <n v="20000"/>
    <n v="35307"/>
    <x v="0"/>
    <s v="US"/>
    <s v="USD"/>
    <x v="228"/>
    <x v="228"/>
    <b v="0"/>
    <n v="364"/>
    <b v="1"/>
    <s v="theater/spaces"/>
    <n v="177"/>
    <n v="97"/>
    <x v="6"/>
    <s v="spaces"/>
    <x v="228"/>
    <d v="2015-12-21T04:59:00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x v="229"/>
    <b v="0"/>
    <n v="130"/>
    <b v="1"/>
    <s v="food/small batch"/>
    <n v="101"/>
    <n v="271.51"/>
    <x v="4"/>
    <s v="small batch"/>
    <x v="229"/>
    <d v="2017-03-11T04:50:08"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x v="230"/>
    <x v="230"/>
    <b v="1"/>
    <n v="269"/>
    <b v="1"/>
    <s v="theater/plays"/>
    <n v="101"/>
    <n v="131.13999999999999"/>
    <x v="6"/>
    <s v="plays"/>
    <x v="230"/>
    <d v="2015-09-29T03:59:00"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x v="231"/>
    <b v="0"/>
    <n v="229"/>
    <b v="0"/>
    <s v="technology/wearables"/>
    <n v="59"/>
    <n v="153.43"/>
    <x v="0"/>
    <s v="wearables"/>
    <x v="231"/>
    <d v="2015-11-19T05:03:21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x v="232"/>
    <b v="1"/>
    <n v="134"/>
    <b v="1"/>
    <s v="theater/plays"/>
    <n v="100"/>
    <n v="262.11"/>
    <x v="6"/>
    <s v="plays"/>
    <x v="232"/>
    <d v="2015-09-10T03:59:00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x v="233"/>
    <b v="0"/>
    <n v="537"/>
    <b v="1"/>
    <s v="games/tabletop games"/>
    <n v="185"/>
    <n v="65.319999999999993"/>
    <x v="3"/>
    <s v="tabletop games"/>
    <x v="233"/>
    <d v="2016-03-23T06:59:00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x v="234"/>
    <b v="1"/>
    <n v="336"/>
    <b v="1"/>
    <s v="publishing/radio &amp; podcasts"/>
    <n v="139"/>
    <n v="103.2"/>
    <x v="1"/>
    <s v="radio &amp; podcasts"/>
    <x v="234"/>
    <d v="2013-10-16T13:01:43"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x v="235"/>
    <b v="0"/>
    <n v="859"/>
    <b v="1"/>
    <s v="music/rock"/>
    <n v="139"/>
    <n v="40.35"/>
    <x v="7"/>
    <s v="rock"/>
    <x v="235"/>
    <d v="2017-01-18T15:16:37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x v="236"/>
    <b v="1"/>
    <n v="285"/>
    <b v="1"/>
    <s v="film &amp; video/documentary"/>
    <n v="102"/>
    <n v="119.99"/>
    <x v="5"/>
    <s v="documentary"/>
    <x v="236"/>
    <d v="2015-06-01T02:20:00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x v="237"/>
    <b v="0"/>
    <n v="406"/>
    <b v="1"/>
    <s v="music/rock"/>
    <n v="105"/>
    <n v="83.97"/>
    <x v="7"/>
    <s v="rock"/>
    <x v="237"/>
    <d v="2014-04-11T14:15:46"/>
  </r>
  <r>
    <x v="238"/>
    <s v="NTH Music Synthesizer"/>
    <s v="The NTH is an open source music synthesizer featuring instant fun, awesome sound, and a hackable design."/>
    <n v="15000"/>
    <n v="33892"/>
    <x v="0"/>
    <s v="US"/>
    <s v="USD"/>
    <x v="238"/>
    <x v="238"/>
    <b v="1"/>
    <n v="147"/>
    <b v="1"/>
    <s v="technology/hardware"/>
    <n v="226"/>
    <n v="230.56"/>
    <x v="0"/>
    <s v="hardware"/>
    <x v="238"/>
    <d v="2012-03-02T03:00:00"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x v="239"/>
    <b v="0"/>
    <n v="338"/>
    <b v="0"/>
    <s v="technology/wearables"/>
    <n v="34"/>
    <n v="99.97"/>
    <x v="0"/>
    <s v="wearables"/>
    <x v="239"/>
    <d v="2016-12-14T12:01:08"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x v="240"/>
    <b v="1"/>
    <n v="204"/>
    <b v="1"/>
    <s v="technology/hardware"/>
    <n v="421"/>
    <n v="164.91"/>
    <x v="0"/>
    <s v="hardware"/>
    <x v="240"/>
    <d v="2013-07-01T18:00:0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x v="241"/>
    <b v="0"/>
    <n v="285"/>
    <b v="0"/>
    <s v="technology/gadgets"/>
    <n v="39"/>
    <n v="117.49"/>
    <x v="0"/>
    <s v="gadgets"/>
    <x v="241"/>
    <d v="2015-10-31T22:45:00"/>
  </r>
  <r>
    <x v="242"/>
    <s v="Bugle2: A DIY Phono Preamp"/>
    <s v="The Bugle2 is a second generation DIY kit phono preamplifier for vinyl playback."/>
    <n v="16000"/>
    <n v="33393.339999999997"/>
    <x v="0"/>
    <s v="US"/>
    <s v="USD"/>
    <x v="242"/>
    <x v="242"/>
    <b v="1"/>
    <n v="253"/>
    <b v="1"/>
    <s v="technology/hardware"/>
    <n v="209"/>
    <n v="131.99"/>
    <x v="0"/>
    <s v="hardware"/>
    <x v="242"/>
    <d v="2013-03-10T18:07:31"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x v="243"/>
    <b v="1"/>
    <n v="369"/>
    <b v="1"/>
    <s v="publishing/radio &amp; podcasts"/>
    <n v="111"/>
    <n v="90.5"/>
    <x v="1"/>
    <s v="radio &amp; podcasts"/>
    <x v="243"/>
    <d v="2011-12-23T03:00:00"/>
  </r>
  <r>
    <x v="244"/>
    <s v="MIDI Sprout - Biodata Sonification Device"/>
    <s v="MIDI Sprout enables plants to play synthesizers in real time."/>
    <n v="25000"/>
    <n v="33370.769999999997"/>
    <x v="0"/>
    <s v="US"/>
    <s v="USD"/>
    <x v="244"/>
    <x v="244"/>
    <b v="1"/>
    <n v="454"/>
    <b v="1"/>
    <s v="technology/hardware"/>
    <n v="133"/>
    <n v="73.5"/>
    <x v="0"/>
    <s v="hardware"/>
    <x v="244"/>
    <d v="2014-04-21T03:59:00"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x v="245"/>
    <b v="1"/>
    <n v="343"/>
    <b v="1"/>
    <s v="publishing/radio &amp; podcasts"/>
    <n v="104"/>
    <n v="96.88"/>
    <x v="1"/>
    <s v="radio &amp; podcasts"/>
    <x v="245"/>
    <d v="2015-04-09T22:58:54"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x v="246"/>
    <b v="0"/>
    <n v="153"/>
    <b v="1"/>
    <s v="publishing/nonfiction"/>
    <n v="132"/>
    <n v="215.73"/>
    <x v="1"/>
    <s v="nonfiction"/>
    <x v="246"/>
    <d v="2012-04-08T18:19:38"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x v="247"/>
    <b v="0"/>
    <n v="348"/>
    <b v="1"/>
    <s v="theater/spaces"/>
    <n v="110"/>
    <n v="94.55"/>
    <x v="6"/>
    <s v="spaces"/>
    <x v="247"/>
    <d v="2014-11-18T04:35:00"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x v="248"/>
    <b v="0"/>
    <n v="499"/>
    <b v="1"/>
    <s v="music/metal"/>
    <n v="118"/>
    <n v="65.86"/>
    <x v="7"/>
    <s v="metal"/>
    <x v="248"/>
    <d v="2016-12-28T05:05:46"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x v="249"/>
    <b v="0"/>
    <n v="217"/>
    <b v="1"/>
    <s v="film &amp; video/television"/>
    <n v="131"/>
    <n v="150.9"/>
    <x v="5"/>
    <s v="television"/>
    <x v="249"/>
    <d v="2014-05-25T22:59:00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x v="250"/>
    <b v="1"/>
    <n v="398"/>
    <b v="1"/>
    <s v="technology/space exploration"/>
    <n v="408"/>
    <n v="81.95"/>
    <x v="0"/>
    <s v="space exploration"/>
    <x v="250"/>
    <d v="2015-08-12T02:00:00"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x v="251"/>
    <x v="251"/>
    <b v="1"/>
    <n v="577"/>
    <b v="1"/>
    <s v="technology/space exploration"/>
    <n v="141"/>
    <n v="55.76"/>
    <x v="0"/>
    <s v="space exploration"/>
    <x v="251"/>
    <d v="2016-08-22T06:59:00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x v="252"/>
    <b v="0"/>
    <n v="1013"/>
    <b v="1"/>
    <s v="technology/wearables"/>
    <n v="267"/>
    <n v="31.66"/>
    <x v="0"/>
    <s v="wearables"/>
    <x v="252"/>
    <d v="2015-07-08T22:58:33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x v="253"/>
    <b v="1"/>
    <n v="563"/>
    <b v="1"/>
    <s v="film &amp; video/documentary"/>
    <n v="229"/>
    <n v="56.9"/>
    <x v="5"/>
    <s v="documentary"/>
    <x v="253"/>
    <d v="2013-09-19T18:08:48"/>
  </r>
  <r>
    <x v="254"/>
    <s v="Pro Tabletop Gaming Audio Collection"/>
    <s v="Next stretch goal unlocks at $33,000 and/or 500 backers unlocks 2 bonus stretch goals."/>
    <n v="25000"/>
    <n v="32006.67"/>
    <x v="0"/>
    <s v="US"/>
    <s v="USD"/>
    <x v="254"/>
    <x v="254"/>
    <b v="0"/>
    <n v="426"/>
    <b v="1"/>
    <s v="games/tabletop games"/>
    <n v="128"/>
    <n v="75.13"/>
    <x v="3"/>
    <s v="tabletop games"/>
    <x v="254"/>
    <d v="2013-12-01T04:02:00"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x v="255"/>
    <b v="0"/>
    <n v="342"/>
    <b v="1"/>
    <s v="film &amp; video/television"/>
    <n v="106"/>
    <n v="93.26"/>
    <x v="5"/>
    <s v="television"/>
    <x v="255"/>
    <d v="2014-09-17T13:00:56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x v="256"/>
    <b v="0"/>
    <n v="237"/>
    <b v="1"/>
    <s v="theater/plays"/>
    <n v="103"/>
    <n v="134.26"/>
    <x v="6"/>
    <s v="plays"/>
    <x v="256"/>
    <d v="2016-04-29T04:39:48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x v="257"/>
    <b v="1"/>
    <n v="551"/>
    <b v="1"/>
    <s v="theater/spaces"/>
    <n v="265"/>
    <n v="57.63"/>
    <x v="6"/>
    <s v="spaces"/>
    <x v="257"/>
    <d v="2016-02-21T09:33:48"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x v="258"/>
    <b v="0"/>
    <n v="329"/>
    <b v="1"/>
    <s v="theater/spaces"/>
    <n v="127"/>
    <n v="96.3"/>
    <x v="6"/>
    <s v="spaces"/>
    <x v="258"/>
    <d v="2013-08-16T11:59:00"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x v="259"/>
    <b v="1"/>
    <n v="437"/>
    <b v="1"/>
    <s v="film &amp; video/documentary"/>
    <n v="106"/>
    <n v="72.48"/>
    <x v="5"/>
    <s v="documentary"/>
    <x v="259"/>
    <d v="2013-06-06T13:34:51"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x v="260"/>
    <x v="260"/>
    <b v="0"/>
    <n v="288"/>
    <b v="1"/>
    <s v="music/rock"/>
    <n v="105"/>
    <n v="109.45"/>
    <x v="7"/>
    <s v="rock"/>
    <x v="260"/>
    <d v="2014-03-26T19:10:33"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x v="261"/>
    <b v="1"/>
    <n v="287"/>
    <b v="1"/>
    <s v="film &amp; video/documentary"/>
    <n v="105"/>
    <n v="109.42"/>
    <x v="5"/>
    <s v="documentary"/>
    <x v="261"/>
    <d v="2014-01-02T08:00:00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x v="262"/>
    <b v="1"/>
    <n v="369"/>
    <b v="1"/>
    <s v="photography/photobooks"/>
    <n v="418"/>
    <n v="84.91"/>
    <x v="2"/>
    <s v="photobooks"/>
    <x v="262"/>
    <d v="2015-09-04T16:11:02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x v="263"/>
    <b v="0"/>
    <n v="37"/>
    <b v="1"/>
    <s v="technology/hardware"/>
    <n v="104"/>
    <n v="845.7"/>
    <x v="0"/>
    <s v="hardware"/>
    <x v="263"/>
    <d v="2014-10-18T04:00:00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x v="264"/>
    <b v="1"/>
    <n v="426"/>
    <b v="1"/>
    <s v="technology/hardware"/>
    <n v="125"/>
    <n v="73.42"/>
    <x v="0"/>
    <s v="hardware"/>
    <x v="264"/>
    <d v="2012-03-24T04:00:00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x v="265"/>
    <b v="0"/>
    <n v="312"/>
    <b v="0"/>
    <s v="games/video games"/>
    <n v="36"/>
    <n v="100.23"/>
    <x v="3"/>
    <s v="video games"/>
    <x v="265"/>
    <d v="2015-01-19T08:30:00"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x v="266"/>
    <b v="0"/>
    <n v="104"/>
    <b v="1"/>
    <s v="theater/plays"/>
    <n v="103"/>
    <n v="297.02999999999997"/>
    <x v="6"/>
    <s v="plays"/>
    <x v="266"/>
    <d v="2014-10-04T14:48:56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x v="267"/>
    <b v="0"/>
    <n v="263"/>
    <b v="1"/>
    <s v="film &amp; video/television"/>
    <n v="309"/>
    <n v="117.36"/>
    <x v="5"/>
    <s v="television"/>
    <x v="267"/>
    <d v="2014-07-13T00:00:00"/>
  </r>
  <r>
    <x v="268"/>
    <s v="Amelia and the Animals: Photographs by Robin Schwartz"/>
    <s v="A photobook of Robin Schwartz's ongoing series with her daughter Amelia."/>
    <n v="15000"/>
    <n v="30805"/>
    <x v="0"/>
    <s v="US"/>
    <s v="USD"/>
    <x v="268"/>
    <x v="268"/>
    <b v="1"/>
    <n v="236"/>
    <b v="1"/>
    <s v="photography/photobooks"/>
    <n v="205"/>
    <n v="130.53"/>
    <x v="2"/>
    <s v="photobooks"/>
    <x v="268"/>
    <d v="2014-05-31T19:40:52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x v="269"/>
    <b v="0"/>
    <n v="179"/>
    <b v="0"/>
    <s v="technology/wearables"/>
    <n v="30"/>
    <n v="171.79"/>
    <x v="0"/>
    <s v="wearables"/>
    <x v="269"/>
    <d v="2016-08-23T20:54:00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x v="270"/>
    <b v="0"/>
    <n v="282"/>
    <b v="1"/>
    <s v="food/small batch"/>
    <n v="102"/>
    <n v="108.78"/>
    <x v="4"/>
    <s v="small batch"/>
    <x v="270"/>
    <d v="2016-03-23T14:18:05"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x v="271"/>
    <b v="1"/>
    <n v="216"/>
    <b v="1"/>
    <s v="theater/plays"/>
    <n v="102"/>
    <n v="141.71"/>
    <x v="6"/>
    <s v="plays"/>
    <x v="271"/>
    <d v="2017-01-10T05:00:00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x v="272"/>
    <b v="1"/>
    <n v="524"/>
    <b v="1"/>
    <s v="film &amp; video/documentary"/>
    <n v="102"/>
    <n v="58.41"/>
    <x v="5"/>
    <s v="documentary"/>
    <x v="272"/>
    <d v="2014-11-14T03:00:00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x v="273"/>
    <b v="0"/>
    <n v="43"/>
    <b v="1"/>
    <s v="film &amp; video/documentary"/>
    <n v="122"/>
    <n v="709.42"/>
    <x v="5"/>
    <s v="documentary"/>
    <x v="273"/>
    <d v="2017-01-06T19:05:00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x v="274"/>
    <b v="1"/>
    <n v="711"/>
    <b v="1"/>
    <s v="music/rock"/>
    <n v="303833"/>
    <n v="42.73"/>
    <x v="7"/>
    <s v="rock"/>
    <x v="274"/>
    <d v="2014-09-03T18:48:27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x v="275"/>
    <b v="0"/>
    <n v="666"/>
    <b v="1"/>
    <s v="technology/hardware"/>
    <n v="202"/>
    <n v="45.55"/>
    <x v="0"/>
    <s v="hardware"/>
    <x v="275"/>
    <d v="2016-02-26T11:52:12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x v="276"/>
    <b v="0"/>
    <n v="241"/>
    <b v="1"/>
    <s v="film &amp; video/documentary"/>
    <n v="101"/>
    <n v="125.79"/>
    <x v="5"/>
    <s v="documentary"/>
    <x v="276"/>
    <d v="2013-12-22T05:00:00"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x v="277"/>
    <x v="277"/>
    <b v="0"/>
    <n v="1113"/>
    <b v="1"/>
    <s v="games/tabletop games"/>
    <n v="1212"/>
    <n v="27.23"/>
    <x v="3"/>
    <s v="tabletop games"/>
    <x v="277"/>
    <d v="2013-06-25T05:00:00"/>
  </r>
  <r>
    <x v="278"/>
    <s v="Multi-Function SSD Shield for the Raspberry Pi 2"/>
    <s v="SSD, WiFi, RTC w/Battery and high power USB all in one shield."/>
    <n v="15000"/>
    <n v="30274"/>
    <x v="0"/>
    <s v="US"/>
    <s v="USD"/>
    <x v="278"/>
    <x v="278"/>
    <b v="0"/>
    <n v="392"/>
    <b v="1"/>
    <s v="technology/hardware"/>
    <n v="202"/>
    <n v="77.23"/>
    <x v="0"/>
    <s v="hardware"/>
    <x v="278"/>
    <d v="2015-12-30T14:23:54"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x v="279"/>
    <x v="279"/>
    <b v="1"/>
    <n v="316"/>
    <b v="1"/>
    <s v="film &amp; video/documentary"/>
    <n v="101"/>
    <n v="95.7"/>
    <x v="5"/>
    <s v="documentary"/>
    <x v="279"/>
    <d v="2013-12-11T16:14:43"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x v="280"/>
    <b v="0"/>
    <n v="372"/>
    <b v="1"/>
    <s v="food/small batch"/>
    <n v="126"/>
    <n v="81.25"/>
    <x v="4"/>
    <s v="small batch"/>
    <x v="280"/>
    <d v="2015-03-19T15:00:28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x v="281"/>
    <b v="0"/>
    <n v="276"/>
    <b v="1"/>
    <s v="technology/wearables"/>
    <n v="104"/>
    <n v="109.34"/>
    <x v="0"/>
    <s v="wearables"/>
    <x v="281"/>
    <d v="2015-07-26T18:00:00"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x v="282"/>
    <b v="0"/>
    <n v="67"/>
    <b v="0"/>
    <s v="film &amp; video/science fiction"/>
    <n v="23"/>
    <n v="449.43"/>
    <x v="5"/>
    <s v="science fiction"/>
    <x v="282"/>
    <d v="2015-05-26T03:53:02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x v="283"/>
    <b v="1"/>
    <n v="429"/>
    <b v="1"/>
    <s v="technology/hardware"/>
    <n v="300"/>
    <n v="70.040000000000006"/>
    <x v="0"/>
    <s v="hardware"/>
    <x v="283"/>
    <d v="2013-12-30T06:02:33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x v="284"/>
    <b v="1"/>
    <n v="455"/>
    <b v="1"/>
    <s v="photography/photobooks"/>
    <n v="250"/>
    <n v="66.02"/>
    <x v="2"/>
    <s v="photobooks"/>
    <x v="284"/>
    <d v="2015-08-27T19:15:10"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x v="285"/>
    <b v="1"/>
    <n v="325"/>
    <b v="1"/>
    <s v="theater/spaces"/>
    <n v="120"/>
    <n v="92.39"/>
    <x v="6"/>
    <s v="spaces"/>
    <x v="285"/>
    <d v="2014-12-06T22:57:29"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x v="286"/>
    <b v="0"/>
    <n v="128"/>
    <b v="1"/>
    <s v="theater/spaces"/>
    <n v="120"/>
    <n v="233.9"/>
    <x v="6"/>
    <s v="spaces"/>
    <x v="286"/>
    <d v="2014-11-26T14:40:40"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x v="287"/>
    <x v="287"/>
    <b v="1"/>
    <n v="129"/>
    <b v="1"/>
    <s v="film &amp; video/documentary"/>
    <n v="119"/>
    <n v="230.09"/>
    <x v="5"/>
    <s v="documentary"/>
    <x v="287"/>
    <d v="2012-09-07T11:24:43"/>
  </r>
  <r>
    <x v="288"/>
    <s v="The Comedy Project"/>
    <s v="An improv, sketch and experimental comedy and cocktail venue in downtown Grand Rapids, Michigan"/>
    <n v="25000"/>
    <n v="29531"/>
    <x v="0"/>
    <s v="US"/>
    <s v="USD"/>
    <x v="288"/>
    <x v="288"/>
    <b v="0"/>
    <n v="173"/>
    <b v="1"/>
    <s v="theater/spaces"/>
    <n v="118"/>
    <n v="170.7"/>
    <x v="6"/>
    <s v="spaces"/>
    <x v="288"/>
    <d v="2016-11-11T12:10:53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x v="289"/>
    <b v="1"/>
    <n v="963"/>
    <b v="1"/>
    <s v="film &amp; video/documentary"/>
    <n v="118"/>
    <n v="30.65"/>
    <x v="5"/>
    <s v="documentary"/>
    <x v="289"/>
    <d v="2012-09-27T22:54:54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x v="290"/>
    <b v="1"/>
    <n v="493"/>
    <b v="1"/>
    <s v="film &amp; video/documentary"/>
    <n v="117"/>
    <n v="59.25"/>
    <x v="5"/>
    <s v="documentary"/>
    <x v="290"/>
    <d v="2015-11-13T15:18:38"/>
  </r>
  <r>
    <x v="291"/>
    <s v="The Crane Theater"/>
    <s v="The Crane will be the new home for independent theater in Northeast Minneapolis"/>
    <n v="25000"/>
    <n v="29089"/>
    <x v="0"/>
    <s v="US"/>
    <s v="USD"/>
    <x v="291"/>
    <x v="291"/>
    <b v="1"/>
    <n v="305"/>
    <b v="1"/>
    <s v="theater/spaces"/>
    <n v="116"/>
    <n v="95.37"/>
    <x v="6"/>
    <s v="spaces"/>
    <x v="291"/>
    <d v="2016-10-14T23:00:00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x v="292"/>
    <b v="0"/>
    <n v="96"/>
    <b v="0"/>
    <s v="technology/wearables"/>
    <n v="83"/>
    <n v="301.94"/>
    <x v="0"/>
    <s v="wearables"/>
    <x v="292"/>
    <d v="2016-06-20T18:59:00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x v="293"/>
    <b v="0"/>
    <n v="607"/>
    <b v="1"/>
    <s v="technology/hardware"/>
    <n v="288"/>
    <n v="47.47"/>
    <x v="0"/>
    <s v="hardware"/>
    <x v="293"/>
    <d v="2015-06-25T19:00:00"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x v="294"/>
    <b v="0"/>
    <n v="194"/>
    <b v="1"/>
    <s v="games/tabletop games"/>
    <n v="103"/>
    <n v="148.08000000000001"/>
    <x v="3"/>
    <s v="tabletop games"/>
    <x v="294"/>
    <d v="2017-03-12T01:58:35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x v="295"/>
    <b v="1"/>
    <n v="221"/>
    <b v="1"/>
    <s v="film &amp; video/documentary"/>
    <n v="115"/>
    <n v="129.82"/>
    <x v="5"/>
    <s v="documentary"/>
    <x v="295"/>
    <d v="2016-09-11T03:59:00"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x v="296"/>
    <b v="1"/>
    <n v="238"/>
    <b v="1"/>
    <s v="technology/space exploration"/>
    <n v="115"/>
    <n v="120.31"/>
    <x v="0"/>
    <s v="space exploration"/>
    <x v="296"/>
    <d v="2015-08-25T23:52:09"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x v="297"/>
    <b v="0"/>
    <n v="89"/>
    <b v="1"/>
    <s v="film &amp; video/television"/>
    <n v="100"/>
    <n v="320.45"/>
    <x v="5"/>
    <s v="television"/>
    <x v="297"/>
    <d v="2016-05-13T03:59:00"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x v="298"/>
    <b v="1"/>
    <n v="266"/>
    <b v="1"/>
    <s v="games/tabletop games"/>
    <n v="285"/>
    <n v="107.05"/>
    <x v="3"/>
    <s v="tabletop games"/>
    <x v="298"/>
    <d v="2016-01-25T16:00:00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x v="299"/>
    <b v="1"/>
    <n v="441"/>
    <b v="1"/>
    <s v="publishing/radio &amp; podcasts"/>
    <n v="189"/>
    <n v="64.17"/>
    <x v="1"/>
    <s v="radio &amp; podcasts"/>
    <x v="299"/>
    <d v="2014-12-20T04:59:00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x v="300"/>
    <b v="0"/>
    <n v="557"/>
    <b v="1"/>
    <s v="theater/spaces"/>
    <n v="113"/>
    <n v="50.76"/>
    <x v="6"/>
    <s v="spaces"/>
    <x v="300"/>
    <d v="2014-11-05T05:00:00"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x v="301"/>
    <b v="0"/>
    <n v="721"/>
    <b v="1"/>
    <s v="music/electronic music"/>
    <n v="704"/>
    <n v="39.07"/>
    <x v="7"/>
    <s v="electronic music"/>
    <x v="301"/>
    <d v="2012-11-01T20:22:48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x v="302"/>
    <b v="1"/>
    <n v="394"/>
    <b v="1"/>
    <s v="theater/spaces"/>
    <n v="351"/>
    <n v="71.239999999999995"/>
    <x v="6"/>
    <s v="spaces"/>
    <x v="302"/>
    <d v="2013-05-27T06:59:00"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x v="303"/>
    <b v="1"/>
    <n v="314"/>
    <b v="1"/>
    <s v="film &amp; video/documentary"/>
    <n v="117"/>
    <n v="89.39"/>
    <x v="5"/>
    <s v="documentary"/>
    <x v="303"/>
    <d v="2015-10-17T02:00:00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x v="304"/>
    <b v="0"/>
    <n v="84"/>
    <b v="0"/>
    <s v="film &amp; video/drama"/>
    <n v="56"/>
    <n v="331.54"/>
    <x v="5"/>
    <s v="drama"/>
    <x v="304"/>
    <d v="2015-04-22T22:00:37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x v="305"/>
    <b v="1"/>
    <n v="280"/>
    <b v="1"/>
    <s v="photography/photobooks"/>
    <n v="120"/>
    <n v="98.84"/>
    <x v="2"/>
    <s v="photobooks"/>
    <x v="305"/>
    <d v="2016-01-19T06:37:27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x v="306"/>
    <b v="0"/>
    <n v="265"/>
    <b v="1"/>
    <s v="theater/spaces"/>
    <n v="110"/>
    <n v="104.15"/>
    <x v="6"/>
    <s v="spaces"/>
    <x v="306"/>
    <d v="2016-10-13T00:00:00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x v="307"/>
    <b v="1"/>
    <n v="322"/>
    <b v="1"/>
    <s v="theater/plays"/>
    <n v="120"/>
    <n v="85.53"/>
    <x v="6"/>
    <s v="plays"/>
    <x v="307"/>
    <d v="2014-08-15T02:00:00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x v="308"/>
    <b v="0"/>
    <n v="284"/>
    <b v="1"/>
    <s v="photography/photobooks"/>
    <n v="136"/>
    <n v="95.76"/>
    <x v="2"/>
    <s v="photobooks"/>
    <x v="308"/>
    <d v="2017-01-03T22:03:39"/>
  </r>
  <r>
    <x v="309"/>
    <s v="The Coalition Theater"/>
    <s v="Help create a permanent home for live comedy shows and classes in Downtown RVA."/>
    <n v="25000"/>
    <n v="27196.71"/>
    <x v="0"/>
    <s v="US"/>
    <s v="USD"/>
    <x v="309"/>
    <x v="309"/>
    <b v="0"/>
    <n v="307"/>
    <b v="1"/>
    <s v="theater/spaces"/>
    <n v="109"/>
    <n v="88.59"/>
    <x v="6"/>
    <s v="spaces"/>
    <x v="309"/>
    <d v="2013-05-04T13:26:49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x v="310"/>
    <b v="0"/>
    <n v="183"/>
    <b v="1"/>
    <s v="photography/photobooks"/>
    <n v="103"/>
    <n v="148.57"/>
    <x v="2"/>
    <s v="photobooks"/>
    <x v="310"/>
    <d v="2016-07-14T19:25:40"/>
  </r>
  <r>
    <x v="311"/>
    <s v="Last of the Big Tuskers"/>
    <s v="A documentary film about the largest elephants on earth and what is being done to ensure their survival."/>
    <n v="25000"/>
    <n v="26978"/>
    <x v="0"/>
    <s v="US"/>
    <s v="USD"/>
    <x v="311"/>
    <x v="311"/>
    <b v="1"/>
    <n v="186"/>
    <b v="1"/>
    <s v="film &amp; video/documentary"/>
    <n v="108"/>
    <n v="145.04"/>
    <x v="5"/>
    <s v="documentary"/>
    <x v="311"/>
    <d v="2016-05-13T13:40:48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x v="312"/>
    <b v="1"/>
    <n v="305"/>
    <b v="1"/>
    <s v="film &amp; video/documentary"/>
    <n v="157"/>
    <n v="87.69"/>
    <x v="5"/>
    <s v="documentary"/>
    <x v="312"/>
    <d v="2017-02-27T02:01:00"/>
  </r>
  <r>
    <x v="313"/>
    <s v="Racing Age"/>
    <s v="Racing Age is a documentary photography book about masters track &amp; field athletes of retirement age and older."/>
    <n v="25000"/>
    <n v="26619"/>
    <x v="0"/>
    <s v="US"/>
    <s v="USD"/>
    <x v="313"/>
    <x v="313"/>
    <b v="1"/>
    <n v="176"/>
    <b v="1"/>
    <s v="photography/photobooks"/>
    <n v="106"/>
    <n v="151.24"/>
    <x v="2"/>
    <s v="photobooks"/>
    <x v="313"/>
    <d v="2015-09-27T14:20:40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x v="314"/>
    <b v="1"/>
    <n v="352"/>
    <b v="1"/>
    <s v="food/small batch"/>
    <n v="106"/>
    <n v="75.5"/>
    <x v="4"/>
    <s v="small batch"/>
    <x v="314"/>
    <d v="2015-02-06T15:04:31"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x v="315"/>
    <b v="0"/>
    <n v="237"/>
    <b v="1"/>
    <s v="film &amp; video/documentary"/>
    <n v="106"/>
    <n v="111.8"/>
    <x v="5"/>
    <s v="documentary"/>
    <x v="315"/>
    <d v="2014-11-21T15:01:41"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x v="316"/>
    <b v="1"/>
    <n v="125"/>
    <b v="1"/>
    <s v="food/small batch"/>
    <n v="106"/>
    <n v="211.84"/>
    <x v="4"/>
    <s v="small batch"/>
    <x v="316"/>
    <d v="2014-07-17T14:59:06"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x v="317"/>
    <b v="0"/>
    <n v="152"/>
    <b v="1"/>
    <s v="technology/wearables"/>
    <n v="106"/>
    <n v="174.03"/>
    <x v="0"/>
    <s v="wearables"/>
    <x v="317"/>
    <d v="2015-05-31T15:24:35"/>
  </r>
  <r>
    <x v="318"/>
    <s v="In Country: A Documentary Film (POSTPRODUCTION)"/>
    <s v="War is hell. Why would anyone want to spend their weekends there?"/>
    <n v="15000"/>
    <n v="26445"/>
    <x v="0"/>
    <s v="US"/>
    <s v="USD"/>
    <x v="318"/>
    <x v="318"/>
    <b v="1"/>
    <n v="290"/>
    <b v="1"/>
    <s v="film &amp; video/documentary"/>
    <n v="176"/>
    <n v="91.19"/>
    <x v="5"/>
    <s v="documentary"/>
    <x v="318"/>
    <d v="2012-11-02T04:00:00"/>
  </r>
  <r>
    <x v="319"/>
    <s v="Encyclopedia of Surfing"/>
    <s v="A Massive but Cheerful Online Digital Archive of Surfing"/>
    <n v="20000"/>
    <n v="26438"/>
    <x v="0"/>
    <s v="US"/>
    <s v="USD"/>
    <x v="319"/>
    <x v="319"/>
    <b v="0"/>
    <n v="265"/>
    <b v="1"/>
    <s v="publishing/nonfiction"/>
    <n v="132"/>
    <n v="99.77"/>
    <x v="1"/>
    <s v="nonfiction"/>
    <x v="319"/>
    <d v="2011-12-07T17:53:11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x v="320"/>
    <b v="1"/>
    <n v="131"/>
    <b v="1"/>
    <s v="film &amp; video/documentary"/>
    <n v="101"/>
    <n v="201.22"/>
    <x v="5"/>
    <s v="documentary"/>
    <x v="320"/>
    <d v="2014-04-20T16:01:54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x v="321"/>
    <b v="0"/>
    <n v="310"/>
    <b v="0"/>
    <s v="technology/wearables"/>
    <n v="29"/>
    <n v="85"/>
    <x v="0"/>
    <s v="wearables"/>
    <x v="321"/>
    <d v="2016-06-19T08:10:00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x v="322"/>
    <b v="0"/>
    <n v="76"/>
    <b v="1"/>
    <s v="technology/hardware"/>
    <n v="105"/>
    <n v="346.13"/>
    <x v="0"/>
    <s v="hardware"/>
    <x v="322"/>
    <d v="2016-10-20T20:11:55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x v="323"/>
    <b v="0"/>
    <n v="48"/>
    <b v="1"/>
    <s v="technology/hardware"/>
    <n v="131"/>
    <n v="546.69000000000005"/>
    <x v="0"/>
    <s v="hardware"/>
    <x v="323"/>
    <d v="2016-12-18T18:30:57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x v="324"/>
    <b v="0"/>
    <n v="221"/>
    <b v="1"/>
    <s v="music/pop"/>
    <n v="105"/>
    <n v="118.7"/>
    <x v="7"/>
    <s v="pop"/>
    <x v="324"/>
    <d v="2012-05-24T18:46:08"/>
  </r>
  <r>
    <x v="325"/>
    <s v="Clearwater"/>
    <s v="Set in the ancient waters of the Puget Sound, Clearwater is a universal story about the need to adapt to change."/>
    <n v="25000"/>
    <n v="26182.5"/>
    <x v="0"/>
    <s v="US"/>
    <s v="USD"/>
    <x v="325"/>
    <x v="325"/>
    <b v="0"/>
    <n v="251"/>
    <b v="1"/>
    <s v="film &amp; video/documentary"/>
    <n v="105"/>
    <n v="104.31"/>
    <x v="5"/>
    <s v="documentary"/>
    <x v="325"/>
    <d v="2012-07-30T05:00:00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x v="326"/>
    <b v="1"/>
    <n v="303"/>
    <b v="1"/>
    <s v="film &amp; video/documentary"/>
    <n v="174"/>
    <n v="86.14"/>
    <x v="5"/>
    <s v="documentary"/>
    <x v="326"/>
    <d v="2015-04-24T05:19:57"/>
  </r>
  <r>
    <x v="327"/>
    <s v="The Box"/>
    <s v="The Box is a fine art book of Ron Amato's innovative and seductive photography project."/>
    <n v="16350"/>
    <n v="26024"/>
    <x v="0"/>
    <s v="US"/>
    <s v="USD"/>
    <x v="327"/>
    <x v="327"/>
    <b v="0"/>
    <n v="253"/>
    <b v="1"/>
    <s v="photography/photobooks"/>
    <n v="159"/>
    <n v="102.86"/>
    <x v="2"/>
    <s v="photobooks"/>
    <x v="327"/>
    <d v="2016-10-20T11:05:13"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x v="328"/>
    <b v="0"/>
    <n v="147"/>
    <b v="1"/>
    <s v="theater/musical"/>
    <n v="103"/>
    <n v="175.51"/>
    <x v="6"/>
    <s v="musical"/>
    <x v="328"/>
    <d v="2015-05-09T03:59:00"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x v="329"/>
    <b v="0"/>
    <n v="259"/>
    <b v="1"/>
    <s v="music/indie rock"/>
    <n v="129"/>
    <n v="99.38"/>
    <x v="7"/>
    <s v="indie rock"/>
    <x v="329"/>
    <d v="2013-04-29T04:02:20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x v="330"/>
    <b v="0"/>
    <n v="188"/>
    <b v="0"/>
    <s v="technology/wearables"/>
    <n v="46"/>
    <n v="136.46"/>
    <x v="0"/>
    <s v="wearables"/>
    <x v="330"/>
    <d v="2017-03-14T14:02:35"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x v="331"/>
    <b v="1"/>
    <n v="328"/>
    <b v="1"/>
    <s v="film &amp; video/documentary"/>
    <n v="103"/>
    <n v="78.2"/>
    <x v="5"/>
    <s v="documentary"/>
    <x v="331"/>
    <d v="2014-02-22T01:08:24"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x v="332"/>
    <b v="1"/>
    <n v="670"/>
    <b v="1"/>
    <s v="music/rock"/>
    <n v="213"/>
    <n v="38.18"/>
    <x v="7"/>
    <s v="rock"/>
    <x v="332"/>
    <d v="2013-08-31T14:40:12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x v="333"/>
    <b v="1"/>
    <n v="221"/>
    <b v="1"/>
    <s v="food/small batch"/>
    <n v="102"/>
    <n v="115.69"/>
    <x v="4"/>
    <s v="small batch"/>
    <x v="333"/>
    <d v="2014-06-11T13:44:03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x v="334"/>
    <b v="1"/>
    <n v="537"/>
    <b v="1"/>
    <s v="food/small batch"/>
    <n v="254"/>
    <n v="47.38"/>
    <x v="4"/>
    <s v="small batch"/>
    <x v="334"/>
    <d v="2015-06-14T18:45:37"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x v="335"/>
    <b v="1"/>
    <n v="298"/>
    <b v="1"/>
    <s v="film &amp; video/documentary"/>
    <n v="102"/>
    <n v="85.34"/>
    <x v="5"/>
    <s v="documentary"/>
    <x v="335"/>
    <d v="2011-04-24T23:02:18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x v="336"/>
    <b v="1"/>
    <n v="213"/>
    <b v="1"/>
    <s v="theater/plays"/>
    <n v="102"/>
    <n v="119.19"/>
    <x v="6"/>
    <s v="plays"/>
    <x v="336"/>
    <d v="2014-11-05T18:48:44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x v="337"/>
    <b v="1"/>
    <n v="302"/>
    <b v="1"/>
    <s v="film &amp; video/documentary"/>
    <n v="105"/>
    <n v="84.02"/>
    <x v="5"/>
    <s v="documentary"/>
    <x v="337"/>
    <d v="2014-11-14T05:12:00"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x v="338"/>
    <b v="1"/>
    <n v="126"/>
    <b v="1"/>
    <s v="film &amp; video/documentary"/>
    <n v="101"/>
    <n v="200.89"/>
    <x v="5"/>
    <s v="documentary"/>
    <x v="338"/>
    <d v="2012-08-22T18:32:14"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x v="339"/>
    <b v="0"/>
    <n v="94"/>
    <b v="0"/>
    <s v="games/video games"/>
    <n v="5"/>
    <n v="267.81"/>
    <x v="3"/>
    <s v="video games"/>
    <x v="339"/>
    <d v="2013-08-30T12:53:40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x v="340"/>
    <b v="0"/>
    <n v="105"/>
    <b v="1"/>
    <s v="technology/wearables"/>
    <n v="101"/>
    <n v="239.35"/>
    <x v="0"/>
    <s v="wearables"/>
    <x v="340"/>
    <d v="2014-12-13T00:25:11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x v="341"/>
    <b v="1"/>
    <n v="218"/>
    <b v="1"/>
    <s v="theater/spaces"/>
    <n v="100"/>
    <n v="115.08"/>
    <x v="6"/>
    <s v="spaces"/>
    <x v="341"/>
    <d v="2016-08-24T06:41:21"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x v="342"/>
    <x v="342"/>
    <b v="0"/>
    <n v="988"/>
    <b v="1"/>
    <s v="games/tabletop games"/>
    <n v="496"/>
    <n v="25.09"/>
    <x v="3"/>
    <s v="tabletop games"/>
    <x v="342"/>
    <d v="2014-07-19T03:00:00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x v="343"/>
    <b v="0"/>
    <n v="140"/>
    <b v="0"/>
    <s v="technology/wearables"/>
    <n v="49"/>
    <n v="176.36"/>
    <x v="0"/>
    <s v="wearables"/>
    <x v="343"/>
    <d v="2017-03-03T13:51:19"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x v="344"/>
    <b v="0"/>
    <n v="34"/>
    <b v="0"/>
    <s v="film &amp; video/animation"/>
    <n v="25"/>
    <n v="725.03"/>
    <x v="5"/>
    <s v="animation"/>
    <x v="344"/>
    <d v="2015-12-29T11:46:41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x v="345"/>
    <b v="0"/>
    <n v="249"/>
    <b v="1"/>
    <s v="games/tabletop games"/>
    <n v="272"/>
    <n v="98.41"/>
    <x v="3"/>
    <s v="tabletop games"/>
    <x v="345"/>
    <d v="2016-08-06T07:52:18"/>
  </r>
  <r>
    <x v="346"/>
    <s v="Grammar Revolution"/>
    <s v="Why is grammar important?"/>
    <n v="22000"/>
    <n v="24490"/>
    <x v="0"/>
    <s v="US"/>
    <s v="USD"/>
    <x v="346"/>
    <x v="346"/>
    <b v="1"/>
    <n v="576"/>
    <b v="1"/>
    <s v="film &amp; video/documentary"/>
    <n v="111"/>
    <n v="42.52"/>
    <x v="5"/>
    <s v="documentary"/>
    <x v="346"/>
    <d v="2013-02-07T22:40:01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x v="347"/>
    <b v="1"/>
    <n v="97"/>
    <b v="1"/>
    <s v="theater/plays"/>
    <n v="106"/>
    <n v="251.74"/>
    <x v="6"/>
    <s v="plays"/>
    <x v="347"/>
    <d v="2016-10-01T03:59:00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x v="348"/>
    <b v="1"/>
    <n v="389"/>
    <b v="1"/>
    <s v="music/rock"/>
    <n v="162"/>
    <n v="62.52"/>
    <x v="7"/>
    <s v="rock"/>
    <x v="348"/>
    <d v="2013-08-07T20:49:47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x v="349"/>
    <b v="0"/>
    <n v="296"/>
    <b v="1"/>
    <s v="games/tabletop games"/>
    <n v="243"/>
    <n v="82.15"/>
    <x v="3"/>
    <s v="tabletop games"/>
    <x v="349"/>
    <d v="2016-10-29T19:00:00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x v="350"/>
    <b v="1"/>
    <n v="615"/>
    <b v="1"/>
    <s v="photography/photobooks"/>
    <n v="162"/>
    <n v="39.51"/>
    <x v="2"/>
    <s v="photobooks"/>
    <x v="350"/>
    <d v="2014-12-06T06:00:00"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x v="351"/>
    <b v="1"/>
    <n v="294"/>
    <b v="1"/>
    <s v="photography/photobooks"/>
    <n v="484"/>
    <n v="82.32"/>
    <x v="2"/>
    <s v="photobooks"/>
    <x v="351"/>
    <d v="2016-02-15T15:00:00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x v="352"/>
    <b v="1"/>
    <n v="205"/>
    <b v="1"/>
    <s v="technology/hardware"/>
    <n v="127"/>
    <n v="117.6"/>
    <x v="0"/>
    <s v="hardware"/>
    <x v="352"/>
    <d v="2014-09-16T10:18:54"/>
  </r>
  <r>
    <x v="353"/>
    <s v="Arcus Motion Analyzer | The Versatile Smart Ring"/>
    <s v="Arcus gives your fingers super powers."/>
    <n v="320000"/>
    <n v="23948"/>
    <x v="2"/>
    <s v="US"/>
    <s v="USD"/>
    <x v="353"/>
    <x v="353"/>
    <b v="0"/>
    <n v="135"/>
    <b v="0"/>
    <s v="technology/wearables"/>
    <n v="7"/>
    <n v="177.39"/>
    <x v="0"/>
    <s v="wearables"/>
    <x v="353"/>
    <d v="2014-07-25T03:00:00"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x v="354"/>
    <b v="1"/>
    <n v="61"/>
    <b v="1"/>
    <s v="music/electronic music"/>
    <n v="119"/>
    <n v="388.98"/>
    <x v="7"/>
    <s v="electronic music"/>
    <x v="354"/>
    <d v="2016-01-31T13:56:03"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x v="355"/>
    <b v="0"/>
    <n v="124"/>
    <b v="1"/>
    <s v="food/small batch"/>
    <n v="102"/>
    <n v="189.76"/>
    <x v="4"/>
    <s v="small batch"/>
    <x v="355"/>
    <d v="2016-03-24T13:27:36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x v="356"/>
    <b v="1"/>
    <n v="213"/>
    <b v="1"/>
    <s v="theater/plays"/>
    <n v="118"/>
    <n v="110.35"/>
    <x v="6"/>
    <s v="plays"/>
    <x v="356"/>
    <d v="2014-11-07T00:15:55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x v="357"/>
    <b v="1"/>
    <n v="105"/>
    <b v="1"/>
    <s v="technology/hardware"/>
    <n v="585"/>
    <n v="222.99"/>
    <x v="0"/>
    <s v="hardware"/>
    <x v="357"/>
    <d v="2012-08-13T03:00:00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x v="358"/>
    <b v="0"/>
    <n v="159"/>
    <b v="1"/>
    <s v="theater/spaces"/>
    <n v="106"/>
    <n v="146.44999999999999"/>
    <x v="6"/>
    <s v="spaces"/>
    <x v="358"/>
    <d v="2014-08-20T20:24:03"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x v="359"/>
    <b v="1"/>
    <n v="241"/>
    <b v="1"/>
    <s v="photography/photobooks"/>
    <n v="125"/>
    <n v="95.83"/>
    <x v="2"/>
    <s v="photobooks"/>
    <x v="359"/>
    <d v="2014-12-23T00:00:00"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x v="360"/>
    <b v="0"/>
    <n v="375"/>
    <b v="1"/>
    <s v="photography/photobooks"/>
    <n v="105"/>
    <n v="61.56"/>
    <x v="2"/>
    <s v="photobooks"/>
    <x v="360"/>
    <d v="2017-02-06T14:23:31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x v="361"/>
    <b v="0"/>
    <n v="175"/>
    <b v="1"/>
    <s v="theater/spaces"/>
    <n v="319"/>
    <n v="131.38"/>
    <x v="6"/>
    <s v="spaces"/>
    <x v="361"/>
    <d v="2016-07-13T21:29:42"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x v="362"/>
    <b v="0"/>
    <n v="286"/>
    <b v="1"/>
    <s v="technology/space exploration"/>
    <n v="115"/>
    <n v="80.19"/>
    <x v="0"/>
    <s v="space exploration"/>
    <x v="362"/>
    <d v="2015-08-30T04:03:47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x v="363"/>
    <b v="0"/>
    <n v="514"/>
    <b v="1"/>
    <s v="games/tabletop games"/>
    <n v="412"/>
    <n v="44.06"/>
    <x v="3"/>
    <s v="tabletop games"/>
    <x v="363"/>
    <d v="2016-10-25T17:00:00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x v="364"/>
    <b v="0"/>
    <n v="163"/>
    <b v="1"/>
    <s v="technology/hardware"/>
    <n v="2260300"/>
    <n v="138.66999999999999"/>
    <x v="0"/>
    <s v="hardware"/>
    <x v="364"/>
    <d v="2016-10-13T21:59:00"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x v="365"/>
    <b v="0"/>
    <n v="104"/>
    <b v="1"/>
    <s v="film &amp; video/documentary"/>
    <n v="101"/>
    <n v="216.75"/>
    <x v="5"/>
    <s v="documentary"/>
    <x v="365"/>
    <d v="2015-07-23T06:46:37"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x v="366"/>
    <b v="0"/>
    <n v="383"/>
    <b v="1"/>
    <s v="film &amp; video/documentary"/>
    <n v="112"/>
    <n v="58.54"/>
    <x v="5"/>
    <s v="documentary"/>
    <x v="366"/>
    <d v="2015-01-06T18:45:47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x v="367"/>
    <b v="1"/>
    <n v="159"/>
    <b v="1"/>
    <s v="music/rock"/>
    <n v="102"/>
    <n v="140.86000000000001"/>
    <x v="7"/>
    <s v="rock"/>
    <x v="367"/>
    <d v="2013-07-24T14:02:38"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x v="368"/>
    <x v="368"/>
    <b v="0"/>
    <n v="150"/>
    <b v="1"/>
    <s v="film &amp; video/television"/>
    <n v="112"/>
    <n v="148.97"/>
    <x v="5"/>
    <s v="television"/>
    <x v="368"/>
    <d v="2014-11-16T04:57:13"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x v="369"/>
    <b v="1"/>
    <n v="329"/>
    <b v="1"/>
    <s v="photography/photobooks"/>
    <n v="101"/>
    <n v="67.84"/>
    <x v="2"/>
    <s v="photobooks"/>
    <x v="369"/>
    <d v="2016-03-25T22:00:00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x v="370"/>
    <b v="0"/>
    <n v="107"/>
    <b v="1"/>
    <s v="photography/photobooks"/>
    <n v="148"/>
    <n v="207.62"/>
    <x v="2"/>
    <s v="photobooks"/>
    <x v="370"/>
    <d v="2016-11-24T02:00:00"/>
  </r>
  <r>
    <x v="371"/>
    <s v="YOSEMITE PEOPLE"/>
    <s v="A photography book focusing on the people rather than the nature at Yosemite National Park."/>
    <n v="19800"/>
    <n v="22197"/>
    <x v="0"/>
    <s v="US"/>
    <s v="USD"/>
    <x v="371"/>
    <x v="371"/>
    <b v="0"/>
    <n v="191"/>
    <b v="1"/>
    <s v="photography/photobooks"/>
    <n v="112"/>
    <n v="116.21"/>
    <x v="2"/>
    <s v="photobooks"/>
    <x v="371"/>
    <d v="2016-11-10T05:15:09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x v="372"/>
    <b v="1"/>
    <n v="171"/>
    <b v="0"/>
    <s v="technology/makerspaces"/>
    <n v="63"/>
    <n v="128.62"/>
    <x v="0"/>
    <s v="makerspaces"/>
    <x v="372"/>
    <d v="2016-07-05T04:59:00"/>
  </r>
  <r>
    <x v="373"/>
    <s v="Latitude 90Â° : The Origin"/>
    <s v="The real-time digital social deduction game where there's no moderator, no sleeping, and no dying."/>
    <n v="20000"/>
    <n v="21935"/>
    <x v="0"/>
    <s v="US"/>
    <s v="USD"/>
    <x v="373"/>
    <x v="373"/>
    <b v="0"/>
    <n v="392"/>
    <b v="1"/>
    <s v="games/tabletop games"/>
    <n v="110"/>
    <n v="55.96"/>
    <x v="3"/>
    <s v="tabletop games"/>
    <x v="373"/>
    <d v="2016-09-07T02:00:00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x v="374"/>
    <b v="0"/>
    <n v="238"/>
    <b v="1"/>
    <s v="theater/plays"/>
    <n v="110"/>
    <n v="92.04"/>
    <x v="6"/>
    <s v="plays"/>
    <x v="374"/>
    <d v="2016-05-01T17:55:58"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x v="375"/>
    <b v="0"/>
    <n v="270"/>
    <b v="1"/>
    <s v="theater/plays"/>
    <n v="104"/>
    <n v="81.13"/>
    <x v="6"/>
    <s v="plays"/>
    <x v="375"/>
    <d v="2015-06-12T02:00:00"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x v="376"/>
    <b v="0"/>
    <n v="340"/>
    <b v="1"/>
    <s v="music/rock"/>
    <n v="122"/>
    <n v="64.37"/>
    <x v="7"/>
    <s v="rock"/>
    <x v="376"/>
    <d v="2017-02-10T05:00:00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x v="377"/>
    <b v="1"/>
    <n v="465"/>
    <b v="1"/>
    <s v="technology/space exploration"/>
    <n v="146"/>
    <n v="47.06"/>
    <x v="0"/>
    <s v="space exploration"/>
    <x v="377"/>
    <d v="2015-05-21T17:56:28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x v="378"/>
    <b v="0"/>
    <n v="273"/>
    <b v="1"/>
    <s v="photography/photobooks"/>
    <n v="104"/>
    <n v="79.97"/>
    <x v="2"/>
    <s v="photobooks"/>
    <x v="378"/>
    <d v="2016-04-09T17:37:33"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x v="379"/>
    <b v="0"/>
    <n v="236"/>
    <b v="1"/>
    <s v="theater/spaces"/>
    <n v="109"/>
    <n v="92.13"/>
    <x v="6"/>
    <s v="spaces"/>
    <x v="379"/>
    <d v="2013-12-29T07:59:00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x v="380"/>
    <b v="0"/>
    <n v="246"/>
    <b v="1"/>
    <s v="music/indie rock"/>
    <n v="120"/>
    <n v="88.15"/>
    <x v="7"/>
    <s v="indie rock"/>
    <x v="380"/>
    <d v="2011-03-01T20:00:00"/>
  </r>
  <r>
    <x v="381"/>
    <s v="Finding the Funk"/>
    <s v="A journey through the origins and influence of funk music from James Brown to D'Angelo we are FINDING THE FUNK!"/>
    <n v="20000"/>
    <n v="21679"/>
    <x v="0"/>
    <s v="US"/>
    <s v="USD"/>
    <x v="381"/>
    <x v="381"/>
    <b v="1"/>
    <n v="332"/>
    <b v="1"/>
    <s v="film &amp; video/documentary"/>
    <n v="108"/>
    <n v="65.3"/>
    <x v="5"/>
    <s v="documentary"/>
    <x v="381"/>
    <d v="2012-11-10T01:46:06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x v="382"/>
    <b v="1"/>
    <n v="196"/>
    <b v="1"/>
    <s v="photography/photobooks"/>
    <n v="124"/>
    <n v="110.39"/>
    <x v="2"/>
    <s v="photobooks"/>
    <x v="382"/>
    <d v="2017-02-14T22:59:00"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x v="383"/>
    <b v="1"/>
    <n v="224"/>
    <b v="1"/>
    <s v="photography/photobooks"/>
    <n v="180"/>
    <n v="96.38"/>
    <x v="2"/>
    <s v="photobooks"/>
    <x v="383"/>
    <d v="2016-08-06T18:00:00"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x v="384"/>
    <b v="1"/>
    <n v="202"/>
    <b v="1"/>
    <s v="theater/plays"/>
    <n v="108"/>
    <n v="106.8"/>
    <x v="6"/>
    <s v="plays"/>
    <x v="384"/>
    <d v="2014-11-20T07:59:58"/>
  </r>
  <r>
    <x v="385"/>
    <s v="Empires: The Film"/>
    <s v="Empires explores the impact of networks on histories and philosophies of political thought."/>
    <n v="20000"/>
    <n v="21480"/>
    <x v="0"/>
    <s v="US"/>
    <s v="USD"/>
    <x v="385"/>
    <x v="385"/>
    <b v="1"/>
    <n v="220"/>
    <b v="1"/>
    <s v="film &amp; video/documentary"/>
    <n v="107"/>
    <n v="97.64"/>
    <x v="5"/>
    <s v="documentary"/>
    <x v="385"/>
    <d v="2012-06-07T14:55:00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x v="386"/>
    <b v="1"/>
    <n v="238"/>
    <b v="1"/>
    <s v="film &amp; video/documentary"/>
    <n v="119"/>
    <n v="89.96"/>
    <x v="5"/>
    <s v="documentary"/>
    <x v="386"/>
    <d v="2012-09-03T18:02:14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x v="387"/>
    <b v="0"/>
    <n v="99"/>
    <b v="0"/>
    <s v="technology/gadgets"/>
    <n v="43"/>
    <n v="215.96"/>
    <x v="0"/>
    <s v="gadgets"/>
    <x v="387"/>
    <d v="2016-06-23T16:06:23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x v="388"/>
    <b v="0"/>
    <n v="95"/>
    <b v="1"/>
    <s v="film &amp; video/documentary"/>
    <n v="107"/>
    <n v="224.85"/>
    <x v="5"/>
    <s v="documentary"/>
    <x v="388"/>
    <d v="2016-12-14T12:00:00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x v="389"/>
    <b v="0"/>
    <n v="80"/>
    <b v="1"/>
    <s v="technology/makerspaces"/>
    <n v="107"/>
    <n v="267"/>
    <x v="0"/>
    <s v="makerspaces"/>
    <x v="389"/>
    <d v="2015-08-21T17:55:13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x v="390"/>
    <b v="1"/>
    <n v="158"/>
    <b v="1"/>
    <s v="film &amp; video/documentary"/>
    <n v="107"/>
    <n v="134.91"/>
    <x v="5"/>
    <s v="documentary"/>
    <x v="390"/>
    <d v="2015-12-22T23:00:00"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x v="391"/>
    <b v="0"/>
    <n v="400"/>
    <b v="0"/>
    <s v="technology/wearables"/>
    <n v="47"/>
    <n v="53.25"/>
    <x v="0"/>
    <s v="wearables"/>
    <x v="391"/>
    <d v="2015-02-04T23:22:29"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x v="392"/>
    <b v="1"/>
    <n v="124"/>
    <b v="0"/>
    <s v="photography/photobooks"/>
    <n v="65"/>
    <n v="170.63"/>
    <x v="2"/>
    <s v="photobooks"/>
    <x v="392"/>
    <d v="2014-10-24T23:26:00"/>
  </r>
  <r>
    <x v="393"/>
    <s v="Nin"/>
    <s v="Gamers and 90's fans unite in this small tale of epic proportions!"/>
    <n v="75000"/>
    <n v="21144"/>
    <x v="2"/>
    <s v="US"/>
    <s v="USD"/>
    <x v="393"/>
    <x v="393"/>
    <b v="0"/>
    <n v="57"/>
    <b v="0"/>
    <s v="games/video games"/>
    <n v="28"/>
    <n v="370.95"/>
    <x v="3"/>
    <s v="video games"/>
    <x v="393"/>
    <d v="2016-12-23T07:59:00"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x v="394"/>
    <b v="0"/>
    <n v="56"/>
    <b v="1"/>
    <s v="technology/makerspaces"/>
    <n v="105"/>
    <n v="373.56"/>
    <x v="0"/>
    <s v="makerspaces"/>
    <x v="394"/>
    <d v="2015-09-04T15:00:00"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x v="395"/>
    <b v="1"/>
    <n v="321"/>
    <b v="1"/>
    <s v="technology/space exploration"/>
    <n v="104"/>
    <n v="64.930000000000007"/>
    <x v="0"/>
    <s v="space exploration"/>
    <x v="395"/>
    <d v="2012-04-29T01:13:43"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x v="396"/>
    <b v="1"/>
    <n v="150"/>
    <b v="1"/>
    <s v="film &amp; video/documentary"/>
    <n v="104"/>
    <n v="138.80000000000001"/>
    <x v="5"/>
    <s v="documentary"/>
    <x v="396"/>
    <d v="2012-01-01T07:59:00"/>
  </r>
  <r>
    <x v="397"/>
    <s v="Mark Hayes Requiem Recording"/>
    <s v="Mark Hayes: Requiem Recording"/>
    <n v="20000"/>
    <n v="20755"/>
    <x v="0"/>
    <s v="US"/>
    <s v="USD"/>
    <x v="397"/>
    <x v="397"/>
    <b v="0"/>
    <n v="78"/>
    <b v="1"/>
    <s v="music/classical music"/>
    <n v="104"/>
    <n v="266.08999999999997"/>
    <x v="7"/>
    <s v="classical music"/>
    <x v="397"/>
    <d v="2014-12-01T19:59:05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x v="398"/>
    <b v="0"/>
    <n v="209"/>
    <b v="1"/>
    <s v="music/rock"/>
    <n v="138"/>
    <n v="98.99"/>
    <x v="7"/>
    <s v="rock"/>
    <x v="398"/>
    <d v="2012-12-15T15:36:17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x v="399"/>
    <b v="0"/>
    <n v="100"/>
    <b v="1"/>
    <s v="games/tabletop games"/>
    <n v="106"/>
    <n v="206.31"/>
    <x v="3"/>
    <s v="tabletop games"/>
    <x v="399"/>
    <d v="2015-06-27T15:22:48"/>
  </r>
  <r>
    <x v="400"/>
    <s v="SOLE SURVIVOR"/>
    <s v="What is the impact of survivorship on the human condition?"/>
    <n v="18000"/>
    <n v="20569.05"/>
    <x v="0"/>
    <s v="US"/>
    <s v="USD"/>
    <x v="400"/>
    <x v="400"/>
    <b v="1"/>
    <n v="202"/>
    <b v="1"/>
    <s v="film &amp; video/documentary"/>
    <n v="114"/>
    <n v="101.83"/>
    <x v="5"/>
    <s v="documentary"/>
    <x v="400"/>
    <d v="2011-06-01T04:59:00"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x v="401"/>
    <x v="401"/>
    <b v="0"/>
    <n v="95"/>
    <b v="0"/>
    <s v="technology/wearables"/>
    <n v="82"/>
    <n v="216.34"/>
    <x v="0"/>
    <s v="wearables"/>
    <x v="401"/>
    <d v="2016-02-18T17:00:27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x v="402"/>
    <b v="1"/>
    <n v="211"/>
    <b v="1"/>
    <s v="photography/photobooks"/>
    <n v="111"/>
    <n v="97.11"/>
    <x v="2"/>
    <s v="photobooks"/>
    <x v="402"/>
    <d v="2014-06-27T14:44:41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x v="403"/>
    <b v="0"/>
    <n v="301"/>
    <b v="1"/>
    <s v="games/tabletop games"/>
    <n v="157"/>
    <n v="67.97"/>
    <x v="3"/>
    <s v="tabletop games"/>
    <x v="403"/>
    <d v="2013-11-13T20:22:35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x v="404"/>
    <b v="1"/>
    <n v="206"/>
    <b v="1"/>
    <s v="music/rock"/>
    <n v="109"/>
    <n v="99.16"/>
    <x v="7"/>
    <s v="rock"/>
    <x v="404"/>
    <d v="2016-04-16T00:00:00"/>
  </r>
  <r>
    <x v="405"/>
    <s v="In Training: a book of Bonsai photographs"/>
    <s v="A fine art photography book taking a new look at the art of bonsai."/>
    <n v="14000"/>
    <n v="20398"/>
    <x v="0"/>
    <s v="US"/>
    <s v="USD"/>
    <x v="405"/>
    <x v="405"/>
    <b v="0"/>
    <n v="222"/>
    <b v="1"/>
    <s v="photography/photobooks"/>
    <n v="146"/>
    <n v="91.88"/>
    <x v="2"/>
    <s v="photobooks"/>
    <x v="405"/>
    <d v="2015-10-02T23:03:00"/>
  </r>
  <r>
    <x v="406"/>
    <s v="EMPATHITRAX, a new play by Ana Nogueira"/>
    <s v="Can you ever truly feel what someone else is feeling?_x000a_Do you want to?"/>
    <n v="20000"/>
    <n v="20365"/>
    <x v="0"/>
    <s v="US"/>
    <s v="USD"/>
    <x v="406"/>
    <x v="406"/>
    <b v="1"/>
    <n v="115"/>
    <b v="1"/>
    <s v="theater/plays"/>
    <n v="102"/>
    <n v="177.09"/>
    <x v="6"/>
    <s v="plays"/>
    <x v="406"/>
    <d v="2016-09-08T03:45:00"/>
  </r>
  <r>
    <x v="407"/>
    <s v="Me, Myself and Albinoni"/>
    <s v="I will record 2 of Tomaso Albinoni's concertos for 2 oboes playing both parts myself."/>
    <n v="18000"/>
    <n v="20343.169999999998"/>
    <x v="0"/>
    <s v="US"/>
    <s v="USD"/>
    <x v="407"/>
    <x v="407"/>
    <b v="0"/>
    <n v="185"/>
    <b v="1"/>
    <s v="music/classical music"/>
    <n v="113"/>
    <n v="109.96"/>
    <x v="7"/>
    <s v="classical music"/>
    <x v="407"/>
    <d v="2013-02-24T04:59:00"/>
  </r>
  <r>
    <x v="408"/>
    <s v="Purpose: Your Journey To Find Meaning"/>
    <s v="Discover your purpose, live a more fulfilling life, leave a positive footprint on society."/>
    <n v="20000"/>
    <n v="20253"/>
    <x v="0"/>
    <s v="US"/>
    <s v="USD"/>
    <x v="408"/>
    <x v="408"/>
    <b v="0"/>
    <n v="120"/>
    <b v="1"/>
    <s v="publishing/nonfiction"/>
    <n v="101"/>
    <n v="168.78"/>
    <x v="1"/>
    <s v="nonfiction"/>
    <x v="408"/>
    <d v="2016-02-12T17:45:44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x v="409"/>
    <b v="0"/>
    <n v="101"/>
    <b v="1"/>
    <s v="film &amp; video/television"/>
    <n v="109"/>
    <n v="199.9"/>
    <x v="5"/>
    <s v="television"/>
    <x v="409"/>
    <d v="2014-09-26T15:03:09"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x v="410"/>
    <x v="410"/>
    <b v="1"/>
    <n v="142"/>
    <b v="1"/>
    <s v="film &amp; video/documentary"/>
    <n v="101"/>
    <n v="141.75"/>
    <x v="5"/>
    <s v="documentary"/>
    <x v="410"/>
    <d v="2015-05-01T03:59:00"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x v="411"/>
    <x v="411"/>
    <b v="0"/>
    <n v="193"/>
    <b v="1"/>
    <s v="film &amp; video/documentary"/>
    <n v="101"/>
    <n v="104.26"/>
    <x v="5"/>
    <s v="documentary"/>
    <x v="411"/>
    <d v="2011-12-18T00:59:00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x v="412"/>
    <b v="0"/>
    <n v="110"/>
    <b v="1"/>
    <s v="theater/plays"/>
    <n v="101"/>
    <n v="182.91"/>
    <x v="6"/>
    <s v="plays"/>
    <x v="412"/>
    <d v="2016-12-28T22:00:33"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x v="413"/>
    <b v="0"/>
    <n v="140"/>
    <b v="1"/>
    <s v="publishing/nonfiction"/>
    <n v="100"/>
    <n v="143.36000000000001"/>
    <x v="1"/>
    <s v="nonfiction"/>
    <x v="413"/>
    <d v="2015-12-13T15:01:52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x v="414"/>
    <b v="0"/>
    <n v="48"/>
    <b v="1"/>
    <s v="music/rock"/>
    <n v="100"/>
    <n v="417.33"/>
    <x v="7"/>
    <s v="rock"/>
    <x v="414"/>
    <d v="2014-05-09T22:00:00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x v="415"/>
    <b v="0"/>
    <n v="33"/>
    <b v="1"/>
    <s v="film &amp; video/television"/>
    <n v="100"/>
    <n v="606.82000000000005"/>
    <x v="5"/>
    <s v="television"/>
    <x v="415"/>
    <d v="2015-09-14T21:00:00"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x v="416"/>
    <x v="416"/>
    <b v="1"/>
    <n v="119"/>
    <b v="1"/>
    <s v="theater/plays"/>
    <n v="100"/>
    <n v="168.25"/>
    <x v="6"/>
    <s v="plays"/>
    <x v="416"/>
    <d v="2015-03-22T22:35:47"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x v="417"/>
    <b v="0"/>
    <n v="147"/>
    <b v="1"/>
    <s v="games/tabletop games"/>
    <n v="153"/>
    <n v="135.59"/>
    <x v="3"/>
    <s v="tabletop games"/>
    <x v="417"/>
    <d v="2015-03-28T23:31:51"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x v="418"/>
    <b v="0"/>
    <n v="169"/>
    <b v="1"/>
    <s v="film &amp; video/television"/>
    <n v="142"/>
    <n v="117.51"/>
    <x v="5"/>
    <s v="television"/>
    <x v="418"/>
    <d v="2014-12-28T15:20:26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x v="419"/>
    <b v="0"/>
    <n v="6"/>
    <b v="0"/>
    <s v="technology/wearables"/>
    <n v="2"/>
    <n v="3304"/>
    <x v="0"/>
    <s v="wearables"/>
    <x v="419"/>
    <d v="2017-03-15T00:26:00"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x v="420"/>
    <b v="0"/>
    <n v="311"/>
    <b v="0"/>
    <s v="games/video games"/>
    <n v="7"/>
    <n v="63.57"/>
    <x v="3"/>
    <s v="video games"/>
    <x v="420"/>
    <d v="2013-02-04T20:29:34"/>
  </r>
  <r>
    <x v="421"/>
    <s v="Audionoggin - Join the Earvolution"/>
    <s v="Audionoggin: Wireless personal surround sound for the athlete in everyone."/>
    <n v="49000"/>
    <n v="19572"/>
    <x v="2"/>
    <s v="US"/>
    <s v="USD"/>
    <x v="421"/>
    <x v="421"/>
    <b v="0"/>
    <n v="196"/>
    <b v="0"/>
    <s v="technology/wearables"/>
    <n v="40"/>
    <n v="99.86"/>
    <x v="0"/>
    <s v="wearables"/>
    <x v="421"/>
    <d v="2016-11-18T15:43:32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x v="422"/>
    <b v="1"/>
    <n v="335"/>
    <b v="1"/>
    <s v="photography/photobooks"/>
    <n v="559"/>
    <n v="58.38"/>
    <x v="2"/>
    <s v="photobooks"/>
    <x v="422"/>
    <d v="2017-02-05T16:25:39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x v="423"/>
    <b v="0"/>
    <n v="321"/>
    <b v="1"/>
    <s v="games/tabletop games"/>
    <n v="108"/>
    <n v="60.82"/>
    <x v="3"/>
    <s v="tabletop games"/>
    <x v="423"/>
    <d v="2016-02-12T04:59:00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x v="424"/>
    <b v="0"/>
    <n v="129"/>
    <b v="0"/>
    <s v="technology/wearables"/>
    <n v="26"/>
    <n v="150.65"/>
    <x v="0"/>
    <s v="wearables"/>
    <x v="424"/>
    <d v="2014-09-17T12:02:11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x v="425"/>
    <b v="0"/>
    <n v="171"/>
    <b v="0"/>
    <s v="technology/wearables"/>
    <n v="39"/>
    <n v="113.63"/>
    <x v="0"/>
    <s v="wearables"/>
    <x v="425"/>
    <d v="2015-01-19T04:11:05"/>
  </r>
  <r>
    <x v="426"/>
    <s v="Foragers"/>
    <s v="Take on the role of an ancient forager in this fun strategy game from the designer of Biblios."/>
    <n v="18500"/>
    <n v="19324"/>
    <x v="0"/>
    <s v="US"/>
    <s v="USD"/>
    <x v="426"/>
    <x v="426"/>
    <b v="0"/>
    <n v="380"/>
    <b v="1"/>
    <s v="games/tabletop games"/>
    <n v="104"/>
    <n v="50.85"/>
    <x v="3"/>
    <s v="tabletop games"/>
    <x v="426"/>
    <d v="2015-07-29T15:59:25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x v="427"/>
    <b v="1"/>
    <n v="306"/>
    <b v="1"/>
    <s v="technology/hardware"/>
    <n v="193"/>
    <n v="63.05"/>
    <x v="0"/>
    <s v="hardware"/>
    <x v="427"/>
    <d v="2014-05-13T18:43:56"/>
  </r>
  <r>
    <x v="428"/>
    <s v="Smart Harness"/>
    <s v="Revolutionizing the way we walk our dogs!"/>
    <n v="50000"/>
    <n v="19195"/>
    <x v="2"/>
    <s v="US"/>
    <s v="USD"/>
    <x v="428"/>
    <x v="428"/>
    <b v="0"/>
    <n v="121"/>
    <b v="0"/>
    <s v="technology/wearables"/>
    <n v="38"/>
    <n v="158.63999999999999"/>
    <x v="0"/>
    <s v="wearables"/>
    <x v="428"/>
    <d v="2016-06-04T15:41:12"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x v="429"/>
    <b v="1"/>
    <n v="141"/>
    <b v="1"/>
    <s v="photography/photobooks"/>
    <n v="101"/>
    <n v="135.66999999999999"/>
    <x v="2"/>
    <s v="photobooks"/>
    <x v="429"/>
    <d v="2015-03-19T14:05:20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x v="430"/>
    <b v="0"/>
    <n v="208"/>
    <b v="1"/>
    <s v="film &amp; video/documentary"/>
    <n v="103"/>
    <n v="91.48"/>
    <x v="5"/>
    <s v="documentary"/>
    <x v="430"/>
    <d v="2013-10-12T01:31:05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x v="431"/>
    <b v="0"/>
    <n v="99"/>
    <b v="1"/>
    <s v="technology/wearables"/>
    <n v="126"/>
    <n v="190.45"/>
    <x v="0"/>
    <s v="wearables"/>
    <x v="431"/>
    <d v="2015-12-23T20:17:52"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x v="432"/>
    <b v="0"/>
    <n v="290"/>
    <b v="1"/>
    <s v="games/tabletop games"/>
    <n v="377"/>
    <n v="65"/>
    <x v="3"/>
    <s v="tabletop games"/>
    <x v="432"/>
    <d v="2016-10-16T20:30:00"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x v="433"/>
    <b v="0"/>
    <n v="206"/>
    <b v="1"/>
    <s v="games/tabletop games"/>
    <n v="1867"/>
    <n v="90.64"/>
    <x v="3"/>
    <s v="tabletop games"/>
    <x v="433"/>
    <d v="2016-12-08T19:18:56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x v="434"/>
    <b v="0"/>
    <n v="206"/>
    <b v="1"/>
    <s v="film &amp; video/documentary"/>
    <n v="101"/>
    <n v="90.62"/>
    <x v="5"/>
    <s v="documentary"/>
    <x v="434"/>
    <d v="2011-09-08T03:00:00"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x v="435"/>
    <b v="1"/>
    <n v="148"/>
    <b v="1"/>
    <s v="theater/spaces"/>
    <n v="104"/>
    <n v="125.98"/>
    <x v="6"/>
    <s v="spaces"/>
    <x v="435"/>
    <d v="2016-05-03T23:00:00"/>
  </r>
  <r>
    <x v="436"/>
    <s v="TULIPS"/>
    <s v="A self-published photography book by Andrew Miksys from his new series about Belarus"/>
    <n v="18000"/>
    <n v="18625"/>
    <x v="0"/>
    <s v="US"/>
    <s v="USD"/>
    <x v="436"/>
    <x v="436"/>
    <b v="1"/>
    <n v="167"/>
    <b v="1"/>
    <s v="photography/photobooks"/>
    <n v="103"/>
    <n v="111.53"/>
    <x v="2"/>
    <s v="photobooks"/>
    <x v="436"/>
    <d v="2014-12-19T04:00:00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x v="437"/>
    <b v="1"/>
    <n v="274"/>
    <b v="1"/>
    <s v="music/rock"/>
    <n v="124"/>
    <n v="67.67"/>
    <x v="7"/>
    <s v="rock"/>
    <x v="437"/>
    <d v="2013-12-09T04:59:00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x v="438"/>
    <b v="1"/>
    <n v="116"/>
    <b v="1"/>
    <s v="photography/photobooks"/>
    <n v="109"/>
    <n v="159.24"/>
    <x v="2"/>
    <s v="photobooks"/>
    <x v="438"/>
    <d v="2016-10-06T14:00:00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x v="439"/>
    <b v="1"/>
    <n v="167"/>
    <b v="1"/>
    <s v="music/indie rock"/>
    <n v="101"/>
    <n v="109.11"/>
    <x v="7"/>
    <s v="indie rock"/>
    <x v="439"/>
    <d v="2014-08-08T18:00:00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x v="440"/>
    <b v="0"/>
    <n v="226"/>
    <b v="1"/>
    <s v="theater/spaces"/>
    <n v="121"/>
    <n v="80.459999999999994"/>
    <x v="6"/>
    <s v="spaces"/>
    <x v="440"/>
    <d v="2014-05-27T03:00:00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x v="441"/>
    <b v="0"/>
    <n v="104"/>
    <b v="1"/>
    <s v="technology/makerspaces"/>
    <n v="103"/>
    <n v="174.04"/>
    <x v="0"/>
    <s v="makerspaces"/>
    <x v="441"/>
    <d v="2015-12-09T06:59:00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x v="442"/>
    <b v="1"/>
    <n v="275"/>
    <b v="1"/>
    <s v="film &amp; video/documentary"/>
    <n v="139"/>
    <n v="65.760000000000005"/>
    <x v="5"/>
    <s v="documentary"/>
    <x v="442"/>
    <d v="2013-03-16T18:27:47"/>
  </r>
  <r>
    <x v="443"/>
    <s v="RYU X RIO"/>
    <s v="A football photography book like no other about the 2014 World Cup in Brazil, by Ryu Voelkel."/>
    <n v="6500"/>
    <n v="18066"/>
    <x v="0"/>
    <s v="GB"/>
    <s v="GBP"/>
    <x v="443"/>
    <x v="443"/>
    <b v="1"/>
    <n v="269"/>
    <b v="1"/>
    <s v="photography/photobooks"/>
    <n v="278"/>
    <n v="67.16"/>
    <x v="2"/>
    <s v="photobooks"/>
    <x v="443"/>
    <d v="2014-06-10T08:33:00"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x v="444"/>
    <b v="1"/>
    <n v="304"/>
    <b v="1"/>
    <s v="technology/space exploration"/>
    <n v="224"/>
    <n v="58.93"/>
    <x v="0"/>
    <s v="space exploration"/>
    <x v="444"/>
    <d v="2017-03-15T00:00:00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x v="445"/>
    <b v="1"/>
    <n v="244"/>
    <b v="1"/>
    <s v="film &amp; video/documentary"/>
    <n v="179"/>
    <n v="73.34"/>
    <x v="5"/>
    <s v="documentary"/>
    <x v="445"/>
    <d v="2010-11-17T06:24:20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x v="446"/>
    <b v="1"/>
    <n v="179"/>
    <b v="1"/>
    <s v="film &amp; video/documentary"/>
    <n v="123"/>
    <n v="99.86"/>
    <x v="5"/>
    <s v="documentary"/>
    <x v="446"/>
    <d v="2015-05-20T22:39:50"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x v="447"/>
    <b v="1"/>
    <n v="222"/>
    <b v="1"/>
    <s v="film &amp; video/documentary"/>
    <n v="105"/>
    <n v="80.2"/>
    <x v="5"/>
    <s v="documentary"/>
    <x v="447"/>
    <d v="2010-08-11T15:59:00"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x v="448"/>
    <x v="448"/>
    <b v="0"/>
    <n v="199"/>
    <b v="1"/>
    <s v="technology/space exploration"/>
    <n v="355"/>
    <n v="89.1"/>
    <x v="0"/>
    <s v="space exploration"/>
    <x v="448"/>
    <d v="2014-02-27T23:00:00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x v="449"/>
    <b v="1"/>
    <n v="98"/>
    <b v="1"/>
    <s v="photography/photobooks"/>
    <n v="118"/>
    <n v="180.41"/>
    <x v="2"/>
    <s v="photobooks"/>
    <x v="449"/>
    <d v="2014-11-26T01:15:00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x v="450"/>
    <b v="0"/>
    <n v="46"/>
    <b v="0"/>
    <s v="technology/wearables"/>
    <n v="70"/>
    <n v="382.39"/>
    <x v="0"/>
    <s v="wearables"/>
    <x v="450"/>
    <d v="2016-10-01T14:58:37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x v="451"/>
    <b v="0"/>
    <n v="196"/>
    <b v="0"/>
    <s v="technology/wearables"/>
    <n v="25"/>
    <n v="89.6"/>
    <x v="0"/>
    <s v="wearables"/>
    <x v="451"/>
    <d v="2016-11-12T05:00:00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x v="452"/>
    <b v="0"/>
    <n v="131"/>
    <b v="1"/>
    <s v="music/rock"/>
    <n v="117"/>
    <n v="133.93"/>
    <x v="7"/>
    <s v="rock"/>
    <x v="452"/>
    <d v="2015-04-25T00:00:00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x v="453"/>
    <b v="0"/>
    <n v="78"/>
    <b v="1"/>
    <s v="music/rock"/>
    <n v="100"/>
    <n v="224.13"/>
    <x v="7"/>
    <s v="rock"/>
    <x v="453"/>
    <d v="2015-05-04T04:01:00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x v="454"/>
    <b v="1"/>
    <n v="244"/>
    <b v="1"/>
    <s v="theater/plays"/>
    <n v="116"/>
    <n v="71.489999999999995"/>
    <x v="6"/>
    <s v="plays"/>
    <x v="454"/>
    <d v="2014-08-04T15:59:33"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x v="455"/>
    <x v="455"/>
    <b v="0"/>
    <n v="149"/>
    <b v="1"/>
    <s v="film &amp; video/documentary"/>
    <n v="116"/>
    <n v="116.86"/>
    <x v="5"/>
    <s v="documentary"/>
    <x v="455"/>
    <d v="2012-05-03T16:31:12"/>
  </r>
  <r>
    <x v="456"/>
    <s v="ITALIANA"/>
    <s v="A humanistic photo book about ancestral &amp; post-modern Italy."/>
    <n v="16700"/>
    <n v="17396"/>
    <x v="0"/>
    <s v="IT"/>
    <s v="EUR"/>
    <x v="456"/>
    <x v="456"/>
    <b v="0"/>
    <n v="141"/>
    <b v="1"/>
    <s v="photography/photobooks"/>
    <n v="104"/>
    <n v="123.38"/>
    <x v="2"/>
    <s v="photobooks"/>
    <x v="456"/>
    <d v="2016-03-31T10:00:00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x v="457"/>
    <b v="0"/>
    <n v="114"/>
    <b v="1"/>
    <s v="music/indie rock"/>
    <n v="116"/>
    <n v="152.54"/>
    <x v="7"/>
    <s v="indie rock"/>
    <x v="457"/>
    <d v="2013-07-02T05:00:00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x v="458"/>
    <b v="0"/>
    <n v="246"/>
    <b v="1"/>
    <s v="music/indie rock"/>
    <n v="145"/>
    <n v="70.53"/>
    <x v="7"/>
    <s v="indie rock"/>
    <x v="458"/>
    <d v="2012-12-15T18:52:08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x v="459"/>
    <b v="0"/>
    <n v="120"/>
    <b v="1"/>
    <s v="technology/hardware"/>
    <n v="182"/>
    <n v="143.97999999999999"/>
    <x v="0"/>
    <s v="hardware"/>
    <x v="459"/>
    <d v="2016-11-10T13:37:07"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x v="461"/>
    <b v="1"/>
    <n v="294"/>
    <b v="1"/>
    <s v="technology/space exploration"/>
    <n v="172"/>
    <n v="58.42"/>
    <x v="0"/>
    <s v="space exploration"/>
    <x v="461"/>
    <d v="2015-01-09T03:26:10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x v="462"/>
    <b v="0"/>
    <n v="191"/>
    <b v="1"/>
    <s v="music/indie rock"/>
    <n v="107"/>
    <n v="89.9"/>
    <x v="7"/>
    <s v="indie rock"/>
    <x v="462"/>
    <d v="2012-09-10T03:55:00"/>
  </r>
  <r>
    <x v="463"/>
    <s v="MoonWatcher: A 24/7 Live Video of the Moon for Everyone (Canceled)"/>
    <s v="MoonWatcher will be bringing the Moon closer to all of us."/>
    <n v="150000"/>
    <n v="17155"/>
    <x v="1"/>
    <s v="US"/>
    <s v="USD"/>
    <x v="463"/>
    <x v="463"/>
    <b v="0"/>
    <n v="152"/>
    <b v="0"/>
    <s v="technology/space exploration"/>
    <n v="11"/>
    <n v="112.86"/>
    <x v="0"/>
    <s v="space exploration"/>
    <x v="463"/>
    <d v="2017-03-12T19:00:00"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x v="464"/>
    <x v="464"/>
    <b v="1"/>
    <n v="158"/>
    <b v="1"/>
    <s v="film &amp; video/documentary"/>
    <n v="114"/>
    <n v="108.01"/>
    <x v="5"/>
    <s v="documentary"/>
    <x v="464"/>
    <d v="2014-12-11T04:59:00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x v="465"/>
    <b v="1"/>
    <n v="188"/>
    <b v="1"/>
    <s v="film &amp; video/documentary"/>
    <n v="170"/>
    <n v="90.58"/>
    <x v="5"/>
    <s v="documentary"/>
    <x v="465"/>
    <d v="2015-10-14T12:00:21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x v="466"/>
    <b v="0"/>
    <n v="93"/>
    <b v="0"/>
    <s v="technology/wearables"/>
    <n v="6"/>
    <n v="182.62"/>
    <x v="0"/>
    <s v="wearables"/>
    <x v="466"/>
    <d v="2016-09-13T07:05:00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x v="467"/>
    <b v="1"/>
    <n v="238"/>
    <b v="1"/>
    <s v="technology/hardware"/>
    <n v="674"/>
    <n v="70.849999999999994"/>
    <x v="0"/>
    <s v="hardware"/>
    <x v="467"/>
    <d v="2012-11-18T01:17:24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x v="468"/>
    <b v="0"/>
    <n v="176"/>
    <b v="1"/>
    <s v="technology/hardware"/>
    <n v="140"/>
    <n v="95.49"/>
    <x v="0"/>
    <s v="hardware"/>
    <x v="468"/>
    <d v="2014-12-31T21:08:08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x v="469"/>
    <b v="0"/>
    <n v="101"/>
    <b v="1"/>
    <s v="photography/photobooks"/>
    <n v="102"/>
    <n v="165.35"/>
    <x v="2"/>
    <s v="photobooks"/>
    <x v="469"/>
    <d v="2015-05-31T14:45:27"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x v="470"/>
    <x v="470"/>
    <b v="1"/>
    <n v="130"/>
    <b v="1"/>
    <s v="music/rock"/>
    <n v="111"/>
    <n v="127.98"/>
    <x v="7"/>
    <s v="rock"/>
    <x v="470"/>
    <d v="2011-03-01T18:10:54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x v="471"/>
    <b v="1"/>
    <n v="345"/>
    <b v="1"/>
    <s v="photography/photobooks"/>
    <n v="104"/>
    <n v="48.04"/>
    <x v="2"/>
    <s v="photobooks"/>
    <x v="471"/>
    <d v="2016-03-22T20:01:00"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x v="472"/>
    <b v="1"/>
    <n v="236"/>
    <b v="1"/>
    <s v="film &amp; video/documentary"/>
    <n v="110"/>
    <n v="70"/>
    <x v="5"/>
    <s v="documentary"/>
    <x v="472"/>
    <d v="2016-09-03T01:00:00"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x v="473"/>
    <b v="0"/>
    <n v="128"/>
    <b v="1"/>
    <s v="theater/spaces"/>
    <n v="110"/>
    <n v="128.91"/>
    <x v="6"/>
    <s v="spaces"/>
    <x v="473"/>
    <d v="2015-04-16T02:50:00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x v="474"/>
    <b v="0"/>
    <n v="165"/>
    <b v="1"/>
    <s v="theater/plays"/>
    <n v="110"/>
    <n v="99.79"/>
    <x v="6"/>
    <s v="plays"/>
    <x v="474"/>
    <d v="2015-11-12T02:31:00"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x v="475"/>
    <b v="1"/>
    <n v="135"/>
    <b v="1"/>
    <s v="film &amp; video/documentary"/>
    <n v="109"/>
    <n v="121.28"/>
    <x v="5"/>
    <s v="documentary"/>
    <x v="475"/>
    <d v="2013-03-25T18:35:24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x v="476"/>
    <b v="0"/>
    <n v="117"/>
    <b v="0"/>
    <s v="theater/plays"/>
    <n v="109"/>
    <n v="139.24"/>
    <x v="6"/>
    <s v="plays"/>
    <x v="476"/>
    <d v="2017-03-16T18:49:01"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x v="477"/>
    <b v="0"/>
    <n v="180"/>
    <b v="1"/>
    <s v="technology/hardware"/>
    <n v="108"/>
    <n v="90.18"/>
    <x v="0"/>
    <s v="hardware"/>
    <x v="477"/>
    <d v="2015-06-13T16:25:14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x v="478"/>
    <b v="1"/>
    <n v="176"/>
    <b v="1"/>
    <s v="music/rock"/>
    <n v="295"/>
    <n v="92.1"/>
    <x v="7"/>
    <s v="rock"/>
    <x v="478"/>
    <d v="2011-04-03T01:03:10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x v="479"/>
    <b v="0"/>
    <n v="35"/>
    <b v="1"/>
    <s v="photography/photobooks"/>
    <n v="108"/>
    <n v="462.86"/>
    <x v="2"/>
    <s v="photobooks"/>
    <x v="479"/>
    <d v="2016-03-21T16:59:28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x v="480"/>
    <b v="1"/>
    <n v="405"/>
    <b v="1"/>
    <s v="photography/photobooks"/>
    <n v="101"/>
    <n v="39.92"/>
    <x v="2"/>
    <s v="photobooks"/>
    <x v="480"/>
    <d v="2014-07-19T09:14:38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x v="481"/>
    <b v="1"/>
    <n v="137"/>
    <b v="1"/>
    <s v="film &amp; video/documentary"/>
    <n v="108"/>
    <n v="117.85"/>
    <x v="5"/>
    <s v="documentary"/>
    <x v="481"/>
    <d v="2013-05-05T17:00:11"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x v="482"/>
    <b v="0"/>
    <n v="196"/>
    <b v="1"/>
    <s v="film &amp; video/documentary"/>
    <n v="107"/>
    <n v="81.63"/>
    <x v="5"/>
    <s v="documentary"/>
    <x v="482"/>
    <d v="2012-07-07T13:33:26"/>
  </r>
  <r>
    <x v="483"/>
    <s v="LACORSA Grand Prix Game (relaunch)"/>
    <s v="Race your friends in style with this classic Grand Prix game."/>
    <n v="14000"/>
    <n v="15937"/>
    <x v="0"/>
    <s v="US"/>
    <s v="USD"/>
    <x v="483"/>
    <x v="483"/>
    <b v="0"/>
    <n v="234"/>
    <b v="1"/>
    <s v="games/tabletop games"/>
    <n v="114"/>
    <n v="68.11"/>
    <x v="3"/>
    <s v="tabletop games"/>
    <x v="483"/>
    <d v="2016-12-02T07:00:00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x v="484"/>
    <b v="0"/>
    <n v="206"/>
    <b v="1"/>
    <s v="technology/makerspaces"/>
    <n v="159"/>
    <n v="77.33"/>
    <x v="0"/>
    <s v="makerspaces"/>
    <x v="484"/>
    <d v="2015-09-25T21:00:00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x v="485"/>
    <b v="1"/>
    <n v="413"/>
    <b v="1"/>
    <s v="music/rock"/>
    <n v="106"/>
    <n v="38.54"/>
    <x v="7"/>
    <s v="rock"/>
    <x v="485"/>
    <d v="2012-09-04T13:29:07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x v="486"/>
    <b v="0"/>
    <n v="169"/>
    <b v="1"/>
    <s v="games/tabletop games"/>
    <n v="636"/>
    <n v="94.1"/>
    <x v="3"/>
    <s v="tabletop games"/>
    <x v="486"/>
    <d v="2016-06-19T23:00:00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x v="487"/>
    <b v="0"/>
    <n v="104"/>
    <b v="0"/>
    <s v="technology/wearables"/>
    <n v="40"/>
    <n v="152.41"/>
    <x v="0"/>
    <s v="wearables"/>
    <x v="487"/>
    <d v="2017-03-13T03:40:05"/>
  </r>
  <r>
    <x v="488"/>
    <s v="SPACE ART FEATURING ASTRONAUTS #WeBelieveInAstronauts"/>
    <s v="LTD ED COLLECTIBLE SPACE ART FEAT. ASTRONAUTS"/>
    <n v="15000"/>
    <n v="15808"/>
    <x v="0"/>
    <s v="US"/>
    <s v="USD"/>
    <x v="488"/>
    <x v="488"/>
    <b v="1"/>
    <n v="77"/>
    <b v="1"/>
    <s v="technology/space exploration"/>
    <n v="105"/>
    <n v="205.3"/>
    <x v="0"/>
    <s v="space exploration"/>
    <x v="488"/>
    <d v="2015-12-01T20:01:01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x v="489"/>
    <b v="0"/>
    <n v="249"/>
    <b v="1"/>
    <s v="theater/spaces"/>
    <n v="105"/>
    <n v="63.23"/>
    <x v="6"/>
    <s v="spaces"/>
    <x v="489"/>
    <d v="2017-01-19T15:57:51"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x v="490"/>
    <b v="0"/>
    <n v="356"/>
    <b v="1"/>
    <s v="games/tabletop games"/>
    <n v="524"/>
    <n v="44.17"/>
    <x v="3"/>
    <s v="tabletop games"/>
    <x v="490"/>
    <d v="2014-10-02T21:37:05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x v="491"/>
    <b v="1"/>
    <n v="232"/>
    <b v="1"/>
    <s v="film &amp; video/documentary"/>
    <n v="105"/>
    <n v="67.77"/>
    <x v="5"/>
    <s v="documentary"/>
    <x v="491"/>
    <d v="2013-11-02T10:57:14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x v="492"/>
    <b v="1"/>
    <n v="286"/>
    <b v="1"/>
    <s v="theater/plays"/>
    <n v="101"/>
    <n v="54.91"/>
    <x v="6"/>
    <s v="plays"/>
    <x v="492"/>
    <d v="2016-03-15T21:00:00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x v="493"/>
    <b v="0"/>
    <n v="48"/>
    <b v="1"/>
    <s v="theater/plays"/>
    <n v="105"/>
    <n v="327.08"/>
    <x v="6"/>
    <s v="plays"/>
    <x v="493"/>
    <d v="2015-11-01T23:00:00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x v="494"/>
    <b v="0"/>
    <n v="107"/>
    <b v="1"/>
    <s v="theater/spaces"/>
    <n v="157"/>
    <n v="146.69"/>
    <x v="6"/>
    <s v="spaces"/>
    <x v="494"/>
    <d v="2015-06-21T20:04:09"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x v="495"/>
    <x v="495"/>
    <b v="0"/>
    <n v="175"/>
    <b v="1"/>
    <s v="theater/plays"/>
    <n v="105"/>
    <n v="89.59"/>
    <x v="6"/>
    <s v="plays"/>
    <x v="495"/>
    <d v="2016-12-22T14:59:12"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x v="496"/>
    <b v="1"/>
    <n v="424"/>
    <b v="1"/>
    <s v="technology/hardware"/>
    <n v="157"/>
    <n v="36.97"/>
    <x v="0"/>
    <s v="hardware"/>
    <x v="496"/>
    <d v="2014-10-01T00:00:00"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x v="497"/>
    <b v="1"/>
    <n v="206"/>
    <b v="1"/>
    <s v="photography/photobooks"/>
    <n v="112"/>
    <n v="75.98"/>
    <x v="2"/>
    <s v="photobooks"/>
    <x v="497"/>
    <d v="2015-11-18T15:00:04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x v="498"/>
    <b v="0"/>
    <n v="184"/>
    <b v="1"/>
    <s v="music/rock"/>
    <n v="112"/>
    <n v="85.05"/>
    <x v="7"/>
    <s v="rock"/>
    <x v="498"/>
    <d v="2012-04-07T04:59:00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x v="499"/>
    <b v="1"/>
    <n v="200"/>
    <b v="1"/>
    <s v="music/indie rock"/>
    <n v="104"/>
    <n v="78.03"/>
    <x v="7"/>
    <s v="indie rock"/>
    <x v="499"/>
    <d v="2009-12-09T18:24:00"/>
  </r>
  <r>
    <x v="500"/>
    <s v="&quot;The Last Adam&quot; A New Musical, NYC reading"/>
    <s v="A fresh, re-telling of the Jesus story for a new generation."/>
    <n v="15000"/>
    <n v="15597"/>
    <x v="0"/>
    <s v="US"/>
    <s v="USD"/>
    <x v="500"/>
    <x v="500"/>
    <b v="0"/>
    <n v="115"/>
    <b v="1"/>
    <s v="theater/musical"/>
    <n v="104"/>
    <n v="135.63"/>
    <x v="6"/>
    <s v="musical"/>
    <x v="500"/>
    <d v="2016-03-26T16:39:00"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x v="501"/>
    <x v="501"/>
    <b v="0"/>
    <n v="65"/>
    <b v="1"/>
    <s v="film &amp; video/documentary"/>
    <n v="104"/>
    <n v="239.94"/>
    <x v="5"/>
    <s v="documentary"/>
    <x v="501"/>
    <d v="2014-02-28T14:33:19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x v="502"/>
    <b v="0"/>
    <n v="133"/>
    <b v="1"/>
    <s v="music/rock"/>
    <n v="156"/>
    <n v="117.23"/>
    <x v="7"/>
    <s v="rock"/>
    <x v="502"/>
    <d v="2012-10-12T20:37:41"/>
  </r>
  <r>
    <x v="503"/>
    <s v="All The People"/>
    <s v="A beautiful photo art book of portraits and conversations with people that may expand your idea of gender."/>
    <n v="15000"/>
    <n v="15565"/>
    <x v="0"/>
    <s v="DE"/>
    <s v="EUR"/>
    <x v="503"/>
    <x v="503"/>
    <b v="0"/>
    <n v="140"/>
    <b v="1"/>
    <s v="photography/photobooks"/>
    <n v="104"/>
    <n v="111.18"/>
    <x v="2"/>
    <s v="photobooks"/>
    <x v="503"/>
    <d v="2015-08-25T15:05:12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x v="504"/>
    <b v="0"/>
    <n v="78"/>
    <b v="1"/>
    <s v="theater/plays"/>
    <n v="104"/>
    <n v="199.17"/>
    <x v="6"/>
    <s v="plays"/>
    <x v="504"/>
    <d v="2015-10-08T00:32:52"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x v="505"/>
    <b v="0"/>
    <n v="75"/>
    <b v="1"/>
    <s v="photography/photobooks"/>
    <n v="155"/>
    <n v="207.07"/>
    <x v="2"/>
    <s v="photobooks"/>
    <x v="505"/>
    <d v="2016-03-24T16:01:04"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x v="506"/>
    <b v="0"/>
    <n v="89"/>
    <b v="1"/>
    <s v="photography/photobooks"/>
    <n v="172"/>
    <n v="174.21"/>
    <x v="2"/>
    <s v="photobooks"/>
    <x v="506"/>
    <d v="2015-11-01T03:00:00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x v="507"/>
    <b v="1"/>
    <n v="181"/>
    <b v="1"/>
    <s v="theater/plays"/>
    <n v="103"/>
    <n v="85.53"/>
    <x v="6"/>
    <s v="plays"/>
    <x v="507"/>
    <d v="2016-07-01T08:20:51"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x v="508"/>
    <b v="1"/>
    <n v="145"/>
    <b v="1"/>
    <s v="theater/plays"/>
    <n v="154"/>
    <n v="106.5"/>
    <x v="6"/>
    <s v="plays"/>
    <x v="508"/>
    <d v="2015-11-06T13:00:09"/>
  </r>
  <r>
    <x v="509"/>
    <s v="WORLD FAIR"/>
    <s v="A film about personal memory, amateur cinematography, and visions of the future at the 1939 New York World's Fair."/>
    <n v="13000"/>
    <n v="15435.55"/>
    <x v="0"/>
    <s v="US"/>
    <s v="USD"/>
    <x v="509"/>
    <x v="509"/>
    <b v="1"/>
    <n v="251"/>
    <b v="1"/>
    <s v="film &amp; video/documentary"/>
    <n v="119"/>
    <n v="61.5"/>
    <x v="5"/>
    <s v="documentary"/>
    <x v="509"/>
    <d v="2013-03-19T16:42:15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x v="510"/>
    <b v="0"/>
    <n v="29"/>
    <b v="0"/>
    <s v="technology/wearables"/>
    <n v="15"/>
    <n v="530.69000000000005"/>
    <x v="0"/>
    <s v="wearables"/>
    <x v="510"/>
    <d v="2014-09-18T02:00:00"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x v="511"/>
    <b v="0"/>
    <n v="120"/>
    <b v="1"/>
    <s v="theater/plays"/>
    <n v="102"/>
    <n v="127.79"/>
    <x v="6"/>
    <s v="plays"/>
    <x v="511"/>
    <d v="2015-11-14T17:49:31"/>
  </r>
  <r>
    <x v="512"/>
    <s v="The Last Days of Judas Iscariot"/>
    <s v="Join Estelle Parsons in support of Theater That Looks and Sounds Like America"/>
    <n v="15000"/>
    <n v="15327"/>
    <x v="0"/>
    <s v="US"/>
    <s v="USD"/>
    <x v="512"/>
    <x v="512"/>
    <b v="0"/>
    <n v="112"/>
    <b v="1"/>
    <s v="theater/plays"/>
    <n v="102"/>
    <n v="136.85"/>
    <x v="6"/>
    <s v="plays"/>
    <x v="512"/>
    <d v="2017-02-24T13:48:00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x v="513"/>
    <b v="0"/>
    <n v="174"/>
    <b v="1"/>
    <s v="music/rock"/>
    <n v="102"/>
    <n v="88.04"/>
    <x v="7"/>
    <s v="rock"/>
    <x v="513"/>
    <d v="2013-05-24T00:30:37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x v="514"/>
    <b v="1"/>
    <n v="288"/>
    <b v="1"/>
    <s v="theater/plays"/>
    <n v="102"/>
    <n v="53.18"/>
    <x v="6"/>
    <s v="plays"/>
    <x v="514"/>
    <d v="2015-07-17T18:11:00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x v="515"/>
    <b v="0"/>
    <n v="69"/>
    <b v="1"/>
    <s v="film &amp; video/television"/>
    <n v="102"/>
    <n v="221.52"/>
    <x v="5"/>
    <s v="television"/>
    <x v="515"/>
    <d v="2015-04-25T19:59:22"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x v="516"/>
    <b v="1"/>
    <n v="139"/>
    <b v="0"/>
    <s v="photography/photobooks"/>
    <n v="61"/>
    <n v="109.94"/>
    <x v="2"/>
    <s v="photobooks"/>
    <x v="516"/>
    <d v="2015-08-10T06:59:00"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x v="517"/>
    <x v="517"/>
    <b v="1"/>
    <n v="223"/>
    <b v="1"/>
    <s v="film &amp; video/documentary"/>
    <n v="305"/>
    <n v="68.489999999999995"/>
    <x v="5"/>
    <s v="documentary"/>
    <x v="517"/>
    <d v="2010-12-18T09:43:25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x v="518"/>
    <b v="0"/>
    <n v="122"/>
    <b v="1"/>
    <s v="theater/plays"/>
    <n v="102"/>
    <n v="125.12"/>
    <x v="6"/>
    <s v="plays"/>
    <x v="518"/>
    <d v="2016-08-15T20:09:42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x v="519"/>
    <b v="0"/>
    <n v="102"/>
    <b v="1"/>
    <s v="food/small batch"/>
    <n v="102"/>
    <n v="149.31"/>
    <x v="4"/>
    <s v="small batch"/>
    <x v="519"/>
    <d v="2014-10-28T03:11:00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x v="520"/>
    <b v="0"/>
    <n v="226"/>
    <b v="1"/>
    <s v="music/rock"/>
    <n v="102"/>
    <n v="67.39"/>
    <x v="7"/>
    <s v="rock"/>
    <x v="520"/>
    <d v="2014-02-24T16:25:07"/>
  </r>
  <r>
    <x v="521"/>
    <s v="Relatively Prime Series 2"/>
    <s v="Series 2 of Relatively Prime, a podcast of stories from the Mathematical Domain"/>
    <n v="15000"/>
    <n v="15186.69"/>
    <x v="0"/>
    <s v="US"/>
    <s v="USD"/>
    <x v="521"/>
    <x v="521"/>
    <b v="1"/>
    <n v="340"/>
    <b v="1"/>
    <s v="publishing/radio &amp; podcasts"/>
    <n v="101"/>
    <n v="44.67"/>
    <x v="1"/>
    <s v="radio &amp; podcasts"/>
    <x v="521"/>
    <d v="2014-10-21T00:00:00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x v="522"/>
    <b v="1"/>
    <n v="123"/>
    <b v="1"/>
    <s v="food/small batch"/>
    <n v="101"/>
    <n v="123.35"/>
    <x v="4"/>
    <s v="small batch"/>
    <x v="522"/>
    <d v="2014-06-29T21:31:24"/>
  </r>
  <r>
    <x v="523"/>
    <s v="Burners"/>
    <s v="A sci-fi thriller for the stage opening March 10 in Los Angeles."/>
    <n v="15000"/>
    <n v="15126"/>
    <x v="0"/>
    <s v="US"/>
    <s v="USD"/>
    <x v="523"/>
    <x v="523"/>
    <b v="1"/>
    <n v="59"/>
    <b v="1"/>
    <s v="theater/plays"/>
    <n v="101"/>
    <n v="256.37"/>
    <x v="6"/>
    <s v="plays"/>
    <x v="523"/>
    <d v="2017-03-12T21:00:00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x v="524"/>
    <b v="0"/>
    <n v="60"/>
    <b v="1"/>
    <s v="theater/plays"/>
    <n v="302"/>
    <n v="252.02"/>
    <x v="6"/>
    <s v="plays"/>
    <x v="524"/>
    <d v="2016-05-13T19:04:23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x v="525"/>
    <b v="0"/>
    <n v="154"/>
    <b v="1"/>
    <s v="music/rock"/>
    <n v="101"/>
    <n v="97.99"/>
    <x v="7"/>
    <s v="rock"/>
    <x v="525"/>
    <d v="2012-01-21T08:13:00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x v="526"/>
    <b v="0"/>
    <n v="58"/>
    <b v="1"/>
    <s v="theater/spaces"/>
    <n v="191"/>
    <n v="259.95"/>
    <x v="6"/>
    <s v="spaces"/>
    <x v="526"/>
    <d v="2014-09-10T04:52:00"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x v="527"/>
    <b v="0"/>
    <n v="680"/>
    <b v="1"/>
    <s v="games/tabletop games"/>
    <n v="537"/>
    <n v="22.12"/>
    <x v="3"/>
    <s v="tabletop games"/>
    <x v="527"/>
    <d v="2016-02-01T14:48:43"/>
  </r>
  <r>
    <x v="528"/>
    <s v="Hardwater"/>
    <s v="An unprecedented feature-length documentary film about Maine's tribal, oft-misunderstood ice fishing sub-culture."/>
    <n v="13000"/>
    <n v="14750"/>
    <x v="0"/>
    <s v="US"/>
    <s v="USD"/>
    <x v="528"/>
    <x v="528"/>
    <b v="1"/>
    <n v="202"/>
    <b v="1"/>
    <s v="film &amp; video/documentary"/>
    <n v="113"/>
    <n v="73.02"/>
    <x v="5"/>
    <s v="documentary"/>
    <x v="528"/>
    <d v="2011-12-20T11:49:50"/>
  </r>
  <r>
    <x v="529"/>
    <s v="FannibalFest Fan Convention"/>
    <s v="A Hannibal TV Show Fan Convention and Art Collective"/>
    <n v="10275"/>
    <n v="14653"/>
    <x v="0"/>
    <s v="US"/>
    <s v="USD"/>
    <x v="529"/>
    <x v="529"/>
    <b v="0"/>
    <n v="79"/>
    <b v="1"/>
    <s v="film &amp; video/television"/>
    <n v="143"/>
    <n v="185.48"/>
    <x v="5"/>
    <s v="television"/>
    <x v="529"/>
    <d v="2017-03-02T14:24:43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x v="530"/>
    <b v="0"/>
    <n v="36"/>
    <b v="0"/>
    <s v="technology/wearables"/>
    <n v="73"/>
    <n v="405.5"/>
    <x v="0"/>
    <s v="wearables"/>
    <x v="530"/>
    <d v="2015-10-15T02:30:53"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x v="531"/>
    <x v="531"/>
    <b v="0"/>
    <n v="205"/>
    <b v="1"/>
    <s v="music/rock"/>
    <n v="145"/>
    <n v="70.790000000000006"/>
    <x v="7"/>
    <s v="rock"/>
    <x v="531"/>
    <d v="2012-06-14T19:24:11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x v="532"/>
    <b v="1"/>
    <n v="72"/>
    <b v="1"/>
    <s v="theater/plays"/>
    <n v="111"/>
    <n v="200.69"/>
    <x v="6"/>
    <s v="plays"/>
    <x v="532"/>
    <d v="2014-06-15T18:05:25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x v="533"/>
    <b v="0"/>
    <n v="156"/>
    <b v="1"/>
    <s v="music/rock"/>
    <n v="144"/>
    <n v="92.55"/>
    <x v="7"/>
    <s v="rock"/>
    <x v="533"/>
    <d v="2013-02-01T01:08:59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x v="534"/>
    <b v="0"/>
    <n v="276"/>
    <b v="0"/>
    <s v="technology/wearables"/>
    <n v="11"/>
    <n v="51.82"/>
    <x v="0"/>
    <s v="wearables"/>
    <x v="534"/>
    <d v="2016-03-11T18:34:47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x v="535"/>
    <b v="0"/>
    <n v="534"/>
    <b v="0"/>
    <s v="games/video games"/>
    <n v="28"/>
    <n v="26.6"/>
    <x v="3"/>
    <s v="video games"/>
    <x v="535"/>
    <d v="2014-12-05T18:30:29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x v="536"/>
    <b v="0"/>
    <n v="146"/>
    <b v="1"/>
    <s v="technology/hardware"/>
    <n v="118"/>
    <n v="97.19"/>
    <x v="0"/>
    <s v="hardware"/>
    <x v="536"/>
    <d v="2013-05-28T00:00:00"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x v="537"/>
    <b v="1"/>
    <n v="284"/>
    <b v="1"/>
    <s v="film &amp; video/documentary"/>
    <n v="283"/>
    <n v="49.88"/>
    <x v="5"/>
    <s v="documentary"/>
    <x v="537"/>
    <d v="2013-03-26T23:55:51"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x v="538"/>
    <b v="0"/>
    <n v="119"/>
    <b v="1"/>
    <s v="film &amp; video/television"/>
    <n v="128"/>
    <n v="118.34"/>
    <x v="5"/>
    <s v="television"/>
    <x v="538"/>
    <d v="2015-08-10T22:17:17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x v="539"/>
    <b v="1"/>
    <n v="95"/>
    <b v="1"/>
    <s v="technology/hardware"/>
    <n v="281"/>
    <n v="147.94999999999999"/>
    <x v="0"/>
    <s v="hardware"/>
    <x v="539"/>
    <d v="2014-09-24T01:41:37"/>
  </r>
  <r>
    <x v="540"/>
    <s v="Make 100 | Geek &amp; Chic: Smart Safety Jewelry."/>
    <s v="Geek &amp; Chic Smart Jewelry Collection, Wearables Meet Style!"/>
    <n v="30000"/>
    <n v="14000"/>
    <x v="2"/>
    <s v="MX"/>
    <s v="MXN"/>
    <x v="540"/>
    <x v="540"/>
    <b v="0"/>
    <n v="11"/>
    <b v="0"/>
    <s v="technology/wearables"/>
    <n v="47"/>
    <n v="1272.73"/>
    <x v="0"/>
    <s v="wearables"/>
    <x v="540"/>
    <d v="2017-02-09T07:16:47"/>
  </r>
  <r>
    <x v="541"/>
    <s v="Full Devil Jacket 2nd Album Release"/>
    <s v="Full Devil Jacket Is releasing their first record in over 12 yrs and we want you to be a part of it!"/>
    <n v="12000"/>
    <n v="14000"/>
    <x v="0"/>
    <s v="US"/>
    <s v="USD"/>
    <x v="541"/>
    <x v="541"/>
    <b v="1"/>
    <n v="182"/>
    <b v="1"/>
    <s v="music/rock"/>
    <n v="117"/>
    <n v="76.92"/>
    <x v="7"/>
    <s v="rock"/>
    <x v="541"/>
    <d v="2013-09-20T20:17:27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x v="542"/>
    <b v="1"/>
    <n v="189"/>
    <b v="1"/>
    <s v="music/rock"/>
    <n v="111"/>
    <n v="73.36"/>
    <x v="7"/>
    <s v="rock"/>
    <x v="542"/>
    <d v="2014-03-24T01:22:50"/>
  </r>
  <r>
    <x v="543"/>
    <s v="Pi Lite white - Bright white LED display for Raspberry Pi"/>
    <s v="Can you help us make an ultra bright white one a reality?"/>
    <n v="4000"/>
    <n v="13864"/>
    <x v="0"/>
    <s v="GB"/>
    <s v="GBP"/>
    <x v="543"/>
    <x v="543"/>
    <b v="1"/>
    <n v="473"/>
    <b v="1"/>
    <s v="technology/hardware"/>
    <n v="347"/>
    <n v="29.31"/>
    <x v="0"/>
    <s v="hardware"/>
    <x v="543"/>
    <d v="2013-07-13T21:35:25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x v="544"/>
    <b v="1"/>
    <n v="92"/>
    <b v="0"/>
    <s v="photography/photobooks"/>
    <n v="57"/>
    <n v="150.5"/>
    <x v="2"/>
    <s v="photobooks"/>
    <x v="544"/>
    <d v="2014-10-14T18:43:14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x v="545"/>
    <b v="0"/>
    <n v="133"/>
    <b v="1"/>
    <s v="film &amp; video/documentary"/>
    <n v="114"/>
    <n v="103.22"/>
    <x v="5"/>
    <s v="documentary"/>
    <x v="545"/>
    <d v="2015-11-14T07:01:00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x v="546"/>
    <b v="0"/>
    <n v="539"/>
    <b v="1"/>
    <s v="games/tabletop games"/>
    <n v="171"/>
    <n v="25.43"/>
    <x v="3"/>
    <s v="tabletop games"/>
    <x v="546"/>
    <d v="2013-09-03T04:00:00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x v="547"/>
    <b v="0"/>
    <n v="34"/>
    <b v="0"/>
    <s v="technology/web"/>
    <n v="27"/>
    <n v="402.71"/>
    <x v="0"/>
    <s v="web"/>
    <x v="547"/>
    <d v="2015-11-15T15:13:09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x v="548"/>
    <b v="0"/>
    <n v="132"/>
    <b v="1"/>
    <s v="music/classical music"/>
    <n v="109"/>
    <n v="103.68"/>
    <x v="7"/>
    <s v="classical music"/>
    <x v="548"/>
    <d v="2015-10-13T23:13:41"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x v="549"/>
    <b v="0"/>
    <n v="227"/>
    <b v="1"/>
    <s v="publishing/nonfiction"/>
    <n v="136"/>
    <n v="59.97"/>
    <x v="1"/>
    <s v="nonfiction"/>
    <x v="549"/>
    <d v="2015-09-05T03:59:00"/>
  </r>
  <r>
    <x v="550"/>
    <s v="Pick the Lock"/>
    <s v="Pick the Lock is a game of chance and strategy. Attempt to obtain priceless treasures and outwit the other players."/>
    <n v="1000"/>
    <n v="13566"/>
    <x v="0"/>
    <s v="US"/>
    <s v="USD"/>
    <x v="550"/>
    <x v="550"/>
    <b v="0"/>
    <n v="944"/>
    <b v="1"/>
    <s v="games/tabletop games"/>
    <n v="1357"/>
    <n v="14.37"/>
    <x v="3"/>
    <s v="tabletop games"/>
    <x v="550"/>
    <d v="2015-12-07T16:47:16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x v="551"/>
    <b v="0"/>
    <n v="96"/>
    <b v="1"/>
    <s v="games/tabletop games"/>
    <n v="271"/>
    <n v="140.97999999999999"/>
    <x v="3"/>
    <s v="tabletop games"/>
    <x v="551"/>
    <d v="2016-04-22T19:49:04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x v="552"/>
    <b v="0"/>
    <n v="170"/>
    <b v="1"/>
    <s v="photography/photobooks"/>
    <n v="135"/>
    <n v="79.41"/>
    <x v="2"/>
    <s v="photobooks"/>
    <x v="552"/>
    <d v="2015-12-20T09:00:00"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x v="553"/>
    <b v="0"/>
    <n v="191"/>
    <b v="1"/>
    <s v="music/rock"/>
    <n v="154"/>
    <n v="70.58"/>
    <x v="7"/>
    <s v="rock"/>
    <x v="553"/>
    <d v="2014-01-06T12:55:40"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x v="554"/>
    <b v="0"/>
    <n v="171"/>
    <b v="1"/>
    <s v="film &amp; video/documentary"/>
    <n v="105"/>
    <n v="78.66"/>
    <x v="5"/>
    <s v="documentary"/>
    <x v="554"/>
    <d v="2012-07-19T21:03:31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x v="555"/>
    <b v="0"/>
    <n v="57"/>
    <b v="1"/>
    <s v="photography/photobooks"/>
    <n v="103"/>
    <n v="234.79"/>
    <x v="2"/>
    <s v="photobooks"/>
    <x v="555"/>
    <d v="2015-12-04T05:00:00"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x v="556"/>
    <b v="1"/>
    <n v="141"/>
    <b v="1"/>
    <s v="music/rock"/>
    <n v="199"/>
    <n v="94.49"/>
    <x v="7"/>
    <s v="rock"/>
    <x v="556"/>
    <d v="2011-01-01T04:59:00"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x v="557"/>
    <b v="0"/>
    <n v="76"/>
    <b v="0"/>
    <s v="technology/wearables"/>
    <n v="44"/>
    <n v="174.95"/>
    <x v="0"/>
    <s v="wearables"/>
    <x v="557"/>
    <d v="2016-12-14T15:00:23"/>
  </r>
  <r>
    <x v="558"/>
    <s v="reVILNA: the vilna ghetto project"/>
    <s v="A revolutionary digital mapping project of the Vilna Ghetto"/>
    <n v="13000"/>
    <n v="13293.8"/>
    <x v="0"/>
    <s v="US"/>
    <s v="USD"/>
    <x v="558"/>
    <x v="558"/>
    <b v="0"/>
    <n v="94"/>
    <b v="1"/>
    <s v="publishing/nonfiction"/>
    <n v="102"/>
    <n v="141.41999999999999"/>
    <x v="1"/>
    <s v="nonfiction"/>
    <x v="558"/>
    <d v="2013-06-11T15:33:26"/>
  </r>
  <r>
    <x v="559"/>
    <s v="The Hudson Standard Bitters and Shrubs"/>
    <s v="We make small batch, locally sourced bitters and shrubs for cocktails and cooking."/>
    <n v="12000"/>
    <n v="13279"/>
    <x v="0"/>
    <s v="US"/>
    <s v="USD"/>
    <x v="559"/>
    <x v="559"/>
    <b v="1"/>
    <n v="179"/>
    <b v="1"/>
    <s v="food/small batch"/>
    <n v="111"/>
    <n v="74.180000000000007"/>
    <x v="4"/>
    <s v="small batch"/>
    <x v="559"/>
    <d v="2014-06-26T15:22:23"/>
  </r>
  <r>
    <x v="560"/>
    <s v="Decadolo. Flip it!"/>
    <s v="A new strategic board game designed to flip out your opponent."/>
    <n v="9000"/>
    <n v="13228"/>
    <x v="0"/>
    <s v="IE"/>
    <s v="EUR"/>
    <x v="560"/>
    <x v="560"/>
    <b v="1"/>
    <n v="251"/>
    <b v="1"/>
    <s v="games/tabletop games"/>
    <n v="147"/>
    <n v="52.7"/>
    <x v="3"/>
    <s v="tabletop games"/>
    <x v="560"/>
    <d v="2015-10-15T09:59:58"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x v="561"/>
    <b v="0"/>
    <n v="111"/>
    <b v="1"/>
    <s v="photography/photobooks"/>
    <n v="105"/>
    <n v="118.74"/>
    <x v="2"/>
    <s v="photobooks"/>
    <x v="561"/>
    <d v="2015-06-08T04:00:00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x v="562"/>
    <b v="1"/>
    <n v="186"/>
    <b v="1"/>
    <s v="theater/plays"/>
    <n v="101"/>
    <n v="70.77"/>
    <x v="6"/>
    <s v="plays"/>
    <x v="562"/>
    <d v="2015-03-26T01:03:29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x v="563"/>
    <b v="0"/>
    <n v="156"/>
    <b v="1"/>
    <s v="theater/spaces"/>
    <n v="109"/>
    <n v="84.11"/>
    <x v="6"/>
    <s v="spaces"/>
    <x v="563"/>
    <d v="2016-02-02T17:26:38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x v="564"/>
    <b v="1"/>
    <n v="103"/>
    <b v="1"/>
    <s v="technology/hardware"/>
    <n v="262"/>
    <n v="127.32"/>
    <x v="0"/>
    <s v="hardware"/>
    <x v="564"/>
    <d v="2012-01-12T01:00:00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x v="565"/>
    <b v="0"/>
    <n v="62"/>
    <b v="1"/>
    <s v="photography/photobooks"/>
    <n v="101"/>
    <n v="211.48"/>
    <x v="2"/>
    <s v="photobooks"/>
    <x v="565"/>
    <d v="2015-06-13T12:09:11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x v="566"/>
    <b v="0"/>
    <n v="159"/>
    <b v="1"/>
    <s v="film &amp; video/documentary"/>
    <n v="104"/>
    <n v="81.849999999999994"/>
    <x v="5"/>
    <s v="documentary"/>
    <x v="566"/>
    <d v="2015-03-15T13:32:02"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x v="567"/>
    <x v="567"/>
    <b v="1"/>
    <n v="165"/>
    <b v="1"/>
    <s v="film &amp; video/documentary"/>
    <n v="132"/>
    <n v="78.58"/>
    <x v="5"/>
    <s v="documentary"/>
    <x v="567"/>
    <d v="2014-06-25T10:51:39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x v="568"/>
    <b v="0"/>
    <n v="229"/>
    <b v="1"/>
    <s v="film &amp; video/documentary"/>
    <n v="104"/>
    <n v="56.46"/>
    <x v="5"/>
    <s v="documentary"/>
    <x v="568"/>
    <d v="2010-09-01T03:44:00"/>
  </r>
  <r>
    <x v="569"/>
    <s v="CORE : Roam (Canceled)"/>
    <s v="Wicked fun and built for excitement, CORE is the safest and most versatile speaker you've ever worn."/>
    <n v="11500"/>
    <n v="12879"/>
    <x v="1"/>
    <s v="US"/>
    <s v="USD"/>
    <x v="569"/>
    <x v="569"/>
    <b v="0"/>
    <n v="35"/>
    <b v="0"/>
    <s v="technology/wearables"/>
    <n v="112"/>
    <n v="367.97"/>
    <x v="0"/>
    <s v="wearables"/>
    <x v="569"/>
    <d v="2015-10-15T21:11:08"/>
  </r>
  <r>
    <x v="570"/>
    <s v="Swingers Anonymous"/>
    <s v="What would you do if you ended up at a swingers party with two dead bodies and $20,000 in drug money?"/>
    <n v="12000"/>
    <n v="12870"/>
    <x v="0"/>
    <s v="US"/>
    <s v="USD"/>
    <x v="570"/>
    <x v="570"/>
    <b v="0"/>
    <n v="47"/>
    <b v="1"/>
    <s v="film &amp; video/shorts"/>
    <n v="107"/>
    <n v="273.83"/>
    <x v="5"/>
    <s v="shorts"/>
    <x v="570"/>
    <d v="2013-12-10T02:00:56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x v="571"/>
    <b v="0"/>
    <n v="121"/>
    <b v="0"/>
    <s v="technology/web"/>
    <n v="21"/>
    <n v="105.93"/>
    <x v="0"/>
    <s v="web"/>
    <x v="571"/>
    <d v="2015-10-01T04:59:00"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x v="572"/>
    <b v="1"/>
    <n v="176"/>
    <b v="1"/>
    <s v="theater/plays"/>
    <n v="128"/>
    <n v="72.760000000000005"/>
    <x v="6"/>
    <s v="plays"/>
    <x v="572"/>
    <d v="2015-06-11T03:59:00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x v="573"/>
    <b v="0"/>
    <n v="26"/>
    <b v="1"/>
    <s v="publishing/nonfiction"/>
    <n v="128"/>
    <n v="492.31"/>
    <x v="1"/>
    <s v="nonfiction"/>
    <x v="573"/>
    <d v="2015-02-14T14:09:51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x v="574"/>
    <b v="0"/>
    <n v="141"/>
    <b v="1"/>
    <s v="theater/plays"/>
    <n v="128"/>
    <n v="90.74"/>
    <x v="6"/>
    <s v="plays"/>
    <x v="574"/>
    <d v="2015-07-16T00:00:00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x v="575"/>
    <b v="0"/>
    <n v="96"/>
    <b v="0"/>
    <s v="technology/wearables"/>
    <n v="26"/>
    <n v="133.25"/>
    <x v="0"/>
    <s v="wearables"/>
    <x v="575"/>
    <d v="2016-06-28T09:41:35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x v="576"/>
    <b v="0"/>
    <n v="118"/>
    <b v="1"/>
    <s v="theater/spaces"/>
    <n v="120"/>
    <n v="108.24"/>
    <x v="6"/>
    <s v="spaces"/>
    <x v="576"/>
    <d v="2014-10-06T16:11:45"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x v="577"/>
    <x v="577"/>
    <b v="1"/>
    <n v="183"/>
    <b v="1"/>
    <s v="theater/plays"/>
    <n v="127"/>
    <n v="69.569999999999993"/>
    <x v="6"/>
    <s v="plays"/>
    <x v="577"/>
    <d v="2014-09-19T18:08:12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x v="578"/>
    <b v="1"/>
    <n v="202"/>
    <b v="1"/>
    <s v="film &amp; video/documentary"/>
    <n v="106"/>
    <n v="62.71"/>
    <x v="5"/>
    <s v="documentary"/>
    <x v="578"/>
    <d v="2011-03-10T16:40:10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x v="579"/>
    <b v="0"/>
    <n v="185"/>
    <b v="1"/>
    <s v="technology/hardware"/>
    <n v="253"/>
    <n v="68.25"/>
    <x v="0"/>
    <s v="hardware"/>
    <x v="579"/>
    <d v="2017-01-29T20:34:13"/>
  </r>
  <r>
    <x v="580"/>
    <s v="Prison Boxing: A New Play by Leah Joki"/>
    <s v="A one-woman theatrical exploration of the prison system and its inhabitants."/>
    <n v="12200"/>
    <n v="12571"/>
    <x v="0"/>
    <s v="US"/>
    <s v="USD"/>
    <x v="580"/>
    <x v="580"/>
    <b v="1"/>
    <n v="134"/>
    <b v="1"/>
    <s v="theater/plays"/>
    <n v="103"/>
    <n v="93.81"/>
    <x v="6"/>
    <s v="plays"/>
    <x v="580"/>
    <d v="2014-12-22T04:00:00"/>
  </r>
  <r>
    <x v="581"/>
    <s v="KILL FREEMAN"/>
    <s v="Kickstarting Kill Freeman independently. Help fund the New Record, Video and Live Shows."/>
    <n v="12500"/>
    <n v="12554"/>
    <x v="0"/>
    <s v="US"/>
    <s v="USD"/>
    <x v="581"/>
    <x v="581"/>
    <b v="0"/>
    <n v="99"/>
    <b v="1"/>
    <s v="music/rock"/>
    <n v="100"/>
    <n v="126.81"/>
    <x v="7"/>
    <s v="rock"/>
    <x v="581"/>
    <d v="2012-10-29T07:21:24"/>
  </r>
  <r>
    <x v="582"/>
    <s v="The Merchant of Venice as Shakespeare Heard It"/>
    <s v="Help us produce a video of the first Original Pronunciation Merchant of Venice."/>
    <n v="18000"/>
    <n v="12521"/>
    <x v="2"/>
    <s v="US"/>
    <s v="USD"/>
    <x v="582"/>
    <x v="582"/>
    <b v="0"/>
    <n v="197"/>
    <b v="0"/>
    <s v="theater/plays"/>
    <n v="70"/>
    <n v="63.56"/>
    <x v="6"/>
    <s v="plays"/>
    <x v="582"/>
    <d v="2015-02-01T02:54:00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x v="583"/>
    <b v="0"/>
    <n v="122"/>
    <b v="0"/>
    <s v="technology/wearables"/>
    <n v="31"/>
    <n v="102.02"/>
    <x v="0"/>
    <s v="wearables"/>
    <x v="583"/>
    <d v="2016-03-03T17:01:54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x v="584"/>
    <b v="0"/>
    <n v="240"/>
    <b v="1"/>
    <s v="music/rock"/>
    <n v="497"/>
    <n v="51.72"/>
    <x v="7"/>
    <s v="rock"/>
    <x v="584"/>
    <d v="2013-05-26T23:54:34"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x v="585"/>
    <b v="0"/>
    <n v="131"/>
    <b v="1"/>
    <s v="photography/photobooks"/>
    <n v="123"/>
    <n v="94.74"/>
    <x v="2"/>
    <s v="photobooks"/>
    <x v="585"/>
    <d v="2017-03-01T19:00:00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x v="586"/>
    <b v="0"/>
    <n v="134"/>
    <b v="1"/>
    <s v="music/rock"/>
    <n v="124"/>
    <n v="92.54"/>
    <x v="7"/>
    <s v="rock"/>
    <x v="586"/>
    <d v="2011-02-20T23:52:34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x v="587"/>
    <b v="0"/>
    <n v="140"/>
    <b v="1"/>
    <s v="technology/hardware"/>
    <n v="124"/>
    <n v="88.24"/>
    <x v="0"/>
    <s v="hardware"/>
    <x v="587"/>
    <d v="2016-01-22T16:59:34"/>
  </r>
  <r>
    <x v="588"/>
    <s v="Goldfish Memory Productions"/>
    <s v="Goldfish Memory Productions seeks at least $12,000 to begin their first 3 professional projects."/>
    <n v="12000"/>
    <n v="12348.5"/>
    <x v="0"/>
    <s v="US"/>
    <s v="USD"/>
    <x v="588"/>
    <x v="588"/>
    <b v="0"/>
    <n v="199"/>
    <b v="1"/>
    <s v="theater/plays"/>
    <n v="103"/>
    <n v="62.05"/>
    <x v="6"/>
    <s v="plays"/>
    <x v="588"/>
    <d v="2014-07-03T03:59:00"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x v="589"/>
    <b v="0"/>
    <n v="173"/>
    <b v="1"/>
    <s v="theater/plays"/>
    <n v="123"/>
    <n v="71.239999999999995"/>
    <x v="6"/>
    <s v="plays"/>
    <x v="589"/>
    <d v="2016-05-13T00:10:08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x v="590"/>
    <b v="0"/>
    <n v="182"/>
    <b v="1"/>
    <s v="theater/spaces"/>
    <n v="246"/>
    <n v="67.7"/>
    <x v="6"/>
    <s v="spaces"/>
    <x v="590"/>
    <d v="2012-10-06T23:51:15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x v="591"/>
    <b v="1"/>
    <n v="115"/>
    <b v="1"/>
    <s v="theater/plays"/>
    <n v="102"/>
    <n v="106.57"/>
    <x v="6"/>
    <s v="plays"/>
    <x v="591"/>
    <d v="2016-01-05T23:55:00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x v="592"/>
    <b v="1"/>
    <n v="184"/>
    <b v="1"/>
    <s v="theater/plays"/>
    <n v="102"/>
    <n v="66.59"/>
    <x v="6"/>
    <s v="plays"/>
    <x v="592"/>
    <d v="2014-12-31T00:00:00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x v="593"/>
    <b v="0"/>
    <n v="118"/>
    <b v="1"/>
    <s v="photography/photobooks"/>
    <n v="102"/>
    <n v="103.64"/>
    <x v="2"/>
    <s v="photobooks"/>
    <x v="593"/>
    <d v="2016-10-23T20:50:40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x v="594"/>
    <b v="0"/>
    <n v="17"/>
    <b v="1"/>
    <s v="theater/plays"/>
    <n v="122"/>
    <n v="716.35"/>
    <x v="6"/>
    <s v="plays"/>
    <x v="594"/>
    <d v="2016-09-21T03:00:00"/>
  </r>
  <r>
    <x v="595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x v="595"/>
    <b v="0"/>
    <n v="87"/>
    <b v="1"/>
    <s v="film &amp; video/documentary"/>
    <n v="101"/>
    <n v="139.83000000000001"/>
    <x v="5"/>
    <s v="documentary"/>
    <x v="595"/>
    <d v="2015-07-23T03:11:00"/>
  </r>
  <r>
    <x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x v="596"/>
    <b v="0"/>
    <n v="111"/>
    <b v="1"/>
    <s v="theater/spaces"/>
    <n v="122"/>
    <n v="109.59"/>
    <x v="6"/>
    <s v="spaces"/>
    <x v="596"/>
    <d v="2016-10-31T04:00:00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x v="597"/>
    <b v="0"/>
    <n v="217"/>
    <b v="1"/>
    <s v="technology/hardware"/>
    <n v="121"/>
    <n v="55.81"/>
    <x v="0"/>
    <s v="hardware"/>
    <x v="597"/>
    <d v="2013-05-23T04:07:24"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x v="598"/>
    <b v="1"/>
    <n v="385"/>
    <b v="1"/>
    <s v="technology/space exploration"/>
    <n v="110"/>
    <n v="31.44"/>
    <x v="0"/>
    <s v="space exploration"/>
    <x v="598"/>
    <d v="2014-04-29T17:06:22"/>
  </r>
  <r>
    <x v="599"/>
    <s v="Honest Accomplice Theatre 2015-16 Season"/>
    <s v="Honest Accomplice Theatre produces theatre for social change."/>
    <n v="12000"/>
    <n v="12095"/>
    <x v="0"/>
    <s v="US"/>
    <s v="USD"/>
    <x v="599"/>
    <x v="599"/>
    <b v="1"/>
    <n v="200"/>
    <b v="1"/>
    <s v="theater/plays"/>
    <n v="101"/>
    <n v="60.48"/>
    <x v="6"/>
    <s v="plays"/>
    <x v="599"/>
    <d v="2015-04-04T20:19:17"/>
  </r>
  <r>
    <x v="600"/>
    <s v="John Earle Dog Training Concept Development Reel"/>
    <s v="John and Brian are on a quest to change people's lives and rehabilitate dogs."/>
    <n v="12000"/>
    <n v="12042"/>
    <x v="0"/>
    <s v="US"/>
    <s v="USD"/>
    <x v="600"/>
    <x v="600"/>
    <b v="0"/>
    <n v="71"/>
    <b v="1"/>
    <s v="film &amp; video/television"/>
    <n v="100"/>
    <n v="169.61"/>
    <x v="5"/>
    <s v="television"/>
    <x v="600"/>
    <d v="2015-12-16T23:08:04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x v="601"/>
    <b v="0"/>
    <n v="190"/>
    <b v="1"/>
    <s v="music/metal"/>
    <n v="120"/>
    <n v="63.38"/>
    <x v="7"/>
    <s v="metal"/>
    <x v="601"/>
    <d v="2016-09-24T05:26:27"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x v="602"/>
    <b v="0"/>
    <n v="70"/>
    <b v="1"/>
    <s v="film &amp; video/television"/>
    <n v="100"/>
    <n v="171.84"/>
    <x v="5"/>
    <s v="television"/>
    <x v="602"/>
    <d v="2014-06-16T05:30:00"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x v="603"/>
    <x v="603"/>
    <b v="1"/>
    <n v="167"/>
    <b v="1"/>
    <s v="film &amp; video/documentary"/>
    <n v="107"/>
    <n v="71.900000000000006"/>
    <x v="5"/>
    <s v="documentary"/>
    <x v="603"/>
    <d v="2017-02-24T11:58:28"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x v="604"/>
    <x v="604"/>
    <b v="1"/>
    <n v="215"/>
    <b v="1"/>
    <s v="photography/photobooks"/>
    <n v="150"/>
    <n v="55.82"/>
    <x v="2"/>
    <s v="photobooks"/>
    <x v="604"/>
    <d v="2014-07-16T15:17:46"/>
  </r>
  <r>
    <x v="605"/>
    <s v="Driving Jersey - Season Five"/>
    <s v="Driving Jersey is real people telling real stories."/>
    <n v="12000"/>
    <n v="12000"/>
    <x v="0"/>
    <s v="US"/>
    <s v="USD"/>
    <x v="605"/>
    <x v="605"/>
    <b v="0"/>
    <n v="87"/>
    <b v="1"/>
    <s v="film &amp; video/television"/>
    <n v="100"/>
    <n v="137.93"/>
    <x v="5"/>
    <s v="television"/>
    <x v="605"/>
    <d v="2015-10-24T04:14:05"/>
  </r>
  <r>
    <x v="606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6"/>
    <x v="606"/>
    <b v="0"/>
    <n v="12"/>
    <b v="1"/>
    <s v="theater/plays"/>
    <n v="100"/>
    <n v="1000"/>
    <x v="6"/>
    <s v="plays"/>
    <x v="606"/>
    <d v="2014-09-13T09:37:21"/>
  </r>
  <r>
    <x v="607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7"/>
    <x v="607"/>
    <b v="0"/>
    <n v="86"/>
    <b v="1"/>
    <s v="film &amp; video/documentary"/>
    <n v="124"/>
    <n v="139.53"/>
    <x v="5"/>
    <s v="documentary"/>
    <x v="607"/>
    <d v="2014-08-08T00:00:00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x v="608"/>
    <b v="1"/>
    <n v="187"/>
    <b v="1"/>
    <s v="theater/spaces"/>
    <n v="120"/>
    <n v="64.16"/>
    <x v="6"/>
    <s v="spaces"/>
    <x v="608"/>
    <d v="2015-10-08T07:59:53"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x v="609"/>
    <b v="0"/>
    <n v="207"/>
    <b v="1"/>
    <s v="games/tabletop games"/>
    <n v="141"/>
    <n v="57.93"/>
    <x v="3"/>
    <s v="tabletop games"/>
    <x v="609"/>
    <d v="2012-02-27T16:17:03"/>
  </r>
  <r>
    <x v="610"/>
    <s v="Bitch"/>
    <s v="A roadmovie by paw"/>
    <n v="100000"/>
    <n v="11943"/>
    <x v="2"/>
    <s v="SE"/>
    <s v="SEK"/>
    <x v="610"/>
    <x v="610"/>
    <b v="0"/>
    <n v="38"/>
    <b v="0"/>
    <s v="film &amp; video/drama"/>
    <n v="12"/>
    <n v="314.29000000000002"/>
    <x v="5"/>
    <s v="drama"/>
    <x v="610"/>
    <d v="2014-12-28T15:22:29"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x v="611"/>
    <x v="611"/>
    <b v="1"/>
    <n v="152"/>
    <b v="0"/>
    <s v="photography/photobooks"/>
    <n v="40"/>
    <n v="78.44"/>
    <x v="2"/>
    <s v="photobooks"/>
    <x v="611"/>
    <d v="2016-07-02T14:25:10"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x v="612"/>
    <b v="0"/>
    <n v="95"/>
    <b v="1"/>
    <s v="theater/plays"/>
    <n v="119"/>
    <n v="125.05"/>
    <x v="6"/>
    <s v="plays"/>
    <x v="612"/>
    <d v="2015-01-02T05:56:28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x v="613"/>
    <b v="0"/>
    <n v="15"/>
    <b v="0"/>
    <s v="technology/wearables"/>
    <n v="39"/>
    <n v="788.53"/>
    <x v="0"/>
    <s v="wearables"/>
    <x v="613"/>
    <d v="2015-01-14T04:00:00"/>
  </r>
  <r>
    <x v="614"/>
    <s v="TDJ - All Part of the Plan EP/Tour"/>
    <s v="Help us fund our first tour and promote our new EP!"/>
    <n v="10000"/>
    <n v="11805"/>
    <x v="0"/>
    <s v="US"/>
    <s v="USD"/>
    <x v="614"/>
    <x v="614"/>
    <b v="0"/>
    <n v="90"/>
    <b v="1"/>
    <s v="music/rock"/>
    <n v="118"/>
    <n v="131.16999999999999"/>
    <x v="7"/>
    <s v="rock"/>
    <x v="614"/>
    <d v="2015-01-24T23:08:15"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x v="615"/>
    <b v="0"/>
    <n v="274"/>
    <b v="1"/>
    <s v="technology/wearables"/>
    <n v="147"/>
    <n v="42.89"/>
    <x v="0"/>
    <s v="wearables"/>
    <x v="615"/>
    <d v="2015-03-12T21:58:32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x v="616"/>
    <b v="0"/>
    <n v="125"/>
    <b v="1"/>
    <s v="theater/plays"/>
    <n v="100"/>
    <n v="93.98"/>
    <x v="6"/>
    <s v="plays"/>
    <x v="616"/>
    <d v="2014-08-08T13:54:00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x v="617"/>
    <b v="1"/>
    <n v="183"/>
    <b v="1"/>
    <s v="technology/hardware"/>
    <n v="235"/>
    <n v="64.180000000000007"/>
    <x v="0"/>
    <s v="hardware"/>
    <x v="617"/>
    <d v="2015-02-05T19:44:01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x v="618"/>
    <b v="0"/>
    <n v="144"/>
    <b v="1"/>
    <s v="games/tabletop games"/>
    <n v="1174"/>
    <n v="81.56"/>
    <x v="3"/>
    <s v="tabletop games"/>
    <x v="618"/>
    <d v="2015-08-16T06:40:36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x v="619"/>
    <b v="1"/>
    <n v="255"/>
    <b v="1"/>
    <s v="music/electronic music"/>
    <n v="117"/>
    <n v="45.99"/>
    <x v="7"/>
    <s v="electronic music"/>
    <x v="619"/>
    <d v="2017-03-06T20:00:00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x v="620"/>
    <b v="0"/>
    <n v="40"/>
    <b v="0"/>
    <s v="technology/wearables"/>
    <n v="8"/>
    <n v="292.08"/>
    <x v="0"/>
    <s v="wearables"/>
    <x v="620"/>
    <d v="2014-11-13T08:02:00"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x v="621"/>
    <b v="1"/>
    <n v="286"/>
    <b v="1"/>
    <s v="film &amp; video/documentary"/>
    <n v="117"/>
    <n v="40.76"/>
    <x v="5"/>
    <s v="documentary"/>
    <x v="621"/>
    <d v="2014-10-08T04:01:08"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x v="622"/>
    <b v="0"/>
    <n v="104"/>
    <b v="1"/>
    <s v="music/rock"/>
    <n v="155"/>
    <n v="112.02"/>
    <x v="7"/>
    <s v="rock"/>
    <x v="622"/>
    <d v="2012-09-11T16:47:33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x v="623"/>
    <b v="0"/>
    <n v="182"/>
    <b v="1"/>
    <s v="film &amp; video/television"/>
    <n v="137"/>
    <n v="63.92"/>
    <x v="5"/>
    <s v="television"/>
    <x v="623"/>
    <d v="2015-07-23T03:00:00"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x v="624"/>
    <b v="0"/>
    <n v="52"/>
    <b v="1"/>
    <s v="film &amp; video/television"/>
    <n v="116"/>
    <n v="223.48"/>
    <x v="5"/>
    <s v="television"/>
    <x v="624"/>
    <d v="2014-07-17T16:50:46"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x v="625"/>
    <b v="1"/>
    <n v="96"/>
    <b v="0"/>
    <s v="photography/photobooks"/>
    <n v="41"/>
    <n v="120.77"/>
    <x v="2"/>
    <s v="photobooks"/>
    <x v="625"/>
    <d v="2017-02-11T16:20:30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x v="626"/>
    <b v="1"/>
    <n v="137"/>
    <b v="1"/>
    <s v="technology/hardware"/>
    <n v="116"/>
    <n v="84.46"/>
    <x v="0"/>
    <s v="hardware"/>
    <x v="626"/>
    <d v="2010-08-24T04:00:00"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x v="627"/>
    <x v="627"/>
    <b v="1"/>
    <n v="283"/>
    <b v="1"/>
    <s v="food/small batch"/>
    <n v="144"/>
    <n v="40.799999999999997"/>
    <x v="4"/>
    <s v="small batch"/>
    <x v="627"/>
    <d v="2014-08-18T00:08:10"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x v="628"/>
    <b v="0"/>
    <n v="186"/>
    <b v="1"/>
    <s v="food/small batch"/>
    <n v="115"/>
    <n v="62.07"/>
    <x v="4"/>
    <s v="small batch"/>
    <x v="628"/>
    <d v="2017-03-05T21:48:10"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x v="629"/>
    <b v="0"/>
    <n v="104"/>
    <b v="1"/>
    <s v="theater/plays"/>
    <n v="154"/>
    <n v="110.87"/>
    <x v="6"/>
    <s v="plays"/>
    <x v="629"/>
    <d v="2015-05-31T06:59:00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x v="630"/>
    <b v="0"/>
    <n v="84"/>
    <b v="1"/>
    <s v="technology/space exploration"/>
    <n v="100"/>
    <n v="136.9"/>
    <x v="0"/>
    <s v="space exploration"/>
    <x v="630"/>
    <d v="2015-03-09T21:49:21"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x v="631"/>
    <x v="631"/>
    <b v="1"/>
    <n v="169"/>
    <b v="1"/>
    <s v="music/rock"/>
    <n v="115"/>
    <n v="67.88"/>
    <x v="7"/>
    <s v="rock"/>
    <x v="631"/>
    <d v="2012-03-25T19:34:02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x v="632"/>
    <b v="0"/>
    <n v="19"/>
    <b v="0"/>
    <s v="technology/wearables"/>
    <n v="6"/>
    <n v="603.53"/>
    <x v="0"/>
    <s v="wearables"/>
    <x v="632"/>
    <d v="2016-07-21T14:00:00"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x v="633"/>
    <b v="0"/>
    <n v="62"/>
    <b v="1"/>
    <s v="theater/plays"/>
    <n v="115"/>
    <n v="184.68"/>
    <x v="6"/>
    <s v="plays"/>
    <x v="633"/>
    <d v="2016-06-03T13:31:22"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x v="634"/>
    <b v="0"/>
    <n v="9"/>
    <b v="0"/>
    <s v="theater/spaces"/>
    <n v="5"/>
    <n v="1270.22"/>
    <x v="6"/>
    <s v="spaces"/>
    <x v="634"/>
    <d v="2015-05-01T18:39:05"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x v="635"/>
    <b v="0"/>
    <n v="480"/>
    <b v="1"/>
    <s v="games/tabletop games"/>
    <n v="134"/>
    <n v="23.81"/>
    <x v="3"/>
    <s v="tabletop games"/>
    <x v="635"/>
    <d v="2014-08-16T08:17:57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x v="636"/>
    <b v="0"/>
    <n v="158"/>
    <b v="1"/>
    <s v="music/rock"/>
    <n v="114"/>
    <n v="72.06"/>
    <x v="7"/>
    <s v="rock"/>
    <x v="636"/>
    <d v="2016-10-27T21:19:00"/>
  </r>
  <r>
    <x v="637"/>
    <s v="Matthew Moon's New Album"/>
    <s v="Indie rocker, Matthew Moon, has something to share with you..."/>
    <n v="7777"/>
    <n v="11364"/>
    <x v="0"/>
    <s v="US"/>
    <s v="USD"/>
    <x v="637"/>
    <x v="637"/>
    <b v="0"/>
    <n v="115"/>
    <b v="1"/>
    <s v="music/indie rock"/>
    <n v="146"/>
    <n v="98.82"/>
    <x v="7"/>
    <s v="indie rock"/>
    <x v="637"/>
    <d v="2012-11-09T19:07:07"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x v="638"/>
    <b v="0"/>
    <n v="128"/>
    <b v="1"/>
    <s v="theater/plays"/>
    <n v="114"/>
    <n v="88.77"/>
    <x v="6"/>
    <s v="plays"/>
    <x v="638"/>
    <d v="2015-09-16T17:43:32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x v="639"/>
    <b v="0"/>
    <n v="184"/>
    <b v="1"/>
    <s v="music/rock"/>
    <n v="126"/>
    <n v="61.7"/>
    <x v="7"/>
    <s v="rock"/>
    <x v="639"/>
    <d v="2014-10-07T00:06:13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x v="640"/>
    <b v="0"/>
    <n v="108"/>
    <b v="1"/>
    <s v="publishing/nonfiction"/>
    <n v="315"/>
    <n v="105.05"/>
    <x v="1"/>
    <s v="nonfiction"/>
    <x v="640"/>
    <d v="2013-11-21T04:59:00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x v="641"/>
    <b v="1"/>
    <n v="226"/>
    <b v="1"/>
    <s v="theater/plays"/>
    <n v="119"/>
    <n v="50.16"/>
    <x v="6"/>
    <s v="plays"/>
    <x v="641"/>
    <d v="2014-06-20T23:00:00"/>
  </r>
  <r>
    <x v="642"/>
    <s v="Jumbo Jets - Jet Set Expansion Set #2"/>
    <s v="This is the second set of 5 expansions for our route-building game, Jet Set!"/>
    <n v="3950"/>
    <n v="11323"/>
    <x v="0"/>
    <s v="US"/>
    <s v="USD"/>
    <x v="642"/>
    <x v="642"/>
    <b v="0"/>
    <n v="271"/>
    <b v="1"/>
    <s v="games/tabletop games"/>
    <n v="287"/>
    <n v="41.78"/>
    <x v="3"/>
    <s v="tabletop games"/>
    <x v="642"/>
    <d v="2016-05-07T22:50:51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x v="643"/>
    <b v="1"/>
    <n v="235"/>
    <b v="1"/>
    <s v="film &amp; video/documentary"/>
    <n v="113"/>
    <n v="48.05"/>
    <x v="5"/>
    <s v="documentary"/>
    <x v="643"/>
    <d v="2010-08-22T17:40:00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x v="644"/>
    <b v="1"/>
    <n v="70"/>
    <b v="1"/>
    <s v="technology/hardware"/>
    <n v="150"/>
    <n v="160.44"/>
    <x v="0"/>
    <s v="hardware"/>
    <x v="644"/>
    <d v="2014-04-20T02:36:01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x v="645"/>
    <b v="0"/>
    <n v="62"/>
    <b v="1"/>
    <s v="film &amp; video/documentary"/>
    <n v="112"/>
    <n v="181.13"/>
    <x v="5"/>
    <s v="documentary"/>
    <x v="645"/>
    <d v="2014-05-17T03:30:00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x v="646"/>
    <b v="0"/>
    <n v="27"/>
    <b v="0"/>
    <s v="theater/spaces"/>
    <n v="1"/>
    <n v="415.78"/>
    <x v="6"/>
    <s v="spaces"/>
    <x v="646"/>
    <d v="2015-03-22T16:07:15"/>
  </r>
  <r>
    <x v="647"/>
    <s v="Project Pilgrim"/>
    <s v="Project Pilgrim is my effort to work towards normalizing mental health."/>
    <n v="4000"/>
    <n v="11215"/>
    <x v="0"/>
    <s v="CA"/>
    <s v="CAD"/>
    <x v="647"/>
    <x v="647"/>
    <b v="0"/>
    <n v="138"/>
    <b v="1"/>
    <s v="photography/photobooks"/>
    <n v="280"/>
    <n v="81.27"/>
    <x v="2"/>
    <s v="photobooks"/>
    <x v="647"/>
    <d v="2016-04-01T04:00:00"/>
  </r>
  <r>
    <x v="648"/>
    <s v="StrobeHouse presents Valborg 2015"/>
    <s v="We want to recreate last years massive Valborgparty in Lund but this time even bigger!"/>
    <n v="10000"/>
    <n v="11176"/>
    <x v="0"/>
    <s v="SE"/>
    <s v="SEK"/>
    <x v="648"/>
    <x v="648"/>
    <b v="0"/>
    <n v="141"/>
    <b v="1"/>
    <s v="music/electronic music"/>
    <n v="112"/>
    <n v="79.260000000000005"/>
    <x v="7"/>
    <s v="electronic music"/>
    <x v="648"/>
    <d v="2015-04-04T21:59:00"/>
  </r>
  <r>
    <x v="649"/>
    <s v="J. Walter Makes a Record"/>
    <s v="---------The long-awaited debut full-length from Justin Ruddy--------"/>
    <n v="10000"/>
    <n v="11160"/>
    <x v="0"/>
    <s v="US"/>
    <s v="USD"/>
    <x v="649"/>
    <x v="649"/>
    <b v="0"/>
    <n v="151"/>
    <b v="1"/>
    <s v="music/rock"/>
    <n v="112"/>
    <n v="73.91"/>
    <x v="7"/>
    <s v="rock"/>
    <x v="649"/>
    <d v="2015-06-05T11:47:56"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x v="650"/>
    <x v="650"/>
    <b v="1"/>
    <n v="193"/>
    <b v="1"/>
    <s v="theater/plays"/>
    <n v="111"/>
    <n v="57.63"/>
    <x v="6"/>
    <s v="plays"/>
    <x v="650"/>
    <d v="2015-09-12T03:59:00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x v="651"/>
    <b v="0"/>
    <n v="178"/>
    <b v="1"/>
    <s v="film &amp; video/shorts"/>
    <n v="111"/>
    <n v="62.33"/>
    <x v="5"/>
    <s v="shorts"/>
    <x v="651"/>
    <d v="2011-10-02T06:59:00"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x v="652"/>
    <b v="0"/>
    <n v="86"/>
    <b v="1"/>
    <s v="film &amp; video/television"/>
    <n v="129"/>
    <n v="128.94999999999999"/>
    <x v="5"/>
    <s v="television"/>
    <x v="652"/>
    <d v="2016-05-27T23:15:16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x v="653"/>
    <b v="0"/>
    <n v="96"/>
    <b v="1"/>
    <s v="music/indie rock"/>
    <n v="111"/>
    <n v="115.31"/>
    <x v="7"/>
    <s v="indie rock"/>
    <x v="653"/>
    <d v="2013-03-10T22:38:28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x v="654"/>
    <b v="0"/>
    <n v="73"/>
    <b v="1"/>
    <s v="theater/plays"/>
    <n v="111"/>
    <n v="151.46"/>
    <x v="6"/>
    <s v="plays"/>
    <x v="654"/>
    <d v="2015-07-21T10:03:25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x v="655"/>
    <b v="0"/>
    <n v="197"/>
    <b v="1"/>
    <s v="theater/plays"/>
    <n v="105"/>
    <n v="56.07"/>
    <x v="6"/>
    <s v="plays"/>
    <x v="655"/>
    <d v="2015-03-05T04:00:00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x v="656"/>
    <b v="1"/>
    <n v="66"/>
    <b v="0"/>
    <s v="technology/makerspaces"/>
    <n v="28"/>
    <n v="167.15"/>
    <x v="0"/>
    <s v="makerspaces"/>
    <x v="656"/>
    <d v="2014-10-29T22:45:00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x v="657"/>
    <b v="0"/>
    <n v="269"/>
    <b v="1"/>
    <s v="technology/hardware"/>
    <n v="1462"/>
    <n v="40.76"/>
    <x v="0"/>
    <s v="hardware"/>
    <x v="657"/>
    <d v="2013-09-06T19:00:00"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x v="658"/>
    <b v="0"/>
    <n v="128"/>
    <b v="1"/>
    <s v="music/pop"/>
    <n v="110"/>
    <n v="85.55"/>
    <x v="7"/>
    <s v="pop"/>
    <x v="658"/>
    <d v="2012-11-22T02:26:00"/>
  </r>
  <r>
    <x v="659"/>
    <s v="THE AFGHANS - A Photo Book"/>
    <s v="A photography book documenting the impact of the ISAF mission on the Afghan people of Mazar-e Sharif."/>
    <n v="28000"/>
    <n v="10846"/>
    <x v="2"/>
    <s v="DE"/>
    <s v="EUR"/>
    <x v="659"/>
    <x v="659"/>
    <b v="1"/>
    <n v="81"/>
    <b v="0"/>
    <s v="photography/photobooks"/>
    <n v="39"/>
    <n v="133.9"/>
    <x v="2"/>
    <s v="photobooks"/>
    <x v="659"/>
    <d v="2016-10-14T16:00:00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x v="660"/>
    <b v="0"/>
    <n v="263"/>
    <b v="1"/>
    <s v="games/tabletop games"/>
    <n v="542"/>
    <n v="41.23"/>
    <x v="3"/>
    <s v="tabletop games"/>
    <x v="660"/>
    <d v="2015-07-06T03:00:00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x v="661"/>
    <b v="0"/>
    <n v="215"/>
    <b v="0"/>
    <s v="technology/wearables"/>
    <n v="22"/>
    <n v="50.3"/>
    <x v="0"/>
    <s v="wearables"/>
    <x v="661"/>
    <d v="2015-01-01T04:59:00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x v="662"/>
    <b v="0"/>
    <n v="184"/>
    <b v="1"/>
    <s v="film &amp; video/documentary"/>
    <n v="108"/>
    <n v="58.72"/>
    <x v="5"/>
    <s v="documentary"/>
    <x v="662"/>
    <d v="2012-04-27T21:32:00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x v="663"/>
    <b v="0"/>
    <n v="445"/>
    <b v="1"/>
    <s v="games/tabletop games"/>
    <n v="180"/>
    <n v="24.27"/>
    <x v="3"/>
    <s v="tabletop games"/>
    <x v="663"/>
    <d v="2016-05-23T03:00:00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x v="664"/>
    <b v="0"/>
    <n v="120"/>
    <b v="1"/>
    <s v="food/small batch"/>
    <n v="108"/>
    <n v="90"/>
    <x v="4"/>
    <s v="small batch"/>
    <x v="664"/>
    <d v="2014-11-30T04:25:15"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x v="665"/>
    <b v="0"/>
    <n v="84"/>
    <b v="0"/>
    <s v="theater/plays"/>
    <n v="22"/>
    <n v="128.27000000000001"/>
    <x v="6"/>
    <s v="plays"/>
    <x v="665"/>
    <d v="2014-07-01T06:00:00"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x v="666"/>
    <b v="0"/>
    <n v="99"/>
    <b v="1"/>
    <s v="music/electronic music"/>
    <n v="107"/>
    <n v="108.48"/>
    <x v="7"/>
    <s v="electronic music"/>
    <x v="666"/>
    <d v="2015-12-16T18:20:10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x v="667"/>
    <b v="1"/>
    <n v="100"/>
    <b v="1"/>
    <s v="technology/space exploration"/>
    <n v="102"/>
    <n v="107.1"/>
    <x v="0"/>
    <s v="space exploration"/>
    <x v="667"/>
    <d v="2014-04-30T05:00:00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x v="668"/>
    <b v="0"/>
    <n v="498"/>
    <b v="1"/>
    <s v="games/tabletop games"/>
    <n v="126"/>
    <n v="21.5"/>
    <x v="3"/>
    <s v="tabletop games"/>
    <x v="668"/>
    <d v="2014-04-25T21:08:47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x v="669"/>
    <b v="0"/>
    <n v="98"/>
    <b v="1"/>
    <s v="theater/plays"/>
    <n v="107"/>
    <n v="109.03"/>
    <x v="6"/>
    <s v="plays"/>
    <x v="669"/>
    <d v="2015-07-02T11:17:04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x v="670"/>
    <b v="0"/>
    <n v="337"/>
    <b v="1"/>
    <s v="food/small batch"/>
    <n v="427"/>
    <n v="31.69"/>
    <x v="4"/>
    <s v="small batch"/>
    <x v="670"/>
    <d v="2016-11-12T04:00:00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x v="671"/>
    <b v="0"/>
    <n v="87"/>
    <b v="1"/>
    <s v="technology/wearables"/>
    <n v="214"/>
    <n v="122.74"/>
    <x v="0"/>
    <s v="wearables"/>
    <x v="671"/>
    <d v="2016-04-17T18:18:39"/>
  </r>
  <r>
    <x v="672"/>
    <s v="Sideswiped"/>
    <s v="Sideswiped is my story of growing in and trusting God through the mess and mysteries of life."/>
    <n v="8500"/>
    <n v="10670"/>
    <x v="0"/>
    <s v="CA"/>
    <s v="CAD"/>
    <x v="672"/>
    <x v="672"/>
    <b v="0"/>
    <n v="57"/>
    <b v="1"/>
    <s v="publishing/nonfiction"/>
    <n v="126"/>
    <n v="187.19"/>
    <x v="1"/>
    <s v="nonfiction"/>
    <x v="672"/>
    <d v="2015-05-09T05:00:00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x v="673"/>
    <b v="1"/>
    <n v="88"/>
    <b v="1"/>
    <s v="film &amp; video/documentary"/>
    <n v="106"/>
    <n v="120.91"/>
    <x v="5"/>
    <s v="documentary"/>
    <x v="673"/>
    <d v="2010-07-17T09:59:00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x v="674"/>
    <b v="0"/>
    <n v="126"/>
    <b v="1"/>
    <s v="music/rock"/>
    <n v="265"/>
    <n v="84.21"/>
    <x v="7"/>
    <s v="rock"/>
    <x v="674"/>
    <d v="2012-03-02T06:59:00"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x v="675"/>
    <x v="675"/>
    <b v="0"/>
    <n v="102"/>
    <b v="1"/>
    <s v="theater/plays"/>
    <n v="106"/>
    <n v="103.95"/>
    <x v="6"/>
    <s v="plays"/>
    <x v="675"/>
    <d v="2015-09-23T14:21:26"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x v="676"/>
    <b v="0"/>
    <n v="110"/>
    <b v="1"/>
    <s v="publishing/nonfiction"/>
    <n v="106"/>
    <n v="95.96"/>
    <x v="1"/>
    <s v="nonfiction"/>
    <x v="676"/>
    <d v="2017-01-28T22:35:30"/>
  </r>
  <r>
    <x v="677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7"/>
    <x v="677"/>
    <b v="0"/>
    <n v="168"/>
    <b v="1"/>
    <s v="theater/plays"/>
    <n v="106"/>
    <n v="62.83"/>
    <x v="6"/>
    <s v="plays"/>
    <x v="677"/>
    <d v="2014-07-10T09:07:49"/>
  </r>
  <r>
    <x v="678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8"/>
    <x v="678"/>
    <b v="0"/>
    <n v="120"/>
    <b v="1"/>
    <s v="music/indie rock"/>
    <n v="106"/>
    <n v="87.96"/>
    <x v="7"/>
    <s v="indie rock"/>
    <x v="678"/>
    <d v="2010-07-22T06:00:00"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x v="679"/>
    <x v="679"/>
    <b v="1"/>
    <n v="478"/>
    <b v="1"/>
    <s v="music/electronic music"/>
    <n v="352"/>
    <n v="22.08"/>
    <x v="7"/>
    <s v="electronic music"/>
    <x v="679"/>
    <d v="2015-10-17T04:00:00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x v="680"/>
    <b v="1"/>
    <n v="167"/>
    <b v="1"/>
    <s v="film &amp; video/documentary"/>
    <n v="106"/>
    <n v="63.17"/>
    <x v="5"/>
    <s v="documentary"/>
    <x v="680"/>
    <d v="2015-11-07T04:00:00"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x v="681"/>
    <b v="0"/>
    <n v="52"/>
    <b v="1"/>
    <s v="film &amp; video/documentary"/>
    <n v="100"/>
    <n v="202.42"/>
    <x v="5"/>
    <s v="documentary"/>
    <x v="681"/>
    <d v="2013-04-08T04:33:00"/>
  </r>
  <r>
    <x v="682"/>
    <s v="Broccoli Samurai: Tour Van or Bust!"/>
    <s v="Help Broccoli Samurai raise money to get a new van and continue bringing you the jams!"/>
    <n v="10000"/>
    <n v="10501"/>
    <x v="0"/>
    <s v="US"/>
    <s v="USD"/>
    <x v="682"/>
    <x v="682"/>
    <b v="0"/>
    <n v="52"/>
    <b v="1"/>
    <s v="music/rock"/>
    <n v="105"/>
    <n v="201.94"/>
    <x v="7"/>
    <s v="rock"/>
    <x v="682"/>
    <d v="2016-12-30T22:50:33"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x v="683"/>
    <b v="0"/>
    <n v="72"/>
    <b v="1"/>
    <s v="theater/plays"/>
    <n v="104"/>
    <n v="145"/>
    <x v="6"/>
    <s v="plays"/>
    <x v="683"/>
    <d v="2016-05-31T22:08:57"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x v="684"/>
    <b v="0"/>
    <n v="145"/>
    <b v="1"/>
    <s v="music/rock"/>
    <n v="149"/>
    <n v="71.97"/>
    <x v="7"/>
    <s v="rock"/>
    <x v="684"/>
    <d v="2012-02-23T17:33:46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x v="685"/>
    <b v="0"/>
    <n v="242"/>
    <b v="1"/>
    <s v="technology/hardware"/>
    <n v="130"/>
    <n v="43.1"/>
    <x v="0"/>
    <s v="hardware"/>
    <x v="685"/>
    <d v="2013-12-26T00:32:17"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x v="686"/>
    <x v="686"/>
    <b v="0"/>
    <n v="157"/>
    <b v="1"/>
    <s v="music/rock"/>
    <n v="104"/>
    <n v="66.37"/>
    <x v="7"/>
    <s v="rock"/>
    <x v="686"/>
    <d v="2012-11-22T22:00:00"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x v="687"/>
    <x v="687"/>
    <b v="0"/>
    <n v="150"/>
    <b v="1"/>
    <s v="film &amp; video/television"/>
    <n v="104"/>
    <n v="69.27"/>
    <x v="5"/>
    <s v="television"/>
    <x v="687"/>
    <d v="2014-08-07T12:21:47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x v="688"/>
    <b v="0"/>
    <n v="115"/>
    <b v="1"/>
    <s v="theater/spaces"/>
    <n v="104"/>
    <n v="90.2"/>
    <x v="6"/>
    <s v="spaces"/>
    <x v="688"/>
    <d v="2017-02-27T04:59:00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x v="689"/>
    <b v="0"/>
    <n v="110"/>
    <b v="1"/>
    <s v="music/indie rock"/>
    <n v="172"/>
    <n v="94.05"/>
    <x v="7"/>
    <s v="indie rock"/>
    <x v="689"/>
    <d v="2014-09-27T03:08:27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x v="690"/>
    <b v="0"/>
    <n v="114"/>
    <b v="1"/>
    <s v="theater/plays"/>
    <n v="103"/>
    <n v="90.68"/>
    <x v="6"/>
    <s v="plays"/>
    <x v="690"/>
    <d v="2016-10-11T03:59:00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x v="691"/>
    <b v="0"/>
    <n v="119"/>
    <b v="1"/>
    <s v="film &amp; video/documentary"/>
    <n v="103"/>
    <n v="86.85"/>
    <x v="5"/>
    <s v="documentary"/>
    <x v="691"/>
    <d v="2013-05-01T04:59:00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x v="692"/>
    <b v="1"/>
    <n v="119"/>
    <b v="1"/>
    <s v="film &amp; video/documentary"/>
    <n v="103"/>
    <n v="86.55"/>
    <x v="5"/>
    <s v="documentary"/>
    <x v="692"/>
    <d v="2015-08-21T14:05:16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x v="693"/>
    <b v="1"/>
    <n v="74"/>
    <b v="1"/>
    <s v="theater/plays"/>
    <n v="103"/>
    <n v="139.19"/>
    <x v="6"/>
    <s v="plays"/>
    <x v="693"/>
    <d v="2014-09-26T21:04:52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x v="694"/>
    <b v="0"/>
    <n v="162"/>
    <b v="1"/>
    <s v="theater/plays"/>
    <n v="103"/>
    <n v="63.57"/>
    <x v="6"/>
    <s v="plays"/>
    <x v="694"/>
    <d v="2014-11-19T08:27:59"/>
  </r>
  <r>
    <x v="695"/>
    <s v="Gloaming"/>
    <s v="Alex thought he knew how the world worked. You live, you die and it's over. He was very, very wrong."/>
    <n v="10000"/>
    <n v="10291"/>
    <x v="0"/>
    <s v="US"/>
    <s v="USD"/>
    <x v="695"/>
    <x v="695"/>
    <b v="0"/>
    <n v="75"/>
    <b v="1"/>
    <s v="film &amp; video/television"/>
    <n v="103"/>
    <n v="137.21"/>
    <x v="5"/>
    <s v="television"/>
    <x v="695"/>
    <d v="2014-11-19T18:52:52"/>
  </r>
  <r>
    <x v="696"/>
    <s v="Daily Bread: Stories from Rural Greece"/>
    <s v="Photographs and stories culled from 10 years of road trips through rural Greece"/>
    <n v="10000"/>
    <n v="10290"/>
    <x v="0"/>
    <s v="US"/>
    <s v="USD"/>
    <x v="696"/>
    <x v="696"/>
    <b v="0"/>
    <n v="61"/>
    <b v="1"/>
    <s v="photography/photobooks"/>
    <n v="103"/>
    <n v="168.69"/>
    <x v="2"/>
    <s v="photobooks"/>
    <x v="696"/>
    <d v="2015-03-19T17:45:23"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x v="697"/>
    <b v="0"/>
    <n v="96"/>
    <b v="1"/>
    <s v="theater/musical"/>
    <n v="103"/>
    <n v="106.93"/>
    <x v="6"/>
    <s v="musical"/>
    <x v="697"/>
    <d v="2014-07-03T04:00:45"/>
  </r>
  <r>
    <x v="698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8"/>
    <x v="698"/>
    <b v="0"/>
    <n v="97"/>
    <b v="1"/>
    <s v="theater/plays"/>
    <n v="102"/>
    <n v="105.52"/>
    <x v="6"/>
    <s v="plays"/>
    <x v="698"/>
    <d v="2015-05-26T03:59:00"/>
  </r>
  <r>
    <x v="699"/>
    <s v="WolfHunt | Social Commentary Rock Project"/>
    <s v="Rock n' Roll tales of our times"/>
    <n v="10000"/>
    <n v="10235"/>
    <x v="0"/>
    <s v="US"/>
    <s v="USD"/>
    <x v="699"/>
    <x v="699"/>
    <b v="0"/>
    <n v="52"/>
    <b v="1"/>
    <s v="music/rock"/>
    <n v="102"/>
    <n v="196.83"/>
    <x v="7"/>
    <s v="rock"/>
    <x v="699"/>
    <d v="2016-08-01T16:22:03"/>
  </r>
  <r>
    <x v="700"/>
    <s v="The Coffis Brothers 2nd Album!"/>
    <s v="The Coffis Brothers &amp;The Mountain Men are recording a brand new full length record."/>
    <n v="7000"/>
    <n v="10210"/>
    <x v="0"/>
    <s v="US"/>
    <s v="USD"/>
    <x v="700"/>
    <x v="700"/>
    <b v="0"/>
    <n v="158"/>
    <b v="1"/>
    <s v="music/rock"/>
    <n v="146"/>
    <n v="64.62"/>
    <x v="7"/>
    <s v="rock"/>
    <x v="700"/>
    <d v="2013-11-01T19:00:00"/>
  </r>
  <r>
    <x v="701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1"/>
    <x v="701"/>
    <b v="0"/>
    <n v="172"/>
    <b v="1"/>
    <s v="publishing/nonfiction"/>
    <n v="204"/>
    <n v="59.36"/>
    <x v="1"/>
    <s v="nonfiction"/>
    <x v="701"/>
    <d v="2015-12-16T06:59:00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x v="702"/>
    <b v="0"/>
    <n v="79"/>
    <b v="1"/>
    <s v="music/indie rock"/>
    <n v="128"/>
    <n v="129.11000000000001"/>
    <x v="7"/>
    <s v="indie rock"/>
    <x v="702"/>
    <d v="2013-01-13T22:48:33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x v="703"/>
    <b v="0"/>
    <n v="104"/>
    <b v="1"/>
    <s v="music/indie rock"/>
    <n v="136"/>
    <n v="97.9"/>
    <x v="7"/>
    <s v="indie rock"/>
    <x v="703"/>
    <d v="2010-09-04T01:03:00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x v="704"/>
    <b v="0"/>
    <n v="72"/>
    <b v="1"/>
    <s v="theater/plays"/>
    <n v="102"/>
    <n v="141.29"/>
    <x v="6"/>
    <s v="plays"/>
    <x v="704"/>
    <d v="2015-09-13T00:00:00"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x v="705"/>
    <b v="0"/>
    <n v="74"/>
    <b v="1"/>
    <s v="theater/plays"/>
    <n v="102"/>
    <n v="137.24"/>
    <x v="6"/>
    <s v="plays"/>
    <x v="705"/>
    <d v="2014-09-13T04:00:00"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x v="706"/>
    <b v="0"/>
    <n v="90"/>
    <b v="1"/>
    <s v="music/rock"/>
    <n v="101"/>
    <n v="112.61"/>
    <x v="7"/>
    <s v="rock"/>
    <x v="706"/>
    <d v="2013-09-15T21:10:00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x v="707"/>
    <b v="0"/>
    <n v="102"/>
    <b v="1"/>
    <s v="theater/plays"/>
    <n v="101"/>
    <n v="99.34"/>
    <x v="6"/>
    <s v="plays"/>
    <x v="707"/>
    <d v="2016-08-11T03:59:00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x v="708"/>
    <b v="1"/>
    <n v="69"/>
    <b v="1"/>
    <s v="film &amp; video/documentary"/>
    <n v="101"/>
    <n v="146.65"/>
    <x v="5"/>
    <s v="documentary"/>
    <x v="708"/>
    <d v="2015-05-15T19:00:00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x v="709"/>
    <b v="0"/>
    <n v="98"/>
    <b v="1"/>
    <s v="theater/plays"/>
    <n v="101"/>
    <n v="103.21"/>
    <x v="6"/>
    <s v="plays"/>
    <x v="709"/>
    <d v="2015-03-04T18:59:23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x v="710"/>
    <b v="0"/>
    <n v="52"/>
    <b v="1"/>
    <s v="film &amp; video/television"/>
    <n v="101"/>
    <n v="194.23"/>
    <x v="5"/>
    <s v="television"/>
    <x v="710"/>
    <d v="2015-12-25T17:07:01"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x v="711"/>
    <b v="0"/>
    <n v="62"/>
    <b v="1"/>
    <s v="theater/musical"/>
    <n v="101"/>
    <n v="162.77000000000001"/>
    <x v="6"/>
    <s v="musical"/>
    <x v="711"/>
    <d v="2015-05-07T14:01:04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x v="712"/>
    <b v="0"/>
    <n v="62"/>
    <b v="1"/>
    <s v="theater/spaces"/>
    <n v="101"/>
    <n v="162.71"/>
    <x v="6"/>
    <s v="spaces"/>
    <x v="712"/>
    <d v="2016-08-27T22:53:29"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x v="713"/>
    <b v="0"/>
    <n v="158"/>
    <b v="1"/>
    <s v="theater/plays"/>
    <n v="101"/>
    <n v="63.83"/>
    <x v="6"/>
    <s v="plays"/>
    <x v="713"/>
    <d v="2017-02-17T16:05:00"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x v="714"/>
    <b v="0"/>
    <n v="113"/>
    <b v="1"/>
    <s v="music/pop"/>
    <n v="202"/>
    <n v="89.25"/>
    <x v="7"/>
    <s v="pop"/>
    <x v="714"/>
    <d v="2016-08-18T06:59:00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x v="715"/>
    <b v="0"/>
    <n v="125"/>
    <b v="1"/>
    <s v="photography/photobooks"/>
    <n v="202"/>
    <n v="80.650000000000006"/>
    <x v="2"/>
    <s v="photobooks"/>
    <x v="715"/>
    <d v="2016-04-19T20:05:04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x v="716"/>
    <b v="1"/>
    <n v="190"/>
    <b v="1"/>
    <s v="music/rock"/>
    <n v="155"/>
    <n v="53.01"/>
    <x v="7"/>
    <s v="rock"/>
    <x v="716"/>
    <d v="2014-06-25T02:00:00"/>
  </r>
  <r>
    <x v="717"/>
    <s v="Terminator the Second"/>
    <s v="A stage production of Terminator 2: Judgment Day, composed entirely of the words of William Shakespeare"/>
    <n v="3000"/>
    <n v="10067.5"/>
    <x v="0"/>
    <s v="US"/>
    <s v="USD"/>
    <x v="717"/>
    <x v="717"/>
    <b v="1"/>
    <n v="241"/>
    <b v="1"/>
    <s v="theater/plays"/>
    <n v="336"/>
    <n v="41.77"/>
    <x v="6"/>
    <s v="plays"/>
    <x v="717"/>
    <d v="2011-05-01T04:59:00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x v="718"/>
    <b v="0"/>
    <n v="69"/>
    <b v="1"/>
    <s v="theater/plays"/>
    <n v="101"/>
    <n v="145.87"/>
    <x v="6"/>
    <s v="plays"/>
    <x v="718"/>
    <d v="2016-10-13T18:00:27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x v="719"/>
    <b v="1"/>
    <n v="108"/>
    <b v="1"/>
    <s v="film &amp; video/documentary"/>
    <n v="100"/>
    <n v="93.02"/>
    <x v="5"/>
    <s v="documentary"/>
    <x v="719"/>
    <d v="2012-02-24T20:33:58"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x v="720"/>
    <b v="0"/>
    <n v="101"/>
    <b v="1"/>
    <s v="technology/hardware"/>
    <n v="167"/>
    <n v="99.46"/>
    <x v="0"/>
    <s v="hardware"/>
    <x v="720"/>
    <d v="2014-12-03T04:00:00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x v="721"/>
    <b v="0"/>
    <n v="38"/>
    <b v="0"/>
    <s v="music/faith"/>
    <n v="33"/>
    <n v="264.26"/>
    <x v="7"/>
    <s v="faith"/>
    <x v="721"/>
    <d v="2017-04-03T01:00:00"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x v="722"/>
    <b v="0"/>
    <n v="85"/>
    <b v="1"/>
    <s v="theater/plays"/>
    <n v="100"/>
    <n v="118.13"/>
    <x v="6"/>
    <s v="plays"/>
    <x v="722"/>
    <d v="2014-08-28T22:53:34"/>
  </r>
  <r>
    <x v="723"/>
    <s v="Voices of Swords"/>
    <s v="A funny and moving new play about two families dealing with aging parents in very different ways!"/>
    <n v="10000"/>
    <n v="10031"/>
    <x v="0"/>
    <s v="US"/>
    <s v="USD"/>
    <x v="723"/>
    <x v="723"/>
    <b v="0"/>
    <n v="91"/>
    <b v="1"/>
    <s v="theater/plays"/>
    <n v="100"/>
    <n v="110.23"/>
    <x v="6"/>
    <s v="plays"/>
    <x v="723"/>
    <d v="2014-07-16T11:49:36"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x v="724"/>
    <x v="724"/>
    <b v="0"/>
    <n v="108"/>
    <b v="1"/>
    <s v="theater/plays"/>
    <n v="100"/>
    <n v="92.84"/>
    <x v="6"/>
    <s v="plays"/>
    <x v="724"/>
    <d v="2015-02-23T11:55:03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x v="725"/>
    <b v="0"/>
    <n v="207"/>
    <b v="1"/>
    <s v="theater/plays"/>
    <n v="100"/>
    <n v="48.44"/>
    <x v="6"/>
    <s v="plays"/>
    <x v="725"/>
    <d v="2016-06-20T23:00:00"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x v="726"/>
    <b v="0"/>
    <n v="59"/>
    <b v="1"/>
    <s v="music/classical music"/>
    <n v="100"/>
    <n v="169.92"/>
    <x v="7"/>
    <s v="classical music"/>
    <x v="726"/>
    <d v="2015-02-02T21:39:12"/>
  </r>
  <r>
    <x v="727"/>
    <s v="KICKSTART OUR &lt;+3"/>
    <s v="Help fund our 2013 Sound &amp; Lighting Touring rig!"/>
    <n v="5000"/>
    <n v="10017"/>
    <x v="0"/>
    <s v="US"/>
    <s v="USD"/>
    <x v="727"/>
    <x v="727"/>
    <b v="0"/>
    <n v="55"/>
    <b v="1"/>
    <s v="music/rock"/>
    <n v="200"/>
    <n v="182.13"/>
    <x v="7"/>
    <s v="rock"/>
    <x v="727"/>
    <d v="2013-02-17T19:25:29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x v="728"/>
    <b v="0"/>
    <n v="119"/>
    <b v="1"/>
    <s v="publishing/nonfiction"/>
    <n v="122"/>
    <n v="84.14"/>
    <x v="1"/>
    <s v="nonfiction"/>
    <x v="728"/>
    <d v="2014-08-01T13:43:27"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x v="729"/>
    <b v="0"/>
    <n v="58"/>
    <b v="1"/>
    <s v="music/rock"/>
    <n v="100"/>
    <n v="172.41"/>
    <x v="7"/>
    <s v="rock"/>
    <x v="729"/>
    <d v="2012-01-16T05:00:00"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x v="730"/>
    <b v="0"/>
    <n v="27"/>
    <b v="1"/>
    <s v="theater/spaces"/>
    <n v="100"/>
    <n v="370.37"/>
    <x v="6"/>
    <s v="spaces"/>
    <x v="730"/>
    <d v="2016-01-07T13:47:00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x v="731"/>
    <b v="0"/>
    <n v="39"/>
    <b v="0"/>
    <s v="games/mobile games"/>
    <n v="40"/>
    <n v="253.21"/>
    <x v="3"/>
    <s v="mobile games"/>
    <x v="731"/>
    <d v="2016-04-23T19:40:21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x v="732"/>
    <b v="0"/>
    <n v="58"/>
    <b v="1"/>
    <s v="technology/hardware"/>
    <n v="123"/>
    <n v="169.52"/>
    <x v="0"/>
    <s v="hardware"/>
    <x v="732"/>
    <d v="2014-04-23T15:59:33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x v="733"/>
    <b v="1"/>
    <n v="167"/>
    <b v="1"/>
    <s v="theater/plays"/>
    <n v="115"/>
    <n v="58.69"/>
    <x v="6"/>
    <s v="plays"/>
    <x v="733"/>
    <d v="2014-10-14T06:59:00"/>
  </r>
  <r>
    <x v="734"/>
    <s v="My Friend Mott-ly"/>
    <s v="A documentary that I am making about the difficult, but inspiring, life of a late friend of mine."/>
    <n v="7500"/>
    <n v="9775"/>
    <x v="0"/>
    <s v="US"/>
    <s v="USD"/>
    <x v="734"/>
    <x v="734"/>
    <b v="1"/>
    <n v="189"/>
    <b v="1"/>
    <s v="film &amp; video/documentary"/>
    <n v="130"/>
    <n v="51.72"/>
    <x v="5"/>
    <s v="documentary"/>
    <x v="734"/>
    <d v="2012-03-10T15:07:29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x v="735"/>
    <b v="1"/>
    <n v="293"/>
    <b v="1"/>
    <s v="publishing/radio &amp; podcasts"/>
    <n v="102"/>
    <n v="33.19"/>
    <x v="1"/>
    <s v="radio &amp; podcasts"/>
    <x v="735"/>
    <d v="2011-06-12T00:20:49"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x v="736"/>
    <b v="0"/>
    <n v="86"/>
    <b v="1"/>
    <s v="photography/photobooks"/>
    <n v="108"/>
    <n v="112.79"/>
    <x v="2"/>
    <s v="photobooks"/>
    <x v="736"/>
    <d v="2016-06-29T23:29:55"/>
  </r>
  <r>
    <x v="737"/>
    <s v="Sensory Station's First EP"/>
    <s v="We are looking to record our first EP produced by Aaron Harris (ISIS/Palms) at Studio West."/>
    <n v="9500"/>
    <n v="9545"/>
    <x v="0"/>
    <s v="US"/>
    <s v="USD"/>
    <x v="737"/>
    <x v="737"/>
    <b v="1"/>
    <n v="50"/>
    <b v="1"/>
    <s v="music/rock"/>
    <n v="100"/>
    <n v="190.9"/>
    <x v="7"/>
    <s v="rock"/>
    <x v="737"/>
    <d v="2014-01-11T21:02:25"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x v="738"/>
    <b v="0"/>
    <n v="97"/>
    <b v="1"/>
    <s v="theater/plays"/>
    <n v="100"/>
    <n v="98.31"/>
    <x v="6"/>
    <s v="plays"/>
    <x v="738"/>
    <d v="2015-10-02T23:00:00"/>
  </r>
  <r>
    <x v="739"/>
    <s v="The Dybbuk"/>
    <s v="death&amp;pretzels presents their first Chicago based project:_x000a_The Dybbuk by S. Ansky"/>
    <n v="9500"/>
    <n v="9525"/>
    <x v="0"/>
    <s v="US"/>
    <s v="USD"/>
    <x v="739"/>
    <x v="739"/>
    <b v="0"/>
    <n v="71"/>
    <b v="1"/>
    <s v="theater/plays"/>
    <n v="100"/>
    <n v="134.15"/>
    <x v="6"/>
    <s v="plays"/>
    <x v="739"/>
    <d v="2014-06-17T03:00:00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x v="740"/>
    <b v="0"/>
    <n v="139"/>
    <b v="1"/>
    <s v="publishing/nonfiction"/>
    <n v="158"/>
    <n v="68.349999999999994"/>
    <x v="1"/>
    <s v="nonfiction"/>
    <x v="740"/>
    <d v="2014-08-11T12:03:49"/>
  </r>
  <r>
    <x v="741"/>
    <s v="Kick It! A Tribute to the A.K.s"/>
    <s v="A musical memorial for Alexi Petersen."/>
    <n v="7500"/>
    <n v="9486.69"/>
    <x v="0"/>
    <s v="US"/>
    <s v="USD"/>
    <x v="741"/>
    <x v="741"/>
    <b v="0"/>
    <n v="147"/>
    <b v="1"/>
    <s v="music/rock"/>
    <n v="126"/>
    <n v="64.540000000000006"/>
    <x v="7"/>
    <s v="rock"/>
    <x v="741"/>
    <d v="2014-11-27T00:54:23"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x v="742"/>
    <b v="1"/>
    <n v="185"/>
    <b v="0"/>
    <s v="photography/photobooks"/>
    <n v="24"/>
    <n v="51.23"/>
    <x v="2"/>
    <s v="photobooks"/>
    <x v="742"/>
    <d v="2015-05-21T22:47:58"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x v="743"/>
    <b v="1"/>
    <n v="113"/>
    <b v="0"/>
    <s v="photography/photobooks"/>
    <n v="20"/>
    <n v="83.72"/>
    <x v="2"/>
    <s v="photobooks"/>
    <x v="743"/>
    <d v="2016-10-10T14:32:50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x v="744"/>
    <b v="0"/>
    <n v="159"/>
    <b v="1"/>
    <s v="photography/photobooks"/>
    <n v="105"/>
    <n v="59.41"/>
    <x v="2"/>
    <s v="photobooks"/>
    <x v="744"/>
    <d v="2015-11-13T15:00:00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x v="745"/>
    <b v="1"/>
    <n v="302"/>
    <b v="1"/>
    <s v="theater/plays"/>
    <n v="189"/>
    <n v="31.21"/>
    <x v="6"/>
    <s v="plays"/>
    <x v="745"/>
    <d v="2012-12-20T11:58:45"/>
  </r>
  <r>
    <x v="746"/>
    <s v="Through the Lens of Jerry Gustafson"/>
    <s v="Hundreds of breathtaking rodeo photographs collected in a beautiful coffee table book."/>
    <n v="18000"/>
    <n v="9419"/>
    <x v="2"/>
    <s v="US"/>
    <s v="USD"/>
    <x v="746"/>
    <x v="746"/>
    <b v="0"/>
    <n v="100"/>
    <b v="0"/>
    <s v="photography/photobooks"/>
    <n v="52"/>
    <n v="94.19"/>
    <x v="2"/>
    <s v="photobooks"/>
    <x v="746"/>
    <d v="2017-01-30T06:59:00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x v="747"/>
    <b v="0"/>
    <n v="90"/>
    <b v="1"/>
    <s v="photography/photobooks"/>
    <n v="111"/>
    <n v="104.39"/>
    <x v="2"/>
    <s v="photobooks"/>
    <x v="747"/>
    <d v="2015-04-03T20:02:33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x v="748"/>
    <b v="0"/>
    <n v="67"/>
    <b v="1"/>
    <s v="film &amp; video/documentary"/>
    <n v="125"/>
    <n v="140.1"/>
    <x v="5"/>
    <s v="documentary"/>
    <x v="748"/>
    <d v="2015-04-29T19:02:06"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x v="749"/>
    <x v="749"/>
    <b v="1"/>
    <n v="104"/>
    <b v="1"/>
    <s v="music/indie rock"/>
    <n v="104"/>
    <n v="90.1"/>
    <x v="7"/>
    <s v="indie rock"/>
    <x v="749"/>
    <d v="2014-05-07T00:06:29"/>
  </r>
  <r>
    <x v="750"/>
    <s v="Dead Pirates / HIGHMARE LP 2nd pressing"/>
    <s v="Dead Pirates are planning a second pressing of HIGHMARE LP, who wants one ?"/>
    <n v="3700"/>
    <n v="9342"/>
    <x v="0"/>
    <s v="GB"/>
    <s v="GBP"/>
    <x v="750"/>
    <x v="750"/>
    <b v="0"/>
    <n v="168"/>
    <b v="1"/>
    <s v="music/rock"/>
    <n v="252"/>
    <n v="55.61"/>
    <x v="7"/>
    <s v="rock"/>
    <x v="750"/>
    <d v="2016-12-03T17:03:26"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x v="751"/>
    <b v="1"/>
    <n v="145"/>
    <b v="1"/>
    <s v="photography/photobooks"/>
    <n v="103"/>
    <n v="64.16"/>
    <x v="2"/>
    <s v="photobooks"/>
    <x v="751"/>
    <d v="2014-06-20T21:59:00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x v="752"/>
    <b v="0"/>
    <n v="2035"/>
    <b v="1"/>
    <s v="games/tabletop games"/>
    <n v="930250"/>
    <n v="4.57"/>
    <x v="3"/>
    <s v="tabletop games"/>
    <x v="752"/>
    <d v="2017-03-13T03:00:00"/>
  </r>
  <r>
    <x v="753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3"/>
    <x v="753"/>
    <b v="0"/>
    <n v="47"/>
    <b v="1"/>
    <s v="music/indie rock"/>
    <n v="102"/>
    <n v="196.34"/>
    <x v="7"/>
    <s v="indie rock"/>
    <x v="753"/>
    <d v="2015-10-20T17:55:22"/>
  </r>
  <r>
    <x v="754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4"/>
    <x v="754"/>
    <b v="1"/>
    <n v="108"/>
    <b v="1"/>
    <s v="film &amp; video/documentary"/>
    <n v="185"/>
    <n v="85.44"/>
    <x v="5"/>
    <s v="documentary"/>
    <x v="754"/>
    <d v="2010-06-01T03:59:00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x v="755"/>
    <b v="0"/>
    <n v="160"/>
    <b v="1"/>
    <s v="music/indie rock"/>
    <n v="115"/>
    <n v="57.52"/>
    <x v="7"/>
    <s v="indie rock"/>
    <x v="755"/>
    <d v="2013-02-24T09:09:15"/>
  </r>
  <r>
    <x v="756"/>
    <s v="Lend a Hand in Our Home"/>
    <s v="Privet! Hello! Bon Jour! We are the Arlekin Players Theatre and we need a home."/>
    <n v="8300"/>
    <n v="9170"/>
    <x v="0"/>
    <s v="US"/>
    <s v="USD"/>
    <x v="756"/>
    <x v="756"/>
    <b v="0"/>
    <n v="95"/>
    <b v="1"/>
    <s v="theater/spaces"/>
    <n v="110"/>
    <n v="96.53"/>
    <x v="6"/>
    <s v="spaces"/>
    <x v="756"/>
    <d v="2016-01-20T20:50:48"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x v="757"/>
    <b v="0"/>
    <n v="179"/>
    <b v="1"/>
    <s v="music/rock"/>
    <n v="102"/>
    <n v="51.04"/>
    <x v="7"/>
    <s v="rock"/>
    <x v="757"/>
    <d v="2014-07-10T23:01:40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x v="758"/>
    <b v="0"/>
    <n v="136"/>
    <b v="1"/>
    <s v="music/rock"/>
    <n v="114"/>
    <n v="67.13"/>
    <x v="7"/>
    <s v="rock"/>
    <x v="758"/>
    <d v="2011-12-13T02:13:16"/>
  </r>
  <r>
    <x v="759"/>
    <s v="Pretty Butch"/>
    <s v="World Premiere, an M1 Singapore Fringe Festival 2017 commission."/>
    <n v="9000"/>
    <n v="9124"/>
    <x v="0"/>
    <s v="SG"/>
    <s v="SGD"/>
    <x v="759"/>
    <x v="759"/>
    <b v="0"/>
    <n v="72"/>
    <b v="1"/>
    <s v="theater/plays"/>
    <n v="101"/>
    <n v="126.72"/>
    <x v="6"/>
    <s v="plays"/>
    <x v="759"/>
    <d v="2016-12-14T15:59:00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x v="760"/>
    <b v="0"/>
    <n v="167"/>
    <b v="1"/>
    <s v="photography/photobooks"/>
    <n v="261"/>
    <n v="54.62"/>
    <x v="2"/>
    <s v="photobooks"/>
    <x v="760"/>
    <d v="2015-12-31T03:00:00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x v="761"/>
    <b v="0"/>
    <n v="70"/>
    <b v="1"/>
    <s v="photography/photobooks"/>
    <n v="104"/>
    <n v="130.16"/>
    <x v="2"/>
    <s v="photobooks"/>
    <x v="761"/>
    <d v="2015-05-17T18:00:00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x v="762"/>
    <b v="0"/>
    <n v="57"/>
    <b v="1"/>
    <s v="film &amp; video/television"/>
    <n v="101"/>
    <n v="159.82"/>
    <x v="5"/>
    <s v="television"/>
    <x v="762"/>
    <d v="2016-07-05T01:07:47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x v="763"/>
    <b v="0"/>
    <n v="26"/>
    <b v="1"/>
    <s v="film &amp; video/documentary"/>
    <n v="101"/>
    <n v="347.85"/>
    <x v="5"/>
    <s v="documentary"/>
    <x v="763"/>
    <d v="2010-05-02T19:22:00"/>
  </r>
  <r>
    <x v="764"/>
    <s v="Lumin8 Pro"/>
    <s v="Lumin8 Pro is a fun and easy to use light controller that makes light dance to your favorite music."/>
    <n v="2500"/>
    <n v="9030"/>
    <x v="0"/>
    <s v="US"/>
    <s v="USD"/>
    <x v="764"/>
    <x v="764"/>
    <b v="1"/>
    <n v="94"/>
    <b v="1"/>
    <s v="technology/hardware"/>
    <n v="361"/>
    <n v="96.06"/>
    <x v="0"/>
    <s v="hardware"/>
    <x v="764"/>
    <d v="2014-08-27T00:31:21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x v="765"/>
    <b v="0"/>
    <n v="84"/>
    <b v="1"/>
    <s v="games/tabletop games"/>
    <n v="113"/>
    <n v="107.32"/>
    <x v="3"/>
    <s v="tabletop games"/>
    <x v="765"/>
    <d v="2015-11-18T16:09:07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x v="766"/>
    <b v="1"/>
    <n v="146"/>
    <b v="1"/>
    <s v="film &amp; video/documentary"/>
    <n v="112"/>
    <n v="61.3"/>
    <x v="5"/>
    <s v="documentary"/>
    <x v="766"/>
    <d v="2013-04-14T21:03:52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x v="767"/>
    <b v="0"/>
    <n v="369"/>
    <b v="0"/>
    <s v="technology/wearables"/>
    <n v="22"/>
    <n v="23.95"/>
    <x v="0"/>
    <s v="wearables"/>
    <x v="767"/>
    <d v="2014-09-13T13:56:40"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x v="768"/>
    <x v="768"/>
    <b v="0"/>
    <n v="134"/>
    <b v="1"/>
    <s v="music/rock"/>
    <n v="110"/>
    <n v="65.91"/>
    <x v="7"/>
    <s v="rock"/>
    <x v="768"/>
    <d v="2016-04-29T12:11:00"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x v="769"/>
    <b v="0"/>
    <n v="94"/>
    <b v="0"/>
    <s v="technology/wearables"/>
    <n v="15"/>
    <n v="93.9"/>
    <x v="0"/>
    <s v="wearables"/>
    <x v="769"/>
    <d v="2016-09-03T16:41:49"/>
  </r>
  <r>
    <x v="770"/>
    <s v="True Colors"/>
    <s v="An hour-long pilot about a group of suburban LGBT teens coming of age in the early 90's."/>
    <n v="50000"/>
    <n v="8815"/>
    <x v="2"/>
    <s v="US"/>
    <s v="USD"/>
    <x v="770"/>
    <x v="770"/>
    <b v="0"/>
    <n v="76"/>
    <b v="0"/>
    <s v="film &amp; video/drama"/>
    <n v="18"/>
    <n v="115.99"/>
    <x v="5"/>
    <s v="drama"/>
    <x v="770"/>
    <d v="2016-04-01T06:59:00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x v="771"/>
    <b v="0"/>
    <n v="279"/>
    <b v="1"/>
    <s v="games/tabletop games"/>
    <n v="489"/>
    <n v="31.57"/>
    <x v="3"/>
    <s v="tabletop games"/>
    <x v="771"/>
    <d v="2017-02-09T05:00:00"/>
  </r>
  <r>
    <x v="772"/>
    <s v="A SUNNY DAY IN GLASGOW"/>
    <s v="A Sunny Day in Glasgow are recording a new album and we need your help!"/>
    <n v="5000"/>
    <n v="8792.02"/>
    <x v="0"/>
    <s v="US"/>
    <s v="USD"/>
    <x v="772"/>
    <x v="772"/>
    <b v="1"/>
    <n v="157"/>
    <b v="1"/>
    <s v="music/indie rock"/>
    <n v="176"/>
    <n v="56"/>
    <x v="7"/>
    <s v="indie rock"/>
    <x v="772"/>
    <d v="2012-05-03T23:00:26"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x v="773"/>
    <b v="0"/>
    <n v="93"/>
    <b v="1"/>
    <s v="theater/spaces"/>
    <n v="103"/>
    <n v="94.41"/>
    <x v="6"/>
    <s v="spaces"/>
    <x v="773"/>
    <d v="2017-01-27T20:05:30"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x v="774"/>
    <x v="774"/>
    <b v="0"/>
    <n v="45"/>
    <b v="1"/>
    <s v="film &amp; video/television"/>
    <n v="104"/>
    <n v="194.44"/>
    <x v="5"/>
    <s v="television"/>
    <x v="774"/>
    <d v="2015-12-15T23:09:34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x v="775"/>
    <b v="0"/>
    <n v="33"/>
    <b v="1"/>
    <s v="theater/plays"/>
    <n v="175"/>
    <n v="264.85000000000002"/>
    <x v="6"/>
    <s v="plays"/>
    <x v="775"/>
    <d v="2016-01-01T04:00:00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x v="776"/>
    <b v="0"/>
    <n v="145"/>
    <b v="1"/>
    <s v="music/indie rock"/>
    <n v="117"/>
    <n v="60.27"/>
    <x v="7"/>
    <s v="indie rock"/>
    <x v="776"/>
    <d v="2011-12-06T05:59:00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x v="777"/>
    <b v="1"/>
    <n v="80"/>
    <b v="1"/>
    <s v="film &amp; video/documentary"/>
    <n v="103"/>
    <n v="109.19"/>
    <x v="5"/>
    <s v="documentary"/>
    <x v="777"/>
    <d v="2015-05-08T22:00:00"/>
  </r>
  <r>
    <x v="778"/>
    <s v="Goodness &amp; Mercy EP - Marty Mikles"/>
    <s v="New Music from Marty Mikles!  A new EP all about God's Goodness &amp; Mercy."/>
    <n v="8000"/>
    <n v="8730"/>
    <x v="3"/>
    <s v="US"/>
    <s v="USD"/>
    <x v="778"/>
    <x v="778"/>
    <b v="0"/>
    <n v="101"/>
    <b v="0"/>
    <s v="music/faith"/>
    <n v="109"/>
    <n v="86.44"/>
    <x v="7"/>
    <s v="faith"/>
    <x v="778"/>
    <d v="2017-03-17T18:34:01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x v="779"/>
    <b v="0"/>
    <n v="59"/>
    <b v="0"/>
    <s v="theater/musical"/>
    <n v="51"/>
    <n v="147.88"/>
    <x v="6"/>
    <s v="musical"/>
    <x v="779"/>
    <d v="2014-09-23T03:59:00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x v="780"/>
    <b v="0"/>
    <n v="36"/>
    <b v="1"/>
    <s v="theater/spaces"/>
    <n v="103"/>
    <n v="242.28"/>
    <x v="6"/>
    <s v="spaces"/>
    <x v="780"/>
    <d v="2014-07-18T13:09:12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x v="781"/>
    <b v="0"/>
    <n v="168"/>
    <b v="1"/>
    <s v="music/pop"/>
    <n v="174"/>
    <n v="51.85"/>
    <x v="7"/>
    <s v="pop"/>
    <x v="781"/>
    <d v="2011-04-24T20:01:36"/>
  </r>
  <r>
    <x v="782"/>
    <s v="El muro de BorÃ­s KiÃ©n"/>
    <s v="FilosofÃ­a de los anÃ³nimos"/>
    <n v="8400"/>
    <n v="8685"/>
    <x v="0"/>
    <s v="ES"/>
    <s v="EUR"/>
    <x v="782"/>
    <x v="782"/>
    <b v="0"/>
    <n v="50"/>
    <b v="1"/>
    <s v="theater/plays"/>
    <n v="103"/>
    <n v="173.7"/>
    <x v="6"/>
    <s v="plays"/>
    <x v="782"/>
    <d v="2016-12-07T08:26:16"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x v="783"/>
    <b v="0"/>
    <n v="60"/>
    <b v="1"/>
    <s v="games/tabletop games"/>
    <n v="116"/>
    <n v="144.43"/>
    <x v="3"/>
    <s v="tabletop games"/>
    <x v="783"/>
    <d v="2015-01-31T19:58:33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x v="784"/>
    <b v="0"/>
    <n v="115"/>
    <b v="1"/>
    <s v="food/small batch"/>
    <n v="173"/>
    <n v="75.13"/>
    <x v="4"/>
    <s v="small batch"/>
    <x v="784"/>
    <d v="2015-09-26T04:33:41"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x v="785"/>
    <b v="1"/>
    <n v="82"/>
    <b v="1"/>
    <s v="film &amp; video/documentary"/>
    <n v="102"/>
    <n v="105.32"/>
    <x v="5"/>
    <s v="documentary"/>
    <x v="785"/>
    <d v="2015-08-01T15:01:48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x v="786"/>
    <b v="0"/>
    <n v="90"/>
    <b v="0"/>
    <s v="technology/wearables"/>
    <n v="35"/>
    <n v="95.91"/>
    <x v="0"/>
    <s v="wearables"/>
    <x v="786"/>
    <d v="2015-12-29T20:00:00"/>
  </r>
  <r>
    <x v="787"/>
    <s v="ONTARIO STREET THEATRE in Port Hope."/>
    <s v="We're an affordable theatre and rental space that can be molded into anything by anyone."/>
    <n v="8000"/>
    <n v="8620"/>
    <x v="0"/>
    <s v="CA"/>
    <s v="CAD"/>
    <x v="787"/>
    <x v="787"/>
    <b v="0"/>
    <n v="97"/>
    <b v="1"/>
    <s v="theater/spaces"/>
    <n v="108"/>
    <n v="88.87"/>
    <x v="6"/>
    <s v="spaces"/>
    <x v="787"/>
    <d v="2014-12-14T18:09:51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x v="788"/>
    <b v="0"/>
    <n v="118"/>
    <b v="0"/>
    <s v="food/food trucks"/>
    <n v="11"/>
    <n v="72.760000000000005"/>
    <x v="4"/>
    <s v="food trucks"/>
    <x v="788"/>
    <d v="2015-06-03T02:31:16"/>
  </r>
  <r>
    <x v="789"/>
    <s v="Voxwomen Cycling Show"/>
    <s v="We want to see more women's cycling on TV - and we need your help to make it happen!"/>
    <n v="8000"/>
    <n v="8581"/>
    <x v="0"/>
    <s v="GB"/>
    <s v="GBP"/>
    <x v="789"/>
    <x v="789"/>
    <b v="0"/>
    <n v="174"/>
    <b v="1"/>
    <s v="film &amp; video/television"/>
    <n v="107"/>
    <n v="49.32"/>
    <x v="5"/>
    <s v="television"/>
    <x v="789"/>
    <d v="2015-06-08T16:00:00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x v="790"/>
    <b v="0"/>
    <n v="68"/>
    <b v="1"/>
    <s v="food/small batch"/>
    <n v="101"/>
    <n v="125.99"/>
    <x v="4"/>
    <s v="small batch"/>
    <x v="790"/>
    <d v="2017-01-03T04:17:00"/>
  </r>
  <r>
    <x v="791"/>
    <s v="xoxosms: a documentary about love in the 21st century"/>
    <s v="xoxosms is a documentary about first love, long distance and Skype."/>
    <n v="8000"/>
    <n v="8538.66"/>
    <x v="0"/>
    <s v="US"/>
    <s v="USD"/>
    <x v="791"/>
    <x v="791"/>
    <b v="1"/>
    <n v="188"/>
    <b v="1"/>
    <s v="film &amp; video/documentary"/>
    <n v="107"/>
    <n v="45.42"/>
    <x v="5"/>
    <s v="documentary"/>
    <x v="791"/>
    <d v="2011-03-16T11:38:02"/>
  </r>
  <r>
    <x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x v="792"/>
    <b v="0"/>
    <n v="292"/>
    <b v="0"/>
    <s v="journalism/audio"/>
    <n v="9"/>
    <n v="29.24"/>
    <x v="8"/>
    <s v="audio"/>
    <x v="792"/>
    <d v="2015-05-20T06:04:15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x v="793"/>
    <b v="0"/>
    <n v="94"/>
    <b v="1"/>
    <s v="theater/musical"/>
    <n v="107"/>
    <n v="90.82"/>
    <x v="6"/>
    <s v="musical"/>
    <x v="793"/>
    <d v="2014-08-01T01:00:00"/>
  </r>
  <r>
    <x v="794"/>
    <s v="THE LISTENING BOX"/>
    <s v="A modern day priest makes an unusual discovery, setting off a chain of events."/>
    <n v="6000"/>
    <n v="8529"/>
    <x v="0"/>
    <s v="US"/>
    <s v="USD"/>
    <x v="794"/>
    <x v="794"/>
    <b v="0"/>
    <n v="44"/>
    <b v="1"/>
    <s v="film &amp; video/television"/>
    <n v="142"/>
    <n v="193.84"/>
    <x v="5"/>
    <s v="television"/>
    <x v="794"/>
    <d v="2015-04-04T06:22:05"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x v="795"/>
    <b v="0"/>
    <n v="58"/>
    <b v="1"/>
    <s v="film &amp; video/television"/>
    <n v="106"/>
    <n v="146.88"/>
    <x v="5"/>
    <s v="television"/>
    <x v="795"/>
    <d v="2014-06-14T01:44:10"/>
  </r>
  <r>
    <x v="796"/>
    <s v="Kickstart the Crossroads Community"/>
    <s v="An epicenter for connection, creation and expression of the community."/>
    <n v="75000"/>
    <n v="8471"/>
    <x v="2"/>
    <s v="US"/>
    <s v="USD"/>
    <x v="796"/>
    <x v="796"/>
    <b v="0"/>
    <n v="72"/>
    <b v="0"/>
    <s v="theater/spaces"/>
    <n v="11"/>
    <n v="117.65"/>
    <x v="6"/>
    <s v="spaces"/>
    <x v="796"/>
    <d v="2015-11-22T06:59:00"/>
  </r>
  <r>
    <x v="797"/>
    <s v="Don't Go Outside: Tokyo Street Photos"/>
    <s v="A book of street photos from around Shibuya that I've made between 2011-2016."/>
    <n v="3000"/>
    <n v="8447"/>
    <x v="0"/>
    <s v="US"/>
    <s v="USD"/>
    <x v="797"/>
    <x v="797"/>
    <b v="1"/>
    <n v="160"/>
    <b v="1"/>
    <s v="photography/photobooks"/>
    <n v="282"/>
    <n v="52.79"/>
    <x v="2"/>
    <s v="photobooks"/>
    <x v="797"/>
    <d v="2017-02-01T00:00:00"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x v="798"/>
    <b v="0"/>
    <n v="53"/>
    <b v="1"/>
    <s v="music/rock"/>
    <n v="105"/>
    <n v="158.96"/>
    <x v="7"/>
    <s v="rock"/>
    <x v="798"/>
    <d v="2011-09-05T17:06:00"/>
  </r>
  <r>
    <x v="799"/>
    <s v="A Home for Vegas Theatre Hub"/>
    <s v="We have a space! Help us fill it with a stage, chairs, gear and audiences' laughter!"/>
    <n v="5000"/>
    <n v="8401"/>
    <x v="0"/>
    <s v="US"/>
    <s v="USD"/>
    <x v="799"/>
    <x v="799"/>
    <b v="0"/>
    <n v="99"/>
    <b v="1"/>
    <s v="theater/spaces"/>
    <n v="168"/>
    <n v="84.86"/>
    <x v="6"/>
    <s v="spaces"/>
    <x v="799"/>
    <d v="2016-08-15T06:20:25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x v="800"/>
    <b v="0"/>
    <n v="111"/>
    <b v="1"/>
    <s v="food/small batch"/>
    <n v="168"/>
    <n v="75.67"/>
    <x v="4"/>
    <s v="small batch"/>
    <x v="800"/>
    <d v="2016-11-26T15:27:51"/>
  </r>
  <r>
    <x v="801"/>
    <s v="Golden Animals NEW Album!"/>
    <s v="Help Golden Animals finish their NEW Album!"/>
    <n v="8000"/>
    <n v="8355"/>
    <x v="0"/>
    <s v="US"/>
    <s v="USD"/>
    <x v="801"/>
    <x v="801"/>
    <b v="0"/>
    <n v="71"/>
    <b v="1"/>
    <s v="music/rock"/>
    <n v="104"/>
    <n v="117.68"/>
    <x v="7"/>
    <s v="rock"/>
    <x v="801"/>
    <d v="2011-09-07T16:35:39"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x v="802"/>
    <x v="802"/>
    <b v="0"/>
    <n v="148"/>
    <b v="1"/>
    <s v="music/rock"/>
    <n v="104"/>
    <n v="56.41"/>
    <x v="7"/>
    <s v="rock"/>
    <x v="802"/>
    <d v="2013-05-06T19:12:16"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x v="803"/>
    <b v="0"/>
    <n v="47"/>
    <b v="1"/>
    <s v="theater/plays"/>
    <n v="104"/>
    <n v="177.62"/>
    <x v="6"/>
    <s v="plays"/>
    <x v="803"/>
    <d v="2016-07-28T15:58:38"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x v="804"/>
    <b v="0"/>
    <n v="47"/>
    <b v="1"/>
    <s v="theater/spaces"/>
    <n v="166"/>
    <n v="177.02"/>
    <x v="6"/>
    <s v="spaces"/>
    <x v="804"/>
    <d v="2014-12-31T21:22:00"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x v="805"/>
    <b v="0"/>
    <n v="125"/>
    <b v="0"/>
    <s v="film &amp; video/animation"/>
    <n v="22"/>
    <n v="66.52"/>
    <x v="5"/>
    <s v="animation"/>
    <x v="805"/>
    <d v="2013-05-17T12:08:19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x v="806"/>
    <b v="1"/>
    <n v="95"/>
    <b v="1"/>
    <s v="technology/hardware"/>
    <n v="138"/>
    <n v="87.44"/>
    <x v="0"/>
    <s v="hardware"/>
    <x v="806"/>
    <d v="2011-07-04T19:52:20"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x v="807"/>
    <b v="0"/>
    <n v="391"/>
    <b v="1"/>
    <s v="games/tabletop games"/>
    <n v="332"/>
    <n v="21.23"/>
    <x v="3"/>
    <s v="tabletop games"/>
    <x v="807"/>
    <d v="2015-12-14T00:00:00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x v="808"/>
    <b v="0"/>
    <n v="136"/>
    <b v="1"/>
    <s v="music/classical music"/>
    <n v="111"/>
    <n v="61.03"/>
    <x v="7"/>
    <s v="classical music"/>
    <x v="808"/>
    <d v="2013-03-01T18:01:08"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x v="809"/>
    <b v="0"/>
    <n v="102"/>
    <b v="1"/>
    <s v="photography/photobooks"/>
    <n v="165"/>
    <n v="81.099999999999994"/>
    <x v="2"/>
    <s v="photobooks"/>
    <x v="809"/>
    <d v="2016-02-25T16:08:33"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x v="810"/>
    <b v="0"/>
    <n v="27"/>
    <b v="0"/>
    <s v="food/food trucks"/>
    <n v="24"/>
    <n v="305.77999999999997"/>
    <x v="4"/>
    <s v="food trucks"/>
    <x v="810"/>
    <d v="2014-08-07T15:56:49"/>
  </r>
  <r>
    <x v="811"/>
    <s v="The Window"/>
    <s v="We're bringing The Window to the Cherry Lane Theater in January 2014."/>
    <n v="8000"/>
    <n v="8241"/>
    <x v="0"/>
    <s v="US"/>
    <s v="USD"/>
    <x v="811"/>
    <x v="811"/>
    <b v="1"/>
    <n v="82"/>
    <b v="1"/>
    <s v="theater/plays"/>
    <n v="103"/>
    <n v="100.5"/>
    <x v="6"/>
    <s v="plays"/>
    <x v="811"/>
    <d v="2013-12-13T04:59:00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x v="812"/>
    <b v="0"/>
    <n v="25"/>
    <b v="1"/>
    <s v="theater/musical"/>
    <n v="103"/>
    <n v="329.2"/>
    <x v="6"/>
    <s v="musical"/>
    <x v="812"/>
    <d v="2014-08-28T01:00:00"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x v="813"/>
    <b v="1"/>
    <n v="71"/>
    <b v="1"/>
    <s v="theater/plays"/>
    <n v="103"/>
    <n v="115.87"/>
    <x v="6"/>
    <s v="plays"/>
    <x v="813"/>
    <d v="2015-10-09T00:00:00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x v="814"/>
    <b v="0"/>
    <n v="94"/>
    <b v="1"/>
    <s v="theater/plays"/>
    <n v="103"/>
    <n v="87.36"/>
    <x v="6"/>
    <s v="plays"/>
    <x v="814"/>
    <d v="2014-07-08T22:34:00"/>
  </r>
  <r>
    <x v="815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5"/>
    <x v="815"/>
    <b v="0"/>
    <n v="116"/>
    <b v="1"/>
    <s v="music/pop"/>
    <n v="103"/>
    <n v="70.78"/>
    <x v="7"/>
    <s v="pop"/>
    <x v="815"/>
    <d v="2011-11-28T04:35:39"/>
  </r>
  <r>
    <x v="816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6"/>
    <x v="816"/>
    <b v="0"/>
    <n v="62"/>
    <b v="1"/>
    <s v="music/pop"/>
    <n v="103"/>
    <n v="132.44"/>
    <x v="7"/>
    <s v="pop"/>
    <x v="816"/>
    <d v="2011-12-31T05:45:36"/>
  </r>
  <r>
    <x v="817"/>
    <s v="Actors &amp; Musicians who are Blind or Autistic"/>
    <s v="See Theatre In A New Light"/>
    <n v="7500"/>
    <n v="8207"/>
    <x v="0"/>
    <s v="US"/>
    <s v="USD"/>
    <x v="817"/>
    <x v="817"/>
    <b v="0"/>
    <n v="54"/>
    <b v="1"/>
    <s v="theater/plays"/>
    <n v="109"/>
    <n v="151.97999999999999"/>
    <x v="6"/>
    <s v="plays"/>
    <x v="817"/>
    <d v="2016-09-23T16:44:30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x v="818"/>
    <b v="1"/>
    <n v="122"/>
    <b v="0"/>
    <s v="photography/photobooks"/>
    <n v="36"/>
    <n v="67.14"/>
    <x v="2"/>
    <s v="photobooks"/>
    <x v="818"/>
    <d v="2015-10-02T18:00:00"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x v="819"/>
    <b v="0"/>
    <n v="11"/>
    <b v="0"/>
    <s v="publishing/translations"/>
    <n v="10"/>
    <n v="744.55"/>
    <x v="1"/>
    <s v="translations"/>
    <x v="819"/>
    <d v="2015-06-08T15:00:00"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x v="820"/>
    <b v="0"/>
    <n v="84"/>
    <b v="1"/>
    <s v="games/tabletop games"/>
    <n v="327"/>
    <n v="97.3"/>
    <x v="3"/>
    <s v="tabletop games"/>
    <x v="820"/>
    <d v="2014-03-26T23:24:10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x v="821"/>
    <b v="0"/>
    <n v="32"/>
    <b v="1"/>
    <s v="theater/musical"/>
    <n v="102"/>
    <n v="255.17"/>
    <x v="6"/>
    <s v="musical"/>
    <x v="821"/>
    <d v="2014-05-25T13:32:38"/>
  </r>
  <r>
    <x v="822"/>
    <s v="Science Studio"/>
    <s v="The Best Science Media on the Web"/>
    <n v="5000"/>
    <n v="8160"/>
    <x v="0"/>
    <s v="US"/>
    <s v="USD"/>
    <x v="822"/>
    <x v="822"/>
    <b v="1"/>
    <n v="234"/>
    <b v="1"/>
    <s v="publishing/radio &amp; podcasts"/>
    <n v="163"/>
    <n v="34.869999999999997"/>
    <x v="1"/>
    <s v="radio &amp; podcasts"/>
    <x v="822"/>
    <d v="2013-02-16T15:52:38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x v="823"/>
    <b v="1"/>
    <n v="105"/>
    <b v="1"/>
    <s v="music/rock"/>
    <n v="125"/>
    <n v="77.64"/>
    <x v="7"/>
    <s v="rock"/>
    <x v="823"/>
    <d v="2014-02-16T18:18:12"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x v="824"/>
    <b v="1"/>
    <n v="162"/>
    <b v="1"/>
    <s v="technology/hardware"/>
    <n v="113"/>
    <n v="50.22"/>
    <x v="0"/>
    <s v="hardware"/>
    <x v="824"/>
    <d v="2011-09-09T21:02:43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x v="825"/>
    <b v="1"/>
    <n v="70"/>
    <b v="1"/>
    <s v="theater/plays"/>
    <n v="102"/>
    <n v="116"/>
    <x v="6"/>
    <s v="plays"/>
    <x v="825"/>
    <d v="2015-06-16T11:00:00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x v="826"/>
    <b v="0"/>
    <n v="40"/>
    <b v="1"/>
    <s v="theater/plays"/>
    <n v="101"/>
    <n v="202.85"/>
    <x v="6"/>
    <s v="plays"/>
    <x v="826"/>
    <d v="2015-03-31T04:16:54"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x v="827"/>
    <b v="0"/>
    <n v="57"/>
    <b v="1"/>
    <s v="theater/plays"/>
    <n v="101"/>
    <n v="142.28"/>
    <x v="6"/>
    <s v="plays"/>
    <x v="827"/>
    <d v="2015-03-08T16:08:25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x v="828"/>
    <b v="0"/>
    <n v="218"/>
    <b v="1"/>
    <s v="games/tabletop games"/>
    <n v="108"/>
    <n v="37.200000000000003"/>
    <x v="3"/>
    <s v="tabletop games"/>
    <x v="828"/>
    <d v="2016-04-23T00:00:00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x v="829"/>
    <b v="0"/>
    <n v="170"/>
    <b v="1"/>
    <s v="music/indie rock"/>
    <n v="203"/>
    <n v="47.68"/>
    <x v="7"/>
    <s v="indie rock"/>
    <x v="829"/>
    <d v="2012-12-31T18:00:00"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x v="830"/>
    <b v="0"/>
    <n v="101"/>
    <b v="1"/>
    <s v="music/pop"/>
    <n v="103"/>
    <n v="80.180000000000007"/>
    <x v="7"/>
    <s v="pop"/>
    <x v="830"/>
    <d v="2016-01-17T21:00:00"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x v="831"/>
    <b v="0"/>
    <n v="108"/>
    <b v="1"/>
    <s v="music/rock"/>
    <n v="101"/>
    <n v="74.95"/>
    <x v="7"/>
    <s v="rock"/>
    <x v="831"/>
    <d v="2013-12-01T21:21:07"/>
  </r>
  <r>
    <x v="832"/>
    <s v="Bring Alchemy Pops to the People!"/>
    <s v="YOU can help Alchemy Pops POP up on a street near you!"/>
    <n v="7500"/>
    <n v="8091"/>
    <x v="0"/>
    <s v="US"/>
    <s v="USD"/>
    <x v="832"/>
    <x v="832"/>
    <b v="0"/>
    <n v="109"/>
    <b v="1"/>
    <s v="food/small batch"/>
    <n v="108"/>
    <n v="74.23"/>
    <x v="4"/>
    <s v="small batch"/>
    <x v="832"/>
    <d v="2015-07-23T04:59:00"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x v="833"/>
    <b v="0"/>
    <n v="77"/>
    <b v="1"/>
    <s v="theater/plays"/>
    <n v="101"/>
    <n v="104.99"/>
    <x v="6"/>
    <s v="plays"/>
    <x v="833"/>
    <d v="2015-03-20T16:56:00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x v="834"/>
    <b v="0"/>
    <n v="92"/>
    <b v="1"/>
    <s v="music/rock"/>
    <n v="101"/>
    <n v="87.83"/>
    <x v="7"/>
    <s v="rock"/>
    <x v="834"/>
    <d v="2011-03-24T01:40:38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x v="835"/>
    <b v="0"/>
    <n v="123"/>
    <b v="0"/>
    <s v="games/video games"/>
    <n v="9"/>
    <n v="65.67"/>
    <x v="3"/>
    <s v="video games"/>
    <x v="835"/>
    <d v="2013-07-07T05:28:23"/>
  </r>
  <r>
    <x v="836"/>
    <s v="Three Monkeys - Part 1: Into the Abyss"/>
    <s v="Three Monkeys is an audio adventure game for PC."/>
    <n v="28000"/>
    <n v="8076"/>
    <x v="2"/>
    <s v="GB"/>
    <s v="GBP"/>
    <x v="836"/>
    <x v="836"/>
    <b v="0"/>
    <n v="236"/>
    <b v="0"/>
    <s v="games/video games"/>
    <n v="29"/>
    <n v="34.22"/>
    <x v="3"/>
    <s v="video games"/>
    <x v="836"/>
    <d v="2015-03-12T11:07:43"/>
  </r>
  <r>
    <x v="837"/>
    <s v="Hearty Har Full Length Album"/>
    <s v="&lt;3_x000a_Coming in from outer space. Help Hearty Har record their 1st album!!"/>
    <n v="8000"/>
    <n v="8070.43"/>
    <x v="0"/>
    <s v="US"/>
    <s v="USD"/>
    <x v="837"/>
    <x v="837"/>
    <b v="0"/>
    <n v="69"/>
    <b v="1"/>
    <s v="music/indie rock"/>
    <n v="101"/>
    <n v="116.96"/>
    <x v="7"/>
    <s v="indie rock"/>
    <x v="837"/>
    <d v="2014-01-01T23:08:56"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x v="838"/>
    <b v="0"/>
    <n v="163"/>
    <b v="1"/>
    <s v="games/tabletop games"/>
    <n v="806"/>
    <n v="49.47"/>
    <x v="3"/>
    <s v="tabletop games"/>
    <x v="838"/>
    <d v="2017-03-02T19:51:40"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x v="839"/>
    <x v="839"/>
    <b v="0"/>
    <n v="205"/>
    <b v="1"/>
    <s v="music/rock"/>
    <n v="115"/>
    <n v="39.31"/>
    <x v="7"/>
    <s v="rock"/>
    <x v="839"/>
    <d v="2013-04-09T06:30:00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x v="840"/>
    <b v="0"/>
    <n v="96"/>
    <b v="1"/>
    <s v="music/rock"/>
    <n v="101"/>
    <n v="83.89"/>
    <x v="7"/>
    <s v="rock"/>
    <x v="840"/>
    <d v="2011-03-03T07:49:21"/>
  </r>
  <r>
    <x v="841"/>
    <s v="BEYOND LOCAL"/>
    <s v="Beyond Local is a personal journey through an art-centric and musically talented community that fosters creativity."/>
    <n v="8000"/>
    <n v="8035"/>
    <x v="0"/>
    <s v="US"/>
    <s v="USD"/>
    <x v="841"/>
    <x v="841"/>
    <b v="0"/>
    <n v="73"/>
    <b v="1"/>
    <s v="film &amp; video/documentary"/>
    <n v="100"/>
    <n v="110.07"/>
    <x v="5"/>
    <s v="documentary"/>
    <x v="841"/>
    <d v="2013-06-29T20:13:07"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x v="842"/>
    <b v="0"/>
    <n v="80"/>
    <b v="1"/>
    <s v="music/classical music"/>
    <n v="100"/>
    <n v="100.33"/>
    <x v="7"/>
    <s v="classical music"/>
    <x v="842"/>
    <d v="2012-06-28T20:16:11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7"/>
    <s v="metal"/>
    <x v="843"/>
    <d v="2016-12-08T08:00:00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x v="844"/>
    <b v="0"/>
    <n v="113"/>
    <b v="1"/>
    <s v="theater/plays"/>
    <n v="100"/>
    <n v="70.88"/>
    <x v="6"/>
    <s v="plays"/>
    <x v="844"/>
    <d v="2014-11-27T03:00:00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x v="845"/>
    <b v="0"/>
    <n v="123"/>
    <b v="1"/>
    <s v="photography/photobooks"/>
    <n v="107"/>
    <n v="65.08"/>
    <x v="2"/>
    <s v="photobooks"/>
    <x v="845"/>
    <d v="2015-06-01T22:42:00"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x v="846"/>
    <b v="0"/>
    <n v="19"/>
    <b v="1"/>
    <s v="theater/plays"/>
    <n v="100"/>
    <n v="421.11"/>
    <x v="6"/>
    <s v="plays"/>
    <x v="846"/>
    <d v="2015-04-25T15:49:54"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x v="847"/>
    <b v="0"/>
    <n v="89"/>
    <b v="1"/>
    <s v="film &amp; video/documentary"/>
    <n v="107"/>
    <n v="89.89"/>
    <x v="5"/>
    <s v="documentary"/>
    <x v="847"/>
    <d v="2012-07-18T21:53:18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x v="848"/>
    <b v="0"/>
    <n v="89"/>
    <b v="1"/>
    <s v="photography/photobooks"/>
    <n v="114"/>
    <n v="89.67"/>
    <x v="2"/>
    <s v="photobooks"/>
    <x v="848"/>
    <d v="2016-12-22T02:00:00"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x v="849"/>
    <b v="0"/>
    <n v="107"/>
    <b v="1"/>
    <s v="theater/musical"/>
    <n v="113"/>
    <n v="74.22"/>
    <x v="6"/>
    <s v="musical"/>
    <x v="849"/>
    <d v="2014-07-30T18:38:02"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x v="850"/>
    <b v="0"/>
    <n v="107"/>
    <b v="1"/>
    <s v="music/pop"/>
    <n v="132"/>
    <n v="74.150000000000006"/>
    <x v="7"/>
    <s v="pop"/>
    <x v="850"/>
    <d v="2012-12-18T14:20:00"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x v="851"/>
    <b v="0"/>
    <n v="130"/>
    <b v="1"/>
    <s v="publishing/nonfiction"/>
    <n v="106"/>
    <n v="60.9"/>
    <x v="1"/>
    <s v="nonfiction"/>
    <x v="851"/>
    <d v="2011-08-21T20:05:57"/>
  </r>
  <r>
    <x v="852"/>
    <s v="Creating Cabaret"/>
    <s v="When opportunity knocks, we answer!  Help expand the ravishingly talented troupe into a new and exciting market and venue!"/>
    <n v="40000"/>
    <n v="7905"/>
    <x v="2"/>
    <s v="US"/>
    <s v="USD"/>
    <x v="852"/>
    <x v="852"/>
    <b v="0"/>
    <n v="29"/>
    <b v="0"/>
    <s v="theater/spaces"/>
    <n v="20"/>
    <n v="272.58999999999997"/>
    <x v="6"/>
    <s v="spaces"/>
    <x v="852"/>
    <d v="2015-05-11T19:32:31"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x v="853"/>
    <b v="1"/>
    <n v="123"/>
    <b v="1"/>
    <s v="theater/plays"/>
    <n v="113"/>
    <n v="64.27"/>
    <x v="6"/>
    <s v="plays"/>
    <x v="853"/>
    <d v="2012-04-01T20:00:58"/>
  </r>
  <r>
    <x v="854"/>
    <s v="Macbeth"/>
    <s v="An original version of Shakespeare's masterpiece that emphasizes family and explores the destruction of blood ties"/>
    <n v="6000"/>
    <n v="7877"/>
    <x v="0"/>
    <s v="US"/>
    <s v="USD"/>
    <x v="854"/>
    <x v="854"/>
    <b v="1"/>
    <n v="163"/>
    <b v="1"/>
    <s v="theater/plays"/>
    <n v="131"/>
    <n v="48.33"/>
    <x v="6"/>
    <s v="plays"/>
    <x v="854"/>
    <d v="2015-06-12T21:00:00"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x v="855"/>
    <b v="1"/>
    <n v="74"/>
    <b v="1"/>
    <s v="film &amp; video/documentary"/>
    <n v="232"/>
    <n v="106.43"/>
    <x v="5"/>
    <s v="documentary"/>
    <x v="855"/>
    <d v="2012-09-01T02:00:00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x v="856"/>
    <b v="0"/>
    <n v="50"/>
    <b v="0"/>
    <s v="technology/wearables"/>
    <n v="22"/>
    <n v="157.46"/>
    <x v="0"/>
    <s v="wearables"/>
    <x v="856"/>
    <d v="2016-07-02T04:00:00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x v="857"/>
    <b v="0"/>
    <n v="26"/>
    <b v="1"/>
    <s v="theater/plays"/>
    <n v="101"/>
    <n v="302.31"/>
    <x v="6"/>
    <s v="plays"/>
    <x v="857"/>
    <d v="2014-08-19T16:00:00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x v="858"/>
    <b v="0"/>
    <n v="174"/>
    <b v="1"/>
    <s v="film &amp; video/documentary"/>
    <n v="131"/>
    <n v="45.05"/>
    <x v="5"/>
    <s v="documentary"/>
    <x v="858"/>
    <d v="2011-09-16T21:20:31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x v="859"/>
    <b v="0"/>
    <n v="53"/>
    <b v="0"/>
    <s v="music/indie rock"/>
    <n v="39"/>
    <n v="147.81"/>
    <x v="7"/>
    <s v="indie rock"/>
    <x v="859"/>
    <d v="2016-06-05T23:33:30"/>
  </r>
  <r>
    <x v="860"/>
    <s v="McChi Luggage: It's a Luggage, USB Charger and a Table Top"/>
    <s v="A luggage that is more than a luggage! It is what you want it to be."/>
    <n v="7500"/>
    <n v="7833"/>
    <x v="0"/>
    <s v="US"/>
    <s v="USD"/>
    <x v="860"/>
    <x v="860"/>
    <b v="0"/>
    <n v="23"/>
    <b v="1"/>
    <s v="technology/hardware"/>
    <n v="104"/>
    <n v="340.57"/>
    <x v="0"/>
    <s v="hardware"/>
    <x v="860"/>
    <d v="2015-05-01T05:46:37"/>
  </r>
  <r>
    <x v="861"/>
    <s v="Night of Ashes"/>
    <s v="A Theatrical Prequel to Hell's Rebels, the current Pathfinder Adventure Path from Paizo Publishing"/>
    <n v="5000"/>
    <n v="7810"/>
    <x v="0"/>
    <s v="US"/>
    <s v="USD"/>
    <x v="861"/>
    <x v="861"/>
    <b v="0"/>
    <n v="204"/>
    <b v="1"/>
    <s v="theater/plays"/>
    <n v="156"/>
    <n v="38.28"/>
    <x v="6"/>
    <s v="plays"/>
    <x v="861"/>
    <d v="2015-10-01T15:00:23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x v="862"/>
    <b v="0"/>
    <n v="210"/>
    <b v="1"/>
    <s v="games/tabletop games"/>
    <n v="780"/>
    <n v="37.119999999999997"/>
    <x v="3"/>
    <s v="tabletop games"/>
    <x v="862"/>
    <d v="2017-02-14T17:23:40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x v="863"/>
    <b v="0"/>
    <n v="86"/>
    <b v="0"/>
    <s v="technology/wearables"/>
    <n v="26"/>
    <n v="90.62"/>
    <x v="0"/>
    <s v="wearables"/>
    <x v="863"/>
    <d v="2016-07-21T17:30:00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x v="864"/>
    <b v="0"/>
    <n v="128"/>
    <b v="1"/>
    <s v="music/rock"/>
    <n v="104"/>
    <n v="60.86"/>
    <x v="7"/>
    <s v="rock"/>
    <x v="864"/>
    <d v="2013-11-13T05:59:00"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x v="865"/>
    <b v="0"/>
    <n v="86"/>
    <b v="1"/>
    <s v="music/indie rock"/>
    <n v="104"/>
    <n v="90.52"/>
    <x v="7"/>
    <s v="indie rock"/>
    <x v="865"/>
    <d v="2011-10-01T03:00:00"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x v="866"/>
    <x v="866"/>
    <b v="0"/>
    <n v="140"/>
    <b v="0"/>
    <s v="film &amp; video/animation"/>
    <n v="19"/>
    <n v="55.46"/>
    <x v="5"/>
    <s v="animation"/>
    <x v="866"/>
    <d v="2013-08-09T12:00:15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x v="867"/>
    <b v="1"/>
    <n v="74"/>
    <b v="1"/>
    <s v="music/rock"/>
    <n v="111"/>
    <n v="104.73"/>
    <x v="7"/>
    <s v="rock"/>
    <x v="867"/>
    <d v="2013-07-28T17:50:36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x v="868"/>
    <b v="1"/>
    <n v="111"/>
    <b v="1"/>
    <s v="music/electronic music"/>
    <n v="103"/>
    <n v="69.67"/>
    <x v="7"/>
    <s v="electronic music"/>
    <x v="868"/>
    <d v="2014-10-23T00:49:07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x v="869"/>
    <b v="0"/>
    <n v="113"/>
    <b v="1"/>
    <s v="film &amp; video/documentary"/>
    <n v="110"/>
    <n v="68.239999999999995"/>
    <x v="5"/>
    <s v="documentary"/>
    <x v="869"/>
    <d v="2014-06-21T03:59:00"/>
  </r>
  <r>
    <x v="870"/>
    <s v="43 and 80"/>
    <s v="A documentary about halibut conservation and how it impacts communities of Southeast Alaska."/>
    <n v="7500"/>
    <n v="7701.93"/>
    <x v="0"/>
    <s v="US"/>
    <s v="USD"/>
    <x v="870"/>
    <x v="870"/>
    <b v="1"/>
    <n v="97"/>
    <b v="1"/>
    <s v="film &amp; video/documentary"/>
    <n v="103"/>
    <n v="79.400000000000006"/>
    <x v="5"/>
    <s v="documentary"/>
    <x v="870"/>
    <d v="2016-03-16T18:16:33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x v="871"/>
    <b v="0"/>
    <n v="69"/>
    <b v="1"/>
    <s v="film &amp; video/shorts"/>
    <n v="102"/>
    <n v="111.38"/>
    <x v="5"/>
    <s v="shorts"/>
    <x v="871"/>
    <d v="2011-04-24T23:34:47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x v="872"/>
    <b v="0"/>
    <n v="91"/>
    <b v="1"/>
    <s v="theater/plays"/>
    <n v="170"/>
    <n v="84.29"/>
    <x v="6"/>
    <s v="plays"/>
    <x v="872"/>
    <d v="2017-03-04T10:12:32"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x v="873"/>
    <x v="873"/>
    <b v="0"/>
    <n v="65"/>
    <b v="1"/>
    <s v="film &amp; video/shorts"/>
    <n v="128"/>
    <n v="117.92"/>
    <x v="5"/>
    <s v="shorts"/>
    <x v="873"/>
    <d v="2010-12-23T03:08:53"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x v="874"/>
    <b v="0"/>
    <n v="81"/>
    <b v="0"/>
    <s v="film &amp; video/science fiction"/>
    <n v="10"/>
    <n v="94.51"/>
    <x v="5"/>
    <s v="science fiction"/>
    <x v="874"/>
    <d v="2014-11-07T20:30:07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x v="875"/>
    <b v="1"/>
    <n v="31"/>
    <b v="1"/>
    <s v="music/rock"/>
    <n v="102"/>
    <n v="246.29"/>
    <x v="7"/>
    <s v="rock"/>
    <x v="875"/>
    <d v="2013-11-13T17:24:19"/>
  </r>
  <r>
    <x v="876"/>
    <s v="Les Bostonades' First CD"/>
    <s v="We're bringing some of our favorite music from the past 10 years to disc for the first time ever."/>
    <n v="7500"/>
    <n v="7620"/>
    <x v="0"/>
    <s v="US"/>
    <s v="USD"/>
    <x v="876"/>
    <x v="876"/>
    <b v="0"/>
    <n v="43"/>
    <b v="1"/>
    <s v="music/classical music"/>
    <n v="102"/>
    <n v="177.21"/>
    <x v="7"/>
    <s v="classical music"/>
    <x v="876"/>
    <d v="2014-12-21T04:30:00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x v="877"/>
    <b v="1"/>
    <n v="117"/>
    <b v="1"/>
    <s v="theater/plays"/>
    <n v="109"/>
    <n v="65.099999999999994"/>
    <x v="6"/>
    <s v="plays"/>
    <x v="877"/>
    <d v="2016-05-06T14:35:58"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x v="878"/>
    <b v="0"/>
    <n v="104"/>
    <b v="1"/>
    <s v="theater/spaces"/>
    <n v="109"/>
    <n v="73.03"/>
    <x v="6"/>
    <s v="spaces"/>
    <x v="878"/>
    <d v="2012-12-26T20:04:12"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x v="879"/>
    <x v="879"/>
    <b v="1"/>
    <n v="28"/>
    <b v="1"/>
    <s v="technology/space exploration"/>
    <n v="101"/>
    <n v="270.57"/>
    <x v="0"/>
    <s v="space exploration"/>
    <x v="879"/>
    <d v="2012-09-21T19:38:14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x v="880"/>
    <b v="0"/>
    <n v="264"/>
    <b v="1"/>
    <s v="publishing/nonfiction"/>
    <n v="126"/>
    <n v="28.63"/>
    <x v="1"/>
    <s v="nonfiction"/>
    <x v="880"/>
    <d v="2014-06-21T17:12:52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x v="881"/>
    <b v="0"/>
    <n v="145"/>
    <b v="1"/>
    <s v="theater/spaces"/>
    <n v="302"/>
    <n v="52.1"/>
    <x v="6"/>
    <s v="spaces"/>
    <x v="881"/>
    <d v="2014-05-30T16:00:00"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x v="882"/>
    <b v="0"/>
    <n v="30"/>
    <b v="0"/>
    <s v="theater/plays"/>
    <n v="75"/>
    <n v="251.33"/>
    <x v="6"/>
    <s v="plays"/>
    <x v="882"/>
    <d v="2017-03-19T06:00:00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x v="883"/>
    <b v="0"/>
    <n v="147"/>
    <b v="0"/>
    <s v="film &amp; video/animation"/>
    <n v="50"/>
    <n v="51.22"/>
    <x v="5"/>
    <s v="animation"/>
    <x v="883"/>
    <d v="2013-01-29T04:44:32"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x v="884"/>
    <x v="884"/>
    <b v="0"/>
    <n v="57"/>
    <b v="1"/>
    <s v="film &amp; video/shorts"/>
    <n v="108"/>
    <n v="132.05000000000001"/>
    <x v="5"/>
    <s v="shorts"/>
    <x v="884"/>
    <d v="2014-08-11T05:59:00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x v="885"/>
    <b v="0"/>
    <n v="48"/>
    <b v="1"/>
    <s v="music/pop"/>
    <n v="100"/>
    <n v="156.77000000000001"/>
    <x v="7"/>
    <s v="pop"/>
    <x v="885"/>
    <d v="2012-12-13T22:17:32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x v="886"/>
    <b v="0"/>
    <n v="92"/>
    <b v="1"/>
    <s v="music/rock"/>
    <n v="100"/>
    <n v="81.739999999999995"/>
    <x v="7"/>
    <s v="rock"/>
    <x v="886"/>
    <d v="2015-03-16T16:35:52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x v="887"/>
    <b v="0"/>
    <n v="128"/>
    <b v="1"/>
    <s v="games/tabletop games"/>
    <n v="107"/>
    <n v="58.63"/>
    <x v="3"/>
    <s v="tabletop games"/>
    <x v="887"/>
    <d v="2016-12-14T21:01:18"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x v="888"/>
    <b v="0"/>
    <n v="15"/>
    <b v="0"/>
    <s v="theater/plays"/>
    <n v="20"/>
    <n v="500"/>
    <x v="6"/>
    <s v="plays"/>
    <x v="888"/>
    <d v="2017-02-20T18:00:00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x v="889"/>
    <b v="0"/>
    <n v="70"/>
    <b v="1"/>
    <s v="music/rock"/>
    <n v="107"/>
    <n v="107.07"/>
    <x v="7"/>
    <s v="rock"/>
    <x v="889"/>
    <d v="2015-05-07T18:12:22"/>
  </r>
  <r>
    <x v="890"/>
    <s v="Programmable Capacitor"/>
    <s v="4.29 Billion+ Capacitor Combinations._x000a_No Coding Required."/>
    <n v="3000"/>
    <n v="7445.14"/>
    <x v="0"/>
    <s v="US"/>
    <s v="USD"/>
    <x v="890"/>
    <x v="890"/>
    <b v="1"/>
    <n v="271"/>
    <b v="1"/>
    <s v="technology/hardware"/>
    <n v="248"/>
    <n v="27.47"/>
    <x v="0"/>
    <s v="hardware"/>
    <x v="890"/>
    <d v="2013-11-15T23:15:03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x v="891"/>
    <b v="1"/>
    <n v="103"/>
    <b v="0"/>
    <s v="photography/photobooks"/>
    <n v="59"/>
    <n v="72.17"/>
    <x v="2"/>
    <s v="photobooks"/>
    <x v="891"/>
    <d v="2014-08-13T23:31:52"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x v="892"/>
    <b v="0"/>
    <n v="23"/>
    <b v="1"/>
    <s v="film &amp; video/shorts"/>
    <n v="148"/>
    <n v="322.39"/>
    <x v="5"/>
    <s v="shorts"/>
    <x v="892"/>
    <d v="2013-06-06T19:32:37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x v="893"/>
    <b v="0"/>
    <n v="83"/>
    <b v="1"/>
    <s v="music/indie rock"/>
    <n v="124"/>
    <n v="89.3"/>
    <x v="7"/>
    <s v="indie rock"/>
    <x v="893"/>
    <d v="2012-07-15T20:03:07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x v="894"/>
    <b v="0"/>
    <n v="15"/>
    <b v="1"/>
    <s v="technology/hardware"/>
    <n v="148"/>
    <n v="493.13"/>
    <x v="0"/>
    <s v="hardware"/>
    <x v="894"/>
    <d v="2016-11-06T03:26:44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x v="895"/>
    <b v="0"/>
    <n v="143"/>
    <b v="1"/>
    <s v="publishing/nonfiction"/>
    <n v="105"/>
    <n v="51.63"/>
    <x v="1"/>
    <s v="nonfiction"/>
    <x v="895"/>
    <d v="2011-06-30T15:19:23"/>
  </r>
  <r>
    <x v="896"/>
    <s v="Bluebirds by Joe Brondo"/>
    <s v="A guy named Walt steals a book and plans to sell it to get his life on track... until his wife finds out."/>
    <n v="7000"/>
    <n v="7365"/>
    <x v="0"/>
    <s v="US"/>
    <s v="USD"/>
    <x v="896"/>
    <x v="896"/>
    <b v="1"/>
    <n v="75"/>
    <b v="1"/>
    <s v="theater/plays"/>
    <n v="105"/>
    <n v="98.2"/>
    <x v="6"/>
    <s v="plays"/>
    <x v="896"/>
    <d v="2015-01-08T21:17:41"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x v="897"/>
    <b v="0"/>
    <n v="167"/>
    <b v="0"/>
    <s v="games/video games"/>
    <n v="29"/>
    <n v="43.98"/>
    <x v="3"/>
    <s v="video games"/>
    <x v="897"/>
    <d v="2016-01-14T04:00:11"/>
  </r>
  <r>
    <x v="898"/>
    <s v="Summer Underground // Honeycomb LP"/>
    <s v="Help us fund our second full-length album Honeycomb!"/>
    <n v="7000"/>
    <n v="7340"/>
    <x v="0"/>
    <s v="US"/>
    <s v="USD"/>
    <x v="898"/>
    <x v="898"/>
    <b v="0"/>
    <n v="107"/>
    <b v="1"/>
    <s v="music/indie rock"/>
    <n v="105"/>
    <n v="68.599999999999994"/>
    <x v="7"/>
    <s v="indie rock"/>
    <x v="898"/>
    <d v="2014-09-23T20:46:16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x v="899"/>
    <b v="0"/>
    <n v="339"/>
    <b v="1"/>
    <s v="technology/hardware"/>
    <n v="978"/>
    <n v="21.64"/>
    <x v="0"/>
    <s v="hardware"/>
    <x v="899"/>
    <d v="2013-03-13T20:00:0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x v="900"/>
    <b v="0"/>
    <n v="1019"/>
    <b v="1"/>
    <s v="technology/hardware"/>
    <n v="297"/>
    <n v="7.19"/>
    <x v="0"/>
    <s v="hardware"/>
    <x v="900"/>
    <d v="2015-08-15T07:50:59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x v="901"/>
    <b v="0"/>
    <n v="112"/>
    <b v="1"/>
    <s v="music/rock"/>
    <n v="146"/>
    <n v="65.209999999999994"/>
    <x v="7"/>
    <s v="rock"/>
    <x v="901"/>
    <d v="2013-01-20T17:21:20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x v="902"/>
    <b v="1"/>
    <n v="143"/>
    <b v="1"/>
    <s v="theater/spaces"/>
    <n v="131"/>
    <n v="50.53"/>
    <x v="6"/>
    <s v="spaces"/>
    <x v="902"/>
    <d v="2013-07-13T18:00:00"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x v="903"/>
    <b v="0"/>
    <n v="57"/>
    <b v="1"/>
    <s v="theater/plays"/>
    <n v="144"/>
    <n v="126.67"/>
    <x v="6"/>
    <s v="plays"/>
    <x v="903"/>
    <d v="2014-06-09T17:26:51"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x v="904"/>
    <b v="0"/>
    <n v="149"/>
    <b v="1"/>
    <s v="publishing/nonfiction"/>
    <n v="147"/>
    <n v="48.45"/>
    <x v="1"/>
    <s v="nonfiction"/>
    <x v="904"/>
    <d v="2013-06-27T01:49:11"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x v="905"/>
    <b v="0"/>
    <n v="75"/>
    <b v="1"/>
    <s v="music/rock"/>
    <n v="131"/>
    <n v="96.08"/>
    <x v="7"/>
    <s v="rock"/>
    <x v="905"/>
    <d v="2013-07-01T03:59:00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x v="906"/>
    <b v="1"/>
    <n v="46"/>
    <b v="1"/>
    <s v="photography/photobooks"/>
    <n v="103"/>
    <n v="156.16999999999999"/>
    <x v="2"/>
    <s v="photobooks"/>
    <x v="906"/>
    <d v="2015-01-22T18:46:10"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x v="907"/>
    <x v="907"/>
    <b v="0"/>
    <n v="117"/>
    <b v="0"/>
    <s v="theater/spaces"/>
    <n v="60"/>
    <n v="61.31"/>
    <x v="6"/>
    <s v="spaces"/>
    <x v="907"/>
    <d v="2015-04-21T05:59:00"/>
  </r>
  <r>
    <x v="908"/>
    <s v="Hear Me Roar: A Season of Powerful Women"/>
    <s v="A Season of Powerful Women. A Season of Defiance."/>
    <n v="7000"/>
    <n v="7164"/>
    <x v="0"/>
    <s v="US"/>
    <s v="USD"/>
    <x v="908"/>
    <x v="908"/>
    <b v="1"/>
    <n v="37"/>
    <b v="1"/>
    <s v="theater/plays"/>
    <n v="102"/>
    <n v="193.62"/>
    <x v="6"/>
    <s v="plays"/>
    <x v="908"/>
    <d v="2015-12-17T04:59:00"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x v="909"/>
    <x v="909"/>
    <b v="0"/>
    <n v="167"/>
    <b v="1"/>
    <s v="film &amp; video/documentary"/>
    <n v="110"/>
    <n v="42.87"/>
    <x v="5"/>
    <s v="documentary"/>
    <x v="909"/>
    <d v="2012-01-15T13:14:29"/>
  </r>
  <r>
    <x v="910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0"/>
    <x v="910"/>
    <b v="0"/>
    <n v="108"/>
    <b v="1"/>
    <s v="theater/plays"/>
    <n v="119"/>
    <n v="66.11"/>
    <x v="6"/>
    <s v="plays"/>
    <x v="910"/>
    <d v="2014-10-29T18:54:03"/>
  </r>
  <r>
    <x v="911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1"/>
    <x v="911"/>
    <b v="0"/>
    <n v="44"/>
    <b v="1"/>
    <s v="music/rock"/>
    <n v="143"/>
    <n v="162.27000000000001"/>
    <x v="7"/>
    <s v="rock"/>
    <x v="911"/>
    <d v="2012-05-11T15:47:00"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x v="912"/>
    <b v="1"/>
    <n v="151"/>
    <b v="1"/>
    <s v="theater/plays"/>
    <n v="101"/>
    <n v="46.77"/>
    <x v="6"/>
    <s v="plays"/>
    <x v="912"/>
    <d v="2012-01-31T17:00:00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x v="913"/>
    <b v="1"/>
    <n v="103"/>
    <b v="1"/>
    <s v="music/indie rock"/>
    <n v="109"/>
    <n v="68.48"/>
    <x v="7"/>
    <s v="indie rock"/>
    <x v="913"/>
    <d v="2011-12-13T03:39:56"/>
  </r>
  <r>
    <x v="914"/>
    <s v="&quot;The First Day&quot; by Julia Othmer- Music Video"/>
    <s v="A living memorial for all those dealing with trauma, grief and loss."/>
    <n v="5000"/>
    <n v="7050"/>
    <x v="0"/>
    <s v="US"/>
    <s v="USD"/>
    <x v="914"/>
    <x v="914"/>
    <b v="0"/>
    <n v="78"/>
    <b v="1"/>
    <s v="film &amp; video/shorts"/>
    <n v="141"/>
    <n v="90.38"/>
    <x v="5"/>
    <s v="shorts"/>
    <x v="914"/>
    <d v="2011-08-06T15:00:00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x v="915"/>
    <b v="0"/>
    <n v="30"/>
    <b v="1"/>
    <s v="theater/spaces"/>
    <n v="101"/>
    <n v="234.67"/>
    <x v="6"/>
    <s v="spaces"/>
    <x v="915"/>
    <d v="2015-08-14T20:18:53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x v="916"/>
    <b v="0"/>
    <n v="65"/>
    <b v="1"/>
    <s v="music/rock"/>
    <n v="102"/>
    <n v="107.98"/>
    <x v="7"/>
    <s v="rock"/>
    <x v="916"/>
    <d v="2014-12-17T07:59:00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x v="917"/>
    <b v="0"/>
    <n v="86"/>
    <b v="1"/>
    <s v="theater/plays"/>
    <n v="117"/>
    <n v="81.569999999999993"/>
    <x v="6"/>
    <s v="plays"/>
    <x v="917"/>
    <d v="2015-07-11T03:59:00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x v="918"/>
    <b v="0"/>
    <n v="193"/>
    <b v="1"/>
    <s v="technology/hardware"/>
    <n v="506"/>
    <n v="36.33"/>
    <x v="0"/>
    <s v="hardware"/>
    <x v="918"/>
    <d v="2016-12-11T04:59:00"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x v="919"/>
    <b v="0"/>
    <n v="55"/>
    <b v="1"/>
    <s v="publishing/nonfiction"/>
    <n v="100"/>
    <n v="127.33"/>
    <x v="1"/>
    <s v="nonfiction"/>
    <x v="919"/>
    <d v="2015-01-15T10:54:00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x v="920"/>
    <b v="1"/>
    <n v="122"/>
    <b v="1"/>
    <s v="music/electronic music"/>
    <n v="100"/>
    <n v="57.38"/>
    <x v="7"/>
    <s v="electronic music"/>
    <x v="920"/>
    <d v="2016-03-31T08:46:56"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x v="921"/>
    <x v="921"/>
    <b v="0"/>
    <n v="68"/>
    <b v="0"/>
    <s v="film &amp; video/animation"/>
    <n v="14"/>
    <n v="102.38"/>
    <x v="5"/>
    <s v="animation"/>
    <x v="921"/>
    <d v="2016-08-15T07:00:00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x v="922"/>
    <b v="0"/>
    <n v="45"/>
    <b v="0"/>
    <s v="technology/wearables"/>
    <n v="35"/>
    <n v="153.88999999999999"/>
    <x v="0"/>
    <s v="wearables"/>
    <x v="922"/>
    <d v="2014-09-04T06:59:00"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x v="923"/>
    <b v="0"/>
    <n v="56"/>
    <b v="1"/>
    <s v="film &amp; video/shorts"/>
    <n v="115"/>
    <n v="123.29"/>
    <x v="5"/>
    <s v="shorts"/>
    <x v="923"/>
    <d v="2013-06-02T18:03:12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x v="924"/>
    <b v="0"/>
    <n v="123"/>
    <b v="1"/>
    <s v="music/electronic music"/>
    <n v="114"/>
    <n v="55.8"/>
    <x v="7"/>
    <s v="electronic music"/>
    <x v="924"/>
    <d v="2013-11-04T01:00:00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x v="925"/>
    <b v="0"/>
    <n v="109"/>
    <b v="1"/>
    <s v="music/rock"/>
    <n v="171"/>
    <n v="62.87"/>
    <x v="7"/>
    <s v="rock"/>
    <x v="925"/>
    <d v="2017-01-15T01:35:19"/>
  </r>
  <r>
    <x v="926"/>
    <s v="The Gothsicles - I FEEL SICLE"/>
    <s v="Help fund the latest Gothsicles mega-album, I FEEL SICLE!"/>
    <n v="2000"/>
    <n v="6842"/>
    <x v="0"/>
    <s v="US"/>
    <s v="USD"/>
    <x v="926"/>
    <x v="926"/>
    <b v="0"/>
    <n v="159"/>
    <b v="1"/>
    <s v="music/electronic music"/>
    <n v="342"/>
    <n v="43.03"/>
    <x v="7"/>
    <s v="electronic music"/>
    <x v="926"/>
    <d v="2016-09-12T11:35:49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x v="927"/>
    <b v="0"/>
    <n v="19"/>
    <b v="0"/>
    <s v="theater/musical"/>
    <n v="12"/>
    <n v="356.84"/>
    <x v="6"/>
    <s v="musical"/>
    <x v="927"/>
    <d v="2015-05-24T08:18:52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x v="928"/>
    <b v="1"/>
    <n v="140"/>
    <b v="0"/>
    <s v="photography/photobooks"/>
    <n v="68"/>
    <n v="48.25"/>
    <x v="2"/>
    <s v="photobooks"/>
    <x v="928"/>
    <d v="2016-12-15T13:39:49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x v="929"/>
    <b v="0"/>
    <n v="112"/>
    <b v="1"/>
    <s v="music/rock"/>
    <n v="135"/>
    <n v="60.18"/>
    <x v="7"/>
    <s v="rock"/>
    <x v="929"/>
    <d v="2016-10-17T16:14:00"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x v="930"/>
    <b v="1"/>
    <n v="62"/>
    <b v="1"/>
    <s v="film &amp; video/documentary"/>
    <n v="134"/>
    <n v="108.15"/>
    <x v="5"/>
    <s v="documentary"/>
    <x v="930"/>
    <d v="2010-10-16T03:39:00"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x v="931"/>
    <b v="0"/>
    <n v="42"/>
    <b v="1"/>
    <s v="music/pop"/>
    <n v="112"/>
    <n v="159.52000000000001"/>
    <x v="7"/>
    <s v="pop"/>
    <x v="931"/>
    <d v="2016-04-16T05:59:00"/>
  </r>
  <r>
    <x v="932"/>
    <s v="The Paranormal Idiot"/>
    <s v="Doomsday is here"/>
    <n v="17000"/>
    <n v="6691"/>
    <x v="2"/>
    <s v="US"/>
    <s v="USD"/>
    <x v="932"/>
    <x v="932"/>
    <b v="0"/>
    <n v="17"/>
    <b v="0"/>
    <s v="film &amp; video/animation"/>
    <n v="39"/>
    <n v="393.59"/>
    <x v="5"/>
    <s v="animation"/>
    <x v="932"/>
    <d v="2015-02-19T21:19:43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x v="933"/>
    <b v="0"/>
    <n v="67"/>
    <b v="0"/>
    <s v="theater/spaces"/>
    <n v="67"/>
    <n v="99.76"/>
    <x v="6"/>
    <s v="spaces"/>
    <x v="933"/>
    <d v="2015-09-30T18:00:00"/>
  </r>
  <r>
    <x v="934"/>
    <s v="Time Crash"/>
    <s v="We are America's first trock band, and we're ready to bring you our first album!"/>
    <n v="5000"/>
    <n v="6680.22"/>
    <x v="0"/>
    <s v="US"/>
    <s v="USD"/>
    <x v="934"/>
    <x v="934"/>
    <b v="1"/>
    <n v="211"/>
    <b v="1"/>
    <s v="music/indie rock"/>
    <n v="134"/>
    <n v="31.66"/>
    <x v="7"/>
    <s v="indie rock"/>
    <x v="934"/>
    <d v="2013-06-21T03:31:36"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x v="935"/>
    <b v="0"/>
    <n v="96"/>
    <b v="0"/>
    <s v="technology/wearables"/>
    <n v="13"/>
    <n v="69.41"/>
    <x v="0"/>
    <s v="wearables"/>
    <x v="935"/>
    <d v="2016-04-18T14:00:00"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x v="936"/>
    <b v="0"/>
    <n v="71"/>
    <b v="1"/>
    <s v="theater/musical"/>
    <n v="111"/>
    <n v="93.77"/>
    <x v="6"/>
    <s v="musical"/>
    <x v="936"/>
    <d v="2016-05-27T00:54:35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x v="937"/>
    <b v="1"/>
    <n v="58"/>
    <b v="1"/>
    <s v="film &amp; video/documentary"/>
    <n v="123"/>
    <n v="114.59"/>
    <x v="5"/>
    <s v="documentary"/>
    <x v="937"/>
    <d v="2016-12-21T07:59:00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x v="938"/>
    <b v="0"/>
    <n v="108"/>
    <b v="1"/>
    <s v="photography/photobooks"/>
    <n v="102"/>
    <n v="61.53"/>
    <x v="2"/>
    <s v="photobooks"/>
    <x v="938"/>
    <d v="2017-01-31T18:08:20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x v="939"/>
    <b v="0"/>
    <n v="114"/>
    <b v="0"/>
    <s v="theater/spaces"/>
    <n v="25"/>
    <n v="58.18"/>
    <x v="6"/>
    <s v="spaces"/>
    <x v="939"/>
    <d v="2014-08-28T03:00:10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x v="940"/>
    <b v="1"/>
    <n v="79"/>
    <b v="1"/>
    <s v="film &amp; video/documentary"/>
    <n v="121"/>
    <n v="83.95"/>
    <x v="5"/>
    <s v="documentary"/>
    <x v="940"/>
    <d v="2009-08-10T19:26:00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x v="941"/>
    <b v="0"/>
    <n v="63"/>
    <b v="1"/>
    <s v="theater/plays"/>
    <n v="114"/>
    <n v="105.21"/>
    <x v="6"/>
    <s v="plays"/>
    <x v="941"/>
    <d v="2016-04-01T01:27:39"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x v="941"/>
    <x v="942"/>
    <b v="0"/>
    <n v="41"/>
    <b v="0"/>
    <s v="technology/wearables"/>
    <n v="13"/>
    <n v="161.22"/>
    <x v="0"/>
    <s v="wearables"/>
    <x v="942"/>
    <d v="2014-06-23T07:04:10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x v="943"/>
    <b v="0"/>
    <n v="134"/>
    <b v="1"/>
    <s v="music/classical music"/>
    <n v="120"/>
    <n v="49.19"/>
    <x v="7"/>
    <s v="classical music"/>
    <x v="943"/>
    <d v="2012-04-04T17:33:23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x v="944"/>
    <b v="0"/>
    <n v="101"/>
    <b v="0"/>
    <s v="technology/wearables"/>
    <n v="13"/>
    <n v="65"/>
    <x v="0"/>
    <s v="wearables"/>
    <x v="944"/>
    <d v="2016-06-19T14:30:46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x v="945"/>
    <b v="0"/>
    <n v="150"/>
    <b v="1"/>
    <s v="music/classical music"/>
    <n v="101"/>
    <n v="43.7"/>
    <x v="7"/>
    <s v="classical music"/>
    <x v="945"/>
    <d v="2015-10-08T03:59:00"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x v="946"/>
    <b v="0"/>
    <n v="170"/>
    <b v="0"/>
    <s v="film &amp; video/animation"/>
    <n v="12"/>
    <n v="38.479999999999997"/>
    <x v="5"/>
    <s v="animation"/>
    <x v="946"/>
    <d v="2014-04-19T16:19:39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x v="947"/>
    <b v="0"/>
    <n v="69"/>
    <b v="1"/>
    <s v="theater/spaces"/>
    <n v="109"/>
    <n v="94.64"/>
    <x v="6"/>
    <s v="spaces"/>
    <x v="947"/>
    <d v="2016-04-17T23:44:54"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x v="948"/>
    <b v="0"/>
    <n v="70"/>
    <b v="1"/>
    <s v="photography/photobooks"/>
    <n v="118"/>
    <n v="93.07"/>
    <x v="2"/>
    <s v="photobooks"/>
    <x v="948"/>
    <d v="2015-03-08T13:31:17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x v="949"/>
    <b v="0"/>
    <n v="73"/>
    <b v="0"/>
    <s v="technology/wearables"/>
    <n v="43"/>
    <n v="89.19"/>
    <x v="0"/>
    <s v="wearables"/>
    <x v="949"/>
    <d v="2015-08-20T20:00:39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x v="950"/>
    <b v="0"/>
    <n v="183"/>
    <b v="1"/>
    <s v="music/indie rock"/>
    <n v="102"/>
    <n v="35.549999999999997"/>
    <x v="7"/>
    <s v="indie rock"/>
    <x v="950"/>
    <d v="2014-03-04T21:00:00"/>
  </r>
  <r>
    <x v="951"/>
    <s v="The Island Boys: A New Play"/>
    <s v="A new play about coming coming home, recovery, and trying to find God in the process."/>
    <n v="6500"/>
    <n v="6505"/>
    <x v="0"/>
    <s v="US"/>
    <s v="USD"/>
    <x v="950"/>
    <x v="951"/>
    <b v="0"/>
    <n v="31"/>
    <b v="1"/>
    <s v="theater/plays"/>
    <n v="100"/>
    <n v="209.84"/>
    <x v="6"/>
    <s v="plays"/>
    <x v="951"/>
    <d v="2015-10-06T22:17:05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x v="952"/>
    <b v="0"/>
    <n v="166"/>
    <b v="1"/>
    <s v="music/electronic music"/>
    <n v="130"/>
    <n v="39.159999999999997"/>
    <x v="7"/>
    <s v="electronic music"/>
    <x v="952"/>
    <d v="2016-08-05T03:59:00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x v="953"/>
    <b v="0"/>
    <n v="48"/>
    <b v="1"/>
    <s v="music/classical music"/>
    <n v="100"/>
    <n v="135.41999999999999"/>
    <x v="7"/>
    <s v="classical music"/>
    <x v="953"/>
    <d v="2015-04-20T04:50:00"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x v="954"/>
    <b v="1"/>
    <n v="89"/>
    <b v="1"/>
    <s v="film &amp; video/documentary"/>
    <n v="108"/>
    <n v="72.87"/>
    <x v="5"/>
    <s v="documentary"/>
    <x v="954"/>
    <d v="2015-04-29T18:14:28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x v="955"/>
    <b v="0"/>
    <n v="73"/>
    <b v="1"/>
    <s v="music/rock"/>
    <n v="107"/>
    <n v="88.19"/>
    <x v="7"/>
    <s v="rock"/>
    <x v="955"/>
    <d v="2015-02-13T23:58:02"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x v="956"/>
    <b v="1"/>
    <n v="107"/>
    <b v="1"/>
    <s v="music/indie rock"/>
    <n v="107"/>
    <n v="59.82"/>
    <x v="7"/>
    <s v="indie rock"/>
    <x v="956"/>
    <d v="2013-03-09T23:42:17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x v="957"/>
    <b v="0"/>
    <n v="17"/>
    <b v="1"/>
    <s v="film &amp; video/shorts"/>
    <n v="106"/>
    <n v="375.76"/>
    <x v="5"/>
    <s v="shorts"/>
    <x v="957"/>
    <d v="2015-12-27T14:20:45"/>
  </r>
  <r>
    <x v="958"/>
    <s v="Project Dragonfly - Sail to the Stars"/>
    <s v="The first international contest to let students shape the future of interstellar travel."/>
    <n v="5000"/>
    <n v="6387"/>
    <x v="0"/>
    <s v="GB"/>
    <s v="GBP"/>
    <x v="957"/>
    <x v="958"/>
    <b v="0"/>
    <n v="100"/>
    <b v="1"/>
    <s v="technology/space exploration"/>
    <n v="128"/>
    <n v="63.87"/>
    <x v="0"/>
    <s v="space exploration"/>
    <x v="958"/>
    <d v="2015-05-14T12:55:22"/>
  </r>
  <r>
    <x v="959"/>
    <s v="Still Alive"/>
    <s v="A fresh twist on survival games. Intense, high-stakes 30 minute rounds for up to 10 players."/>
    <n v="45000"/>
    <n v="6382.34"/>
    <x v="2"/>
    <s v="US"/>
    <s v="USD"/>
    <x v="958"/>
    <x v="959"/>
    <b v="0"/>
    <n v="147"/>
    <b v="0"/>
    <s v="games/video games"/>
    <n v="14"/>
    <n v="43.42"/>
    <x v="3"/>
    <s v="video games"/>
    <x v="959"/>
    <d v="2014-04-24T19:11:07"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x v="960"/>
    <b v="0"/>
    <n v="59"/>
    <b v="0"/>
    <s v="publishing/art books"/>
    <n v="21"/>
    <n v="108.05"/>
    <x v="1"/>
    <s v="art books"/>
    <x v="960"/>
    <d v="2016-07-27T22:00:00"/>
  </r>
  <r>
    <x v="961"/>
    <s v="Make a record, write a song, take the Vinyl Skyway. "/>
    <s v="The Vinyl Skyway reunite to make a third album. "/>
    <n v="6000"/>
    <n v="6373.27"/>
    <x v="0"/>
    <s v="US"/>
    <s v="USD"/>
    <x v="960"/>
    <x v="961"/>
    <b v="0"/>
    <n v="59"/>
    <b v="1"/>
    <s v="music/rock"/>
    <n v="106"/>
    <n v="108.02"/>
    <x v="7"/>
    <s v="rock"/>
    <x v="961"/>
    <d v="2011-03-12T04:00:00"/>
  </r>
  <r>
    <x v="962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1"/>
    <x v="962"/>
    <b v="0"/>
    <n v="91"/>
    <b v="1"/>
    <s v="theater/plays"/>
    <n v="106"/>
    <n v="69.89"/>
    <x v="6"/>
    <s v="plays"/>
    <x v="962"/>
    <d v="2014-07-18T16:04:11"/>
  </r>
  <r>
    <x v="963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2"/>
    <x v="963"/>
    <b v="0"/>
    <n v="46"/>
    <b v="1"/>
    <s v="photography/photobooks"/>
    <n v="106"/>
    <n v="138.26"/>
    <x v="2"/>
    <s v="photobooks"/>
    <x v="963"/>
    <d v="2017-02-25T20:18:25"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x v="964"/>
    <b v="0"/>
    <n v="71"/>
    <b v="1"/>
    <s v="film &amp; video/documentary"/>
    <n v="126"/>
    <n v="88.85"/>
    <x v="5"/>
    <s v="documentary"/>
    <x v="964"/>
    <d v="2016-07-28T01:49:40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x v="965"/>
    <b v="0"/>
    <n v="60"/>
    <b v="0"/>
    <s v="theater/plays"/>
    <n v="42"/>
    <n v="105.03"/>
    <x v="6"/>
    <s v="plays"/>
    <x v="965"/>
    <d v="2016-10-05T19:50:54"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x v="965"/>
    <x v="966"/>
    <b v="0"/>
    <n v="71"/>
    <b v="1"/>
    <s v="music/rock"/>
    <n v="126"/>
    <n v="88.75"/>
    <x v="7"/>
    <s v="rock"/>
    <x v="966"/>
    <d v="2015-05-02T15:11:49"/>
  </r>
  <r>
    <x v="967"/>
    <s v="The Commission Theatre Co."/>
    <s v="Bringing Shakespeare back to the Playwrights"/>
    <n v="5000"/>
    <n v="6300"/>
    <x v="0"/>
    <s v="US"/>
    <s v="USD"/>
    <x v="966"/>
    <x v="967"/>
    <b v="0"/>
    <n v="93"/>
    <b v="1"/>
    <s v="theater/plays"/>
    <n v="126"/>
    <n v="67.739999999999995"/>
    <x v="6"/>
    <s v="plays"/>
    <x v="967"/>
    <d v="2015-06-29T20:57:18"/>
  </r>
  <r>
    <x v="968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7"/>
    <x v="968"/>
    <b v="0"/>
    <n v="71"/>
    <b v="1"/>
    <s v="publishing/nonfiction"/>
    <n v="126"/>
    <n v="88.73"/>
    <x v="1"/>
    <s v="nonfiction"/>
    <x v="968"/>
    <d v="2012-01-22T06:00:00"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x v="969"/>
    <b v="0"/>
    <n v="90"/>
    <b v="0"/>
    <s v="theater/spaces"/>
    <n v="39"/>
    <n v="69.53"/>
    <x v="6"/>
    <s v="spaces"/>
    <x v="969"/>
    <d v="2016-08-23T08:10:18"/>
  </r>
  <r>
    <x v="970"/>
    <s v="UrbanArias is DC's Contemporary Opera Company"/>
    <s v="Opera. Short. New."/>
    <n v="6000"/>
    <n v="6257"/>
    <x v="0"/>
    <s v="US"/>
    <s v="USD"/>
    <x v="969"/>
    <x v="970"/>
    <b v="0"/>
    <n v="76"/>
    <b v="1"/>
    <s v="music/classical music"/>
    <n v="104"/>
    <n v="82.33"/>
    <x v="7"/>
    <s v="classical music"/>
    <x v="970"/>
    <d v="2012-03-25T00:56:15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x v="971"/>
    <b v="1"/>
    <n v="113"/>
    <b v="1"/>
    <s v="film &amp; video/documentary"/>
    <n v="156"/>
    <n v="55.22"/>
    <x v="5"/>
    <s v="documentary"/>
    <x v="971"/>
    <d v="2012-04-05T06:59:00"/>
  </r>
  <r>
    <x v="972"/>
    <s v="This Is All Now's Brand New Album!!"/>
    <s v="This Is All Now is putting out a brand new record, and we need YOUR help to do it!"/>
    <n v="5000"/>
    <n v="6235"/>
    <x v="0"/>
    <s v="US"/>
    <s v="USD"/>
    <x v="971"/>
    <x v="972"/>
    <b v="0"/>
    <n v="37"/>
    <b v="1"/>
    <s v="music/pop"/>
    <n v="125"/>
    <n v="168.51"/>
    <x v="7"/>
    <s v="pop"/>
    <x v="972"/>
    <d v="2012-09-24T19:46:52"/>
  </r>
  <r>
    <x v="973"/>
    <s v="Off The Turnpike | A Loud New Way to Release Loud New Music"/>
    <s v="Help Off The Turnpike release new music, and set fire to everything!"/>
    <n v="6000"/>
    <n v="6220"/>
    <x v="0"/>
    <s v="US"/>
    <s v="USD"/>
    <x v="972"/>
    <x v="973"/>
    <b v="0"/>
    <n v="82"/>
    <b v="1"/>
    <s v="music/rock"/>
    <n v="104"/>
    <n v="75.849999999999994"/>
    <x v="7"/>
    <s v="rock"/>
    <x v="973"/>
    <d v="2014-02-20T20:48:53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x v="974"/>
    <b v="0"/>
    <n v="87"/>
    <b v="1"/>
    <s v="publishing/nonfiction"/>
    <n v="183"/>
    <n v="71.44"/>
    <x v="1"/>
    <s v="nonfiction"/>
    <x v="974"/>
    <d v="2013-07-05T00:56:00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x v="975"/>
    <b v="0"/>
    <n v="76"/>
    <b v="1"/>
    <s v="theater/plays"/>
    <n v="104"/>
    <n v="81.78"/>
    <x v="6"/>
    <s v="plays"/>
    <x v="975"/>
    <d v="2015-02-05T06:59:00"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x v="976"/>
    <b v="1"/>
    <n v="28"/>
    <b v="1"/>
    <s v="photography/photobooks"/>
    <n v="207"/>
    <n v="221.79"/>
    <x v="2"/>
    <s v="photobooks"/>
    <x v="976"/>
    <d v="2017-02-20T12:01:30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x v="977"/>
    <b v="1"/>
    <n v="104"/>
    <b v="1"/>
    <s v="theater/plays"/>
    <n v="106"/>
    <n v="59.7"/>
    <x v="6"/>
    <s v="plays"/>
    <x v="977"/>
    <d v="2015-10-25T23:59:00"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x v="978"/>
    <b v="0"/>
    <n v="133"/>
    <b v="1"/>
    <s v="music/metal"/>
    <n v="155"/>
    <n v="46.67"/>
    <x v="7"/>
    <s v="metal"/>
    <x v="978"/>
    <d v="2016-04-25T04:59:00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x v="979"/>
    <b v="0"/>
    <n v="77"/>
    <b v="1"/>
    <s v="music/indie rock"/>
    <n v="124"/>
    <n v="80.27"/>
    <x v="7"/>
    <s v="indie rock"/>
    <x v="979"/>
    <d v="2011-12-25T05:00:00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x v="980"/>
    <b v="0"/>
    <n v="45"/>
    <b v="1"/>
    <s v="theater/plays"/>
    <n v="106"/>
    <n v="136.78"/>
    <x v="6"/>
    <s v="plays"/>
    <x v="980"/>
    <d v="2014-11-13T23:37:28"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x v="981"/>
    <b v="0"/>
    <n v="111"/>
    <b v="1"/>
    <s v="photography/photobooks"/>
    <n v="102"/>
    <n v="55.37"/>
    <x v="2"/>
    <s v="photobooks"/>
    <x v="981"/>
    <d v="2016-07-15T14:34:06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x v="982"/>
    <b v="0"/>
    <n v="94"/>
    <b v="0"/>
    <s v="theater/plays"/>
    <n v="26"/>
    <n v="65.34"/>
    <x v="6"/>
    <s v="plays"/>
    <x v="982"/>
    <d v="2016-10-02T09:00:00"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x v="983"/>
    <b v="0"/>
    <n v="135"/>
    <b v="0"/>
    <s v="technology/wearables"/>
    <n v="15"/>
    <n v="45.41"/>
    <x v="0"/>
    <s v="wearables"/>
    <x v="983"/>
    <d v="2015-01-11T01:02:52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x v="984"/>
    <b v="0"/>
    <n v="108"/>
    <b v="1"/>
    <s v="publishing/nonfiction"/>
    <n v="122"/>
    <n v="56.67"/>
    <x v="1"/>
    <s v="nonfiction"/>
    <x v="984"/>
    <d v="2014-02-14T20:00:00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x v="985"/>
    <b v="0"/>
    <n v="21"/>
    <b v="0"/>
    <s v="technology/wearables"/>
    <n v="27"/>
    <n v="291.33"/>
    <x v="0"/>
    <s v="wearables"/>
    <x v="985"/>
    <d v="2014-07-23T15:54:40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x v="986"/>
    <b v="0"/>
    <n v="37"/>
    <b v="1"/>
    <s v="music/classical music"/>
    <n v="102"/>
    <n v="165.16"/>
    <x v="7"/>
    <s v="classical music"/>
    <x v="986"/>
    <d v="2016-09-30T04:27:00"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x v="986"/>
    <x v="987"/>
    <b v="1"/>
    <n v="74"/>
    <b v="1"/>
    <s v="music/rock"/>
    <n v="102"/>
    <n v="82.54"/>
    <x v="7"/>
    <s v="rock"/>
    <x v="987"/>
    <d v="2011-09-25T19:32:47"/>
  </r>
  <r>
    <x v="988"/>
    <s v="Uprising Theatre Company's First Production"/>
    <s v="We believe in the power of stories to change the world. Theatre that inspires transformation."/>
    <n v="6000"/>
    <n v="6100"/>
    <x v="0"/>
    <s v="US"/>
    <s v="USD"/>
    <x v="987"/>
    <x v="988"/>
    <b v="0"/>
    <n v="78"/>
    <b v="1"/>
    <s v="theater/plays"/>
    <n v="102"/>
    <n v="78.209999999999994"/>
    <x v="6"/>
    <s v="plays"/>
    <x v="988"/>
    <d v="2015-04-01T04:59:00"/>
  </r>
  <r>
    <x v="989"/>
    <s v="Ragman Rolls"/>
    <s v="This is an American rock album."/>
    <n v="6000"/>
    <n v="6100"/>
    <x v="0"/>
    <s v="US"/>
    <s v="USD"/>
    <x v="988"/>
    <x v="989"/>
    <b v="0"/>
    <n v="41"/>
    <b v="1"/>
    <s v="music/rock"/>
    <n v="102"/>
    <n v="148.78"/>
    <x v="7"/>
    <s v="rock"/>
    <x v="989"/>
    <d v="2014-04-19T21:04:35"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x v="990"/>
    <b v="0"/>
    <n v="38"/>
    <b v="1"/>
    <s v="film &amp; video/documentary"/>
    <n v="101"/>
    <n v="160.16"/>
    <x v="5"/>
    <s v="documentary"/>
    <x v="990"/>
    <d v="2013-11-05T18:39:50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x v="991"/>
    <b v="0"/>
    <n v="75"/>
    <b v="1"/>
    <s v="music/rock"/>
    <n v="101"/>
    <n v="81.069999999999993"/>
    <x v="7"/>
    <s v="rock"/>
    <x v="991"/>
    <d v="2012-09-17T04:05:00"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x v="992"/>
    <b v="0"/>
    <n v="47"/>
    <b v="1"/>
    <s v="theater/plays"/>
    <n v="122"/>
    <n v="129.36000000000001"/>
    <x v="6"/>
    <s v="plays"/>
    <x v="992"/>
    <d v="2015-09-02T00:28:25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x v="993"/>
    <b v="0"/>
    <n v="55"/>
    <b v="1"/>
    <s v="music/indie rock"/>
    <n v="101"/>
    <n v="110.49"/>
    <x v="7"/>
    <s v="indie rock"/>
    <x v="993"/>
    <d v="2011-10-07T16:58:52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x v="994"/>
    <b v="1"/>
    <n v="109"/>
    <b v="1"/>
    <s v="music/rock"/>
    <n v="202"/>
    <n v="55.7"/>
    <x v="7"/>
    <s v="rock"/>
    <x v="994"/>
    <d v="2013-12-01T21:17:32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x v="995"/>
    <b v="0"/>
    <n v="52"/>
    <b v="0"/>
    <s v="food/food trucks"/>
    <n v="26"/>
    <n v="116.56"/>
    <x v="4"/>
    <s v="food trucks"/>
    <x v="995"/>
    <d v="2015-08-02T22:00:00"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x v="996"/>
    <b v="0"/>
    <n v="37"/>
    <b v="1"/>
    <s v="music/rock"/>
    <n v="121"/>
    <n v="163.78"/>
    <x v="7"/>
    <s v="rock"/>
    <x v="996"/>
    <d v="2012-05-28T03:59:00"/>
  </r>
  <r>
    <x v="997"/>
    <s v="3010 | Sci-fi Series"/>
    <s v="A highly charged post apocalyptic sci fi series that pulls no punches!"/>
    <n v="6000"/>
    <n v="6056"/>
    <x v="0"/>
    <s v="AU"/>
    <s v="AUD"/>
    <x v="996"/>
    <x v="997"/>
    <b v="0"/>
    <n v="41"/>
    <b v="1"/>
    <s v="film &amp; video/television"/>
    <n v="101"/>
    <n v="147.71"/>
    <x v="5"/>
    <s v="television"/>
    <x v="997"/>
    <d v="2014-07-13T13:59:00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x v="998"/>
    <b v="1"/>
    <n v="163"/>
    <b v="1"/>
    <s v="music/indie rock"/>
    <n v="121"/>
    <n v="37.130000000000003"/>
    <x v="7"/>
    <s v="indie rock"/>
    <x v="998"/>
    <d v="2009-09-26T03:59:00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x v="999"/>
    <b v="1"/>
    <n v="113"/>
    <b v="1"/>
    <s v="music/indie rock"/>
    <n v="101"/>
    <n v="53.47"/>
    <x v="7"/>
    <s v="indie rock"/>
    <x v="999"/>
    <d v="2011-01-01T04:59:00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x v="1000"/>
    <b v="0"/>
    <n v="44"/>
    <b v="1"/>
    <s v="music/rock"/>
    <n v="101"/>
    <n v="137.31"/>
    <x v="7"/>
    <s v="rock"/>
    <x v="1000"/>
    <d v="2011-08-01T07:00:00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x v="1001"/>
    <b v="0"/>
    <n v="149"/>
    <b v="1"/>
    <s v="music/rock"/>
    <n v="109"/>
    <n v="40.549999999999997"/>
    <x v="7"/>
    <s v="rock"/>
    <x v="1001"/>
    <d v="2011-12-16T05:48:41"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x v="1002"/>
    <b v="0"/>
    <n v="88"/>
    <b v="1"/>
    <s v="games/tabletop games"/>
    <n v="503"/>
    <n v="68.63"/>
    <x v="3"/>
    <s v="tabletop games"/>
    <x v="1002"/>
    <d v="2016-04-21T22:00:00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x v="1003"/>
    <b v="0"/>
    <n v="84"/>
    <b v="1"/>
    <s v="theater/plays"/>
    <n v="121"/>
    <n v="71.790000000000006"/>
    <x v="6"/>
    <s v="plays"/>
    <x v="1003"/>
    <d v="2015-09-21T03:11:16"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x v="1002"/>
    <x v="1004"/>
    <b v="0"/>
    <n v="103"/>
    <b v="1"/>
    <s v="photography/photobooks"/>
    <n v="126"/>
    <n v="58.53"/>
    <x v="2"/>
    <s v="photobooks"/>
    <x v="1004"/>
    <d v="2015-04-16T11:27:36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x v="1005"/>
    <b v="0"/>
    <n v="28"/>
    <b v="1"/>
    <s v="theater/musical"/>
    <n v="100"/>
    <n v="215.25"/>
    <x v="6"/>
    <s v="musical"/>
    <x v="1005"/>
    <d v="2015-02-10T07:59:00"/>
  </r>
  <r>
    <x v="1006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4"/>
    <x v="1006"/>
    <b v="0"/>
    <n v="67"/>
    <b v="1"/>
    <s v="photography/photobooks"/>
    <n v="100"/>
    <n v="89.93"/>
    <x v="2"/>
    <s v="photobooks"/>
    <x v="1006"/>
    <d v="2016-08-27T03:59:00"/>
  </r>
  <r>
    <x v="1007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5"/>
    <x v="1007"/>
    <b v="0"/>
    <n v="75"/>
    <b v="1"/>
    <s v="film &amp; video/television"/>
    <n v="121"/>
    <n v="80.33"/>
    <x v="5"/>
    <s v="television"/>
    <x v="1007"/>
    <d v="2016-08-22T03:00:00"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x v="1008"/>
    <b v="0"/>
    <n v="32"/>
    <b v="1"/>
    <s v="music/indie rock"/>
    <n v="100"/>
    <n v="188.13"/>
    <x v="7"/>
    <s v="indie rock"/>
    <x v="1008"/>
    <d v="2012-03-08T02:43:55"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x v="1009"/>
    <b v="0"/>
    <n v="177"/>
    <b v="1"/>
    <s v="music/metal"/>
    <n v="120"/>
    <n v="34.01"/>
    <x v="7"/>
    <s v="metal"/>
    <x v="1009"/>
    <d v="2016-09-05T03:59:00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x v="1010"/>
    <b v="0"/>
    <n v="7"/>
    <b v="0"/>
    <s v="technology/wearables"/>
    <n v="1"/>
    <n v="859.86"/>
    <x v="0"/>
    <s v="wearables"/>
    <x v="1010"/>
    <d v="2016-12-23T17:58:57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x v="1011"/>
    <b v="1"/>
    <n v="47"/>
    <b v="1"/>
    <s v="theater/plays"/>
    <n v="100"/>
    <n v="127.81"/>
    <x v="6"/>
    <s v="plays"/>
    <x v="1011"/>
    <d v="2015-07-26T18:19:19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x v="1012"/>
    <b v="1"/>
    <n v="128"/>
    <b v="1"/>
    <s v="film &amp; video/documentary"/>
    <n v="120"/>
    <n v="46.88"/>
    <x v="5"/>
    <s v="documentary"/>
    <x v="1012"/>
    <d v="2013-05-01T00:01:00"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x v="1013"/>
    <b v="0"/>
    <n v="64"/>
    <b v="1"/>
    <s v="theater/plays"/>
    <n v="100"/>
    <n v="93.76"/>
    <x v="6"/>
    <s v="plays"/>
    <x v="1013"/>
    <d v="2015-11-21T03:00:00"/>
  </r>
  <r>
    <x v="1014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2"/>
    <x v="1014"/>
    <b v="0"/>
    <n v="94"/>
    <b v="1"/>
    <s v="theater/plays"/>
    <n v="100"/>
    <n v="63.83"/>
    <x v="6"/>
    <s v="plays"/>
    <x v="1014"/>
    <d v="2015-03-27T15:24:52"/>
  </r>
  <r>
    <x v="1015"/>
    <s v="Cortez"/>
    <s v="Two marine biologists are at odds during an important expedition. When a stranded shark refuses to die, things get weird."/>
    <n v="6000"/>
    <n v="6000"/>
    <x v="0"/>
    <s v="US"/>
    <s v="USD"/>
    <x v="1013"/>
    <x v="1015"/>
    <b v="0"/>
    <n v="83"/>
    <b v="1"/>
    <s v="theater/plays"/>
    <n v="100"/>
    <n v="72.290000000000006"/>
    <x v="6"/>
    <s v="plays"/>
    <x v="1015"/>
    <d v="2014-07-19T20:38:50"/>
  </r>
  <r>
    <x v="1016"/>
    <s v="Lynn Haven - The First Album, &quot;Fair Weather Friends&quot;"/>
    <s v="Be a part of making the first Lynn Haven album, &quot;Fair Weather Friends.&quot;"/>
    <n v="6000"/>
    <n v="6000"/>
    <x v="0"/>
    <s v="US"/>
    <s v="USD"/>
    <x v="1014"/>
    <x v="1016"/>
    <b v="0"/>
    <n v="10"/>
    <b v="1"/>
    <s v="music/indie rock"/>
    <n v="100"/>
    <n v="600"/>
    <x v="7"/>
    <s v="indie rock"/>
    <x v="1016"/>
    <d v="2013-03-29T22:54:52"/>
  </r>
  <r>
    <x v="1017"/>
    <s v="The Art of the Lift"/>
    <s v="The Art of the Lift is a crime drama that follows an expert crew of pick-pockets and their attempt at breaking in a new recruit."/>
    <n v="5000"/>
    <n v="6000"/>
    <x v="0"/>
    <s v="US"/>
    <s v="USD"/>
    <x v="1015"/>
    <x v="1017"/>
    <b v="0"/>
    <n v="61"/>
    <b v="1"/>
    <s v="film &amp; video/television"/>
    <n v="120"/>
    <n v="98.36"/>
    <x v="5"/>
    <s v="television"/>
    <x v="1017"/>
    <d v="2016-04-27T14:58:27"/>
  </r>
  <r>
    <x v="1018"/>
    <s v="The Last Cosmonaut"/>
    <s v="He can never die. He will live forever. He is the last cosmonaut, and this is his story."/>
    <n v="2500"/>
    <n v="6000"/>
    <x v="0"/>
    <s v="US"/>
    <s v="USD"/>
    <x v="1016"/>
    <x v="1018"/>
    <b v="1"/>
    <n v="145"/>
    <b v="1"/>
    <s v="film &amp; video/documentary"/>
    <n v="240"/>
    <n v="41.38"/>
    <x v="5"/>
    <s v="documentary"/>
    <x v="1018"/>
    <d v="2011-02-26T05:57:08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x v="1019"/>
    <b v="0"/>
    <n v="26"/>
    <b v="1"/>
    <s v="publishing/nonfiction"/>
    <n v="102"/>
    <n v="230.19"/>
    <x v="1"/>
    <s v="nonfiction"/>
    <x v="1019"/>
    <d v="2014-12-18T12:08:53"/>
  </r>
  <r>
    <x v="1020"/>
    <s v="64 Squares"/>
    <s v="64 Squares is an autobiographical one-man exploration of the internal chess game played to reconcile relationships."/>
    <n v="5000"/>
    <n v="5940"/>
    <x v="0"/>
    <s v="US"/>
    <s v="USD"/>
    <x v="1018"/>
    <x v="1020"/>
    <b v="0"/>
    <n v="61"/>
    <b v="1"/>
    <s v="theater/plays"/>
    <n v="119"/>
    <n v="97.38"/>
    <x v="6"/>
    <s v="plays"/>
    <x v="1020"/>
    <d v="2017-03-02T19:19:15"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x v="1019"/>
    <x v="1021"/>
    <b v="0"/>
    <n v="49"/>
    <b v="1"/>
    <s v="technology/hardware"/>
    <n v="148"/>
    <n v="120.86"/>
    <x v="0"/>
    <s v="hardware"/>
    <x v="1021"/>
    <d v="2016-05-15T17:35:01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x v="1022"/>
    <b v="1"/>
    <n v="91"/>
    <b v="1"/>
    <s v="film &amp; video/documentary"/>
    <n v="118"/>
    <n v="64.95"/>
    <x v="5"/>
    <s v="documentary"/>
    <x v="1022"/>
    <d v="2012-05-11T14:53:15"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x v="1021"/>
    <x v="1023"/>
    <b v="0"/>
    <n v="180"/>
    <b v="1"/>
    <s v="games/tabletop games"/>
    <n v="169"/>
    <n v="32.82"/>
    <x v="3"/>
    <s v="tabletop games"/>
    <x v="1023"/>
    <d v="2013-04-02T15:52:45"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x v="1022"/>
    <x v="1024"/>
    <b v="1"/>
    <n v="62"/>
    <b v="1"/>
    <s v="film &amp; video/documentary"/>
    <n v="148"/>
    <n v="95.23"/>
    <x v="5"/>
    <s v="documentary"/>
    <x v="1024"/>
    <d v="2012-04-28T00:57:54"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x v="1025"/>
    <b v="0"/>
    <n v="140"/>
    <b v="0"/>
    <s v="photography/photobooks"/>
    <n v="49"/>
    <n v="42.16"/>
    <x v="2"/>
    <s v="photobooks"/>
    <x v="1025"/>
    <d v="2015-02-28T07:32:16"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x v="1026"/>
    <b v="0"/>
    <n v="70"/>
    <b v="0"/>
    <s v="technology/space exploration"/>
    <n v="12"/>
    <n v="83.94"/>
    <x v="0"/>
    <s v="space exploration"/>
    <x v="1026"/>
    <d v="2014-06-13T04:00:00"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x v="1027"/>
    <b v="0"/>
    <n v="85"/>
    <b v="0"/>
    <s v="food/food trucks"/>
    <n v="12"/>
    <n v="69.12"/>
    <x v="4"/>
    <s v="food trucks"/>
    <x v="1027"/>
    <d v="2014-06-28T19:21:54"/>
  </r>
  <r>
    <x v="1028"/>
    <s v="Phantom Ship / Coastal (Album Preorder)"/>
    <s v="Ideal for living rooms and open spaces."/>
    <n v="5400"/>
    <n v="5858.84"/>
    <x v="0"/>
    <s v="US"/>
    <s v="USD"/>
    <x v="1026"/>
    <x v="1028"/>
    <b v="0"/>
    <n v="96"/>
    <b v="1"/>
    <s v="music/electronic music"/>
    <n v="108"/>
    <n v="61.03"/>
    <x v="7"/>
    <s v="electronic music"/>
    <x v="1028"/>
    <d v="2016-06-23T16:00:25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x v="1029"/>
    <b v="0"/>
    <n v="45"/>
    <b v="0"/>
    <s v="theater/spaces"/>
    <n v="23"/>
    <n v="130.09"/>
    <x v="6"/>
    <s v="spaces"/>
    <x v="1029"/>
    <d v="2016-07-09T01:59:00"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x v="1030"/>
    <b v="0"/>
    <n v="104"/>
    <b v="1"/>
    <s v="theater/plays"/>
    <n v="106"/>
    <n v="56.2"/>
    <x v="6"/>
    <s v="plays"/>
    <x v="1030"/>
    <d v="2015-08-12T00:00:00"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x v="1031"/>
    <b v="0"/>
    <n v="130"/>
    <b v="1"/>
    <s v="theater/plays"/>
    <n v="117"/>
    <n v="44.86"/>
    <x v="6"/>
    <s v="plays"/>
    <x v="1031"/>
    <d v="2016-06-17T16:00:00"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x v="1032"/>
    <b v="0"/>
    <n v="96"/>
    <b v="1"/>
    <s v="music/rock"/>
    <n v="117"/>
    <n v="60.74"/>
    <x v="7"/>
    <s v="rock"/>
    <x v="1032"/>
    <d v="2012-09-22T18:19:16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x v="1033"/>
    <b v="1"/>
    <n v="159"/>
    <b v="1"/>
    <s v="music/metal"/>
    <n v="194"/>
    <n v="36.630000000000003"/>
    <x v="7"/>
    <s v="metal"/>
    <x v="1033"/>
    <d v="2014-11-01T04:59:00"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x v="1034"/>
    <b v="0"/>
    <n v="79"/>
    <b v="1"/>
    <s v="theater/plays"/>
    <n v="116"/>
    <n v="73.58"/>
    <x v="6"/>
    <s v="plays"/>
    <x v="1034"/>
    <d v="2015-07-18T06:59:00"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x v="1033"/>
    <x v="1035"/>
    <b v="0"/>
    <n v="14"/>
    <b v="1"/>
    <s v="photography/photobooks"/>
    <n v="116"/>
    <n v="414.29"/>
    <x v="2"/>
    <s v="photobooks"/>
    <x v="1035"/>
    <d v="2017-01-28T19:29:00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x v="1036"/>
    <b v="1"/>
    <n v="88"/>
    <b v="1"/>
    <s v="theater/plays"/>
    <n v="105"/>
    <n v="65.58"/>
    <x v="6"/>
    <s v="plays"/>
    <x v="1036"/>
    <d v="2015-06-20T17:55:14"/>
  </r>
  <r>
    <x v="1037"/>
    <s v="VR Card - Customized Virtual Reality Viewer (Canceled)"/>
    <s v="Get VR to Everyone with Mailable, Ready to Use Viewers"/>
    <n v="50000"/>
    <n v="5757"/>
    <x v="1"/>
    <s v="US"/>
    <s v="USD"/>
    <x v="1035"/>
    <x v="1037"/>
    <b v="0"/>
    <n v="45"/>
    <b v="0"/>
    <s v="technology/wearables"/>
    <n v="12"/>
    <n v="127.93"/>
    <x v="0"/>
    <s v="wearables"/>
    <x v="1037"/>
    <d v="2016-02-17T12:04:39"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x v="1038"/>
    <b v="0"/>
    <n v="16"/>
    <b v="1"/>
    <s v="theater/plays"/>
    <n v="191"/>
    <n v="358.69"/>
    <x v="6"/>
    <s v="plays"/>
    <x v="1038"/>
    <d v="2014-08-01T06:59:00"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x v="1039"/>
    <b v="0"/>
    <n v="90"/>
    <b v="1"/>
    <s v="music/rock"/>
    <n v="114"/>
    <n v="63.48"/>
    <x v="7"/>
    <s v="rock"/>
    <x v="1039"/>
    <d v="2015-11-14T01:04:10"/>
  </r>
  <r>
    <x v="1040"/>
    <s v="Nursery Crimes"/>
    <s v="A 40s crime-noir play using nursery rhyme characters."/>
    <n v="5000"/>
    <n v="5700"/>
    <x v="0"/>
    <s v="US"/>
    <s v="USD"/>
    <x v="1038"/>
    <x v="1040"/>
    <b v="1"/>
    <n v="69"/>
    <b v="1"/>
    <s v="theater/plays"/>
    <n v="114"/>
    <n v="82.61"/>
    <x v="6"/>
    <s v="plays"/>
    <x v="1040"/>
    <d v="2013-07-22T20:09:12"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x v="1041"/>
    <b v="0"/>
    <n v="71"/>
    <b v="1"/>
    <s v="theater/plays"/>
    <n v="114"/>
    <n v="80.23"/>
    <x v="6"/>
    <s v="plays"/>
    <x v="1041"/>
    <d v="2015-03-09T03:44:52"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x v="1042"/>
    <b v="0"/>
    <n v="30"/>
    <b v="0"/>
    <s v="music/jazz"/>
    <n v="21"/>
    <n v="189.33"/>
    <x v="7"/>
    <s v="jazz"/>
    <x v="1042"/>
    <d v="2014-10-01T12:43:13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x v="1043"/>
    <b v="0"/>
    <n v="68"/>
    <b v="1"/>
    <s v="theater/plays"/>
    <n v="113"/>
    <n v="83.43"/>
    <x v="6"/>
    <s v="plays"/>
    <x v="1043"/>
    <d v="2014-09-01T15:59:00"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x v="1044"/>
    <b v="0"/>
    <n v="53"/>
    <b v="1"/>
    <s v="theater/plays"/>
    <n v="113"/>
    <n v="107"/>
    <x v="6"/>
    <s v="plays"/>
    <x v="1044"/>
    <d v="2015-02-11T17:00:00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x v="1045"/>
    <b v="0"/>
    <n v="139"/>
    <b v="1"/>
    <s v="publishing/nonfiction"/>
    <n v="378"/>
    <n v="40.76"/>
    <x v="1"/>
    <s v="nonfiction"/>
    <x v="1045"/>
    <d v="2016-06-30T18:57:19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x v="1046"/>
    <b v="0"/>
    <n v="83"/>
    <b v="1"/>
    <s v="theater/plays"/>
    <n v="113"/>
    <n v="68.25"/>
    <x v="6"/>
    <s v="plays"/>
    <x v="1046"/>
    <d v="2015-04-06T04:00:00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x v="1047"/>
    <b v="0"/>
    <n v="49"/>
    <b v="1"/>
    <s v="film &amp; video/documentary"/>
    <n v="142"/>
    <n v="115.51"/>
    <x v="5"/>
    <s v="documentary"/>
    <x v="1047"/>
    <d v="2016-01-23T17:16:32"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x v="1048"/>
    <b v="0"/>
    <n v="120"/>
    <b v="1"/>
    <s v="photography/photobooks"/>
    <n v="103"/>
    <n v="47.13"/>
    <x v="2"/>
    <s v="photobooks"/>
    <x v="1048"/>
    <d v="2016-08-29T04:01:09"/>
  </r>
  <r>
    <x v="1049"/>
    <s v="DENOUNCED - A Short Film"/>
    <s v="When a ruthless hit-man is 'denounced' from the mafia, his old enemies declare war."/>
    <n v="5000"/>
    <n v="5651.58"/>
    <x v="0"/>
    <s v="US"/>
    <s v="USD"/>
    <x v="1047"/>
    <x v="1049"/>
    <b v="0"/>
    <n v="39"/>
    <b v="1"/>
    <s v="film &amp; video/shorts"/>
    <n v="113"/>
    <n v="144.91"/>
    <x v="5"/>
    <s v="shorts"/>
    <x v="1049"/>
    <d v="2011-07-29T01:17:16"/>
  </r>
  <r>
    <x v="1050"/>
    <s v="Rosaline debut record"/>
    <s v="South Florida roots country/rock outfit's long awaited debut record"/>
    <n v="5500"/>
    <n v="5645"/>
    <x v="0"/>
    <s v="US"/>
    <s v="USD"/>
    <x v="1048"/>
    <x v="1050"/>
    <b v="0"/>
    <n v="83"/>
    <b v="1"/>
    <s v="music/rock"/>
    <n v="103"/>
    <n v="68.010000000000005"/>
    <x v="7"/>
    <s v="rock"/>
    <x v="1050"/>
    <d v="2016-06-25T03:59:00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x v="1051"/>
    <b v="0"/>
    <n v="72"/>
    <b v="1"/>
    <s v="theater/plays"/>
    <n v="113"/>
    <n v="78.260000000000005"/>
    <x v="6"/>
    <s v="plays"/>
    <x v="1051"/>
    <d v="2014-05-24T21:00:00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x v="1052"/>
    <b v="1"/>
    <n v="51"/>
    <b v="1"/>
    <s v="film &amp; video/documentary"/>
    <n v="113"/>
    <n v="110.47"/>
    <x v="5"/>
    <s v="documentary"/>
    <x v="1052"/>
    <d v="2010-02-02T07:59:00"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x v="1051"/>
    <x v="1053"/>
    <b v="0"/>
    <n v="85"/>
    <b v="1"/>
    <s v="theater/plays"/>
    <n v="102"/>
    <n v="66.150000000000006"/>
    <x v="6"/>
    <s v="plays"/>
    <x v="1053"/>
    <d v="2014-09-07T14:23:42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x v="1054"/>
    <b v="0"/>
    <n v="59"/>
    <b v="0"/>
    <s v="technology/space exploration"/>
    <n v="19"/>
    <n v="95.28"/>
    <x v="0"/>
    <s v="space exploration"/>
    <x v="1054"/>
    <d v="2016-08-03T01:30:00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x v="1055"/>
    <b v="0"/>
    <n v="80"/>
    <b v="1"/>
    <s v="music/indie rock"/>
    <n v="107"/>
    <n v="70.209999999999994"/>
    <x v="7"/>
    <s v="indie rock"/>
    <x v="1055"/>
    <d v="2012-01-24T19:26:13"/>
  </r>
  <r>
    <x v="1056"/>
    <s v="By Morning"/>
    <s v="A new play by Matthew Gasda"/>
    <n v="4999"/>
    <n v="5604"/>
    <x v="0"/>
    <s v="US"/>
    <s v="USD"/>
    <x v="1054"/>
    <x v="1056"/>
    <b v="0"/>
    <n v="81"/>
    <b v="1"/>
    <s v="theater/plays"/>
    <n v="112"/>
    <n v="69.19"/>
    <x v="6"/>
    <s v="plays"/>
    <x v="1056"/>
    <d v="2017-02-28T05:00:00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x v="1057"/>
    <b v="1"/>
    <n v="89"/>
    <b v="1"/>
    <s v="theater/plays"/>
    <n v="102"/>
    <n v="62.92"/>
    <x v="6"/>
    <s v="plays"/>
    <x v="1057"/>
    <d v="2012-06-01T22:52:24"/>
  </r>
  <r>
    <x v="1058"/>
    <s v="Can't Go Home"/>
    <s v="A travel series hosted by touring musicians that profiles a different American city in each episode."/>
    <n v="3500"/>
    <n v="5599"/>
    <x v="0"/>
    <s v="US"/>
    <s v="USD"/>
    <x v="1056"/>
    <x v="1058"/>
    <b v="0"/>
    <n v="51"/>
    <b v="1"/>
    <s v="film &amp; video/television"/>
    <n v="160"/>
    <n v="109.78"/>
    <x v="5"/>
    <s v="television"/>
    <x v="1058"/>
    <d v="2016-06-23T20:27:00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x v="1059"/>
    <b v="0"/>
    <n v="105"/>
    <b v="1"/>
    <s v="publishing/nonfiction"/>
    <n v="112"/>
    <n v="53.19"/>
    <x v="1"/>
    <s v="nonfiction"/>
    <x v="1059"/>
    <d v="2016-10-16T11:00:00"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x v="1060"/>
    <b v="0"/>
    <n v="49"/>
    <b v="1"/>
    <s v="music/rock"/>
    <n v="101"/>
    <n v="113.88"/>
    <x v="7"/>
    <s v="rock"/>
    <x v="1060"/>
    <d v="2012-03-25T23:55:30"/>
  </r>
  <r>
    <x v="1061"/>
    <s v="Carbon Fiber Collar Stays"/>
    <s v="Ever wanted to own something made out of carbon fiber? Now you can!"/>
    <n v="2000"/>
    <n v="5574"/>
    <x v="0"/>
    <s v="US"/>
    <s v="USD"/>
    <x v="1059"/>
    <x v="1061"/>
    <b v="0"/>
    <n v="237"/>
    <b v="1"/>
    <s v="technology/wearables"/>
    <n v="279"/>
    <n v="23.52"/>
    <x v="0"/>
    <s v="wearables"/>
    <x v="1061"/>
    <d v="2016-08-12T00:37:54"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x v="1062"/>
    <b v="1"/>
    <n v="111"/>
    <b v="1"/>
    <s v="film &amp; video/documentary"/>
    <n v="111"/>
    <n v="50.18"/>
    <x v="5"/>
    <s v="documentary"/>
    <x v="1062"/>
    <d v="2011-11-07T04:39:38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x v="1063"/>
    <b v="0"/>
    <n v="33"/>
    <b v="0"/>
    <s v="food/food trucks"/>
    <n v="25"/>
    <n v="168.39"/>
    <x v="4"/>
    <s v="food trucks"/>
    <x v="1063"/>
    <d v="2015-04-11T06:00:00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x v="1064"/>
    <b v="1"/>
    <n v="58"/>
    <b v="1"/>
    <s v="film &amp; video/documentary"/>
    <n v="111"/>
    <n v="95.78"/>
    <x v="5"/>
    <s v="documentary"/>
    <x v="1064"/>
    <d v="2010-05-10T20:16:00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x v="1065"/>
    <b v="0"/>
    <n v="10"/>
    <b v="1"/>
    <s v="music/pop"/>
    <n v="111"/>
    <n v="554"/>
    <x v="7"/>
    <s v="pop"/>
    <x v="1065"/>
    <d v="2013-09-18T14:49:00"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x v="1066"/>
    <b v="0"/>
    <n v="87"/>
    <b v="1"/>
    <s v="music/rock"/>
    <n v="111"/>
    <n v="63.62"/>
    <x v="7"/>
    <s v="rock"/>
    <x v="1066"/>
    <d v="2015-06-15T04:34:54"/>
  </r>
  <r>
    <x v="1067"/>
    <s v="Purgatoria: City of Angels"/>
    <s v="A gritty, noir tabletop RPG with a fast-paced combo-based battle system."/>
    <n v="4600"/>
    <n v="5535"/>
    <x v="0"/>
    <s v="US"/>
    <s v="USD"/>
    <x v="1065"/>
    <x v="1067"/>
    <b v="0"/>
    <n v="115"/>
    <b v="1"/>
    <s v="games/tabletop games"/>
    <n v="120"/>
    <n v="48.13"/>
    <x v="3"/>
    <s v="tabletop games"/>
    <x v="1067"/>
    <d v="2015-08-11T18:31:40"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x v="1068"/>
    <b v="0"/>
    <n v="136"/>
    <b v="1"/>
    <s v="theater/plays"/>
    <n v="111"/>
    <n v="40.630000000000003"/>
    <x v="6"/>
    <s v="plays"/>
    <x v="1068"/>
    <d v="2016-03-02T19:21:27"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x v="1067"/>
    <x v="1069"/>
    <b v="0"/>
    <n v="79"/>
    <b v="1"/>
    <s v="theater/plays"/>
    <n v="100"/>
    <n v="69.819999999999993"/>
    <x v="6"/>
    <s v="plays"/>
    <x v="1069"/>
    <d v="2016-04-30T03:59:00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x v="1070"/>
    <b v="0"/>
    <n v="33"/>
    <b v="1"/>
    <s v="theater/musical"/>
    <n v="110"/>
    <n v="166.97"/>
    <x v="6"/>
    <s v="musical"/>
    <x v="1070"/>
    <d v="2016-11-29T06:00:00"/>
  </r>
  <r>
    <x v="1071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69"/>
    <x v="1071"/>
    <b v="0"/>
    <n v="80"/>
    <b v="1"/>
    <s v="food/small batch"/>
    <n v="110"/>
    <n v="68.86"/>
    <x v="4"/>
    <s v="small batch"/>
    <x v="1071"/>
    <d v="2016-06-09T19:00:00"/>
  </r>
  <r>
    <x v="1072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70"/>
    <x v="1072"/>
    <b v="0"/>
    <n v="147"/>
    <b v="1"/>
    <s v="games/tabletop games"/>
    <n v="220"/>
    <n v="37.479999999999997"/>
    <x v="3"/>
    <s v="tabletop games"/>
    <x v="1072"/>
    <d v="2017-03-12T12:10:42"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x v="1071"/>
    <x v="1073"/>
    <b v="0"/>
    <n v="44"/>
    <b v="1"/>
    <s v="theater/plays"/>
    <n v="100"/>
    <n v="125.09"/>
    <x v="6"/>
    <s v="plays"/>
    <x v="1073"/>
    <d v="2015-07-27T22:59:00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x v="1074"/>
    <b v="0"/>
    <n v="76"/>
    <b v="1"/>
    <s v="theater/plays"/>
    <n v="110"/>
    <n v="72.38"/>
    <x v="6"/>
    <s v="plays"/>
    <x v="1074"/>
    <d v="2016-01-19T22:59:00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x v="1075"/>
    <b v="0"/>
    <n v="18"/>
    <b v="1"/>
    <s v="music/rock"/>
    <n v="100"/>
    <n v="305.56"/>
    <x v="7"/>
    <s v="rock"/>
    <x v="1075"/>
    <d v="2011-07-23T03:59:00"/>
  </r>
  <r>
    <x v="1076"/>
    <s v="28mm Fantasy Miniature range Feral Orcs!"/>
    <s v="28mm Fantasy Miniature Range in leadfree white metal: Orcs, wolves and more."/>
    <n v="4000"/>
    <n v="5496"/>
    <x v="0"/>
    <s v="DE"/>
    <s v="EUR"/>
    <x v="1074"/>
    <x v="1076"/>
    <b v="0"/>
    <n v="79"/>
    <b v="1"/>
    <s v="games/tabletop games"/>
    <n v="137"/>
    <n v="69.569999999999993"/>
    <x v="3"/>
    <s v="tabletop games"/>
    <x v="1076"/>
    <d v="2017-03-10T14:55:16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x v="1077"/>
    <b v="0"/>
    <n v="108"/>
    <b v="1"/>
    <s v="theater/plays"/>
    <n v="110"/>
    <n v="50.75"/>
    <x v="6"/>
    <s v="plays"/>
    <x v="1077"/>
    <d v="2015-03-26T04:00:00"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x v="1078"/>
    <b v="1"/>
    <n v="60"/>
    <b v="1"/>
    <s v="theater/plays"/>
    <n v="110"/>
    <n v="91.3"/>
    <x v="6"/>
    <s v="plays"/>
    <x v="1078"/>
    <d v="2011-02-17T21:17:07"/>
  </r>
  <r>
    <x v="1079"/>
    <s v="The 2015 Pro Football Beast Book"/>
    <s v="The Definitive (and Slightly Ridiculous) Guide to Enjoying the 2015 Pro Football Season"/>
    <n v="5000"/>
    <n v="5469"/>
    <x v="0"/>
    <s v="US"/>
    <s v="USD"/>
    <x v="1077"/>
    <x v="1079"/>
    <b v="0"/>
    <n v="100"/>
    <b v="1"/>
    <s v="publishing/nonfiction"/>
    <n v="109"/>
    <n v="54.69"/>
    <x v="1"/>
    <s v="nonfiction"/>
    <x v="1079"/>
    <d v="2015-07-30T03:59:00"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x v="1080"/>
    <b v="0"/>
    <n v="78"/>
    <b v="1"/>
    <s v="music/rock"/>
    <n v="137"/>
    <n v="70.06"/>
    <x v="7"/>
    <s v="rock"/>
    <x v="1080"/>
    <d v="2015-06-03T04:30:00"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x v="1081"/>
    <b v="1"/>
    <n v="73"/>
    <b v="1"/>
    <s v="theater/plays"/>
    <n v="109"/>
    <n v="74.819999999999993"/>
    <x v="6"/>
    <s v="plays"/>
    <x v="1081"/>
    <d v="2015-11-30T17:08:38"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x v="1082"/>
    <b v="1"/>
    <n v="34"/>
    <b v="1"/>
    <s v="film &amp; video/documentary"/>
    <n v="136"/>
    <n v="160.47"/>
    <x v="5"/>
    <s v="documentary"/>
    <x v="1082"/>
    <d v="2015-03-22T08:00:00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x v="1083"/>
    <b v="1"/>
    <n v="52"/>
    <b v="0"/>
    <s v="photography/photobooks"/>
    <n v="35"/>
    <n v="104.85"/>
    <x v="2"/>
    <s v="photobooks"/>
    <x v="1083"/>
    <d v="2015-11-14T17:16:44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x v="1084"/>
    <b v="0"/>
    <n v="149"/>
    <b v="1"/>
    <s v="publishing/nonfiction"/>
    <n v="156"/>
    <n v="36.53"/>
    <x v="1"/>
    <s v="nonfiction"/>
    <x v="1084"/>
    <d v="2013-01-14T21:20:00"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x v="1083"/>
    <x v="1085"/>
    <b v="0"/>
    <n v="112"/>
    <b v="1"/>
    <s v="music/rock"/>
    <n v="272"/>
    <n v="48.54"/>
    <x v="7"/>
    <s v="rock"/>
    <x v="1085"/>
    <d v="2012-12-15T22:11:50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x v="1086"/>
    <b v="1"/>
    <n v="89"/>
    <b v="1"/>
    <s v="music/indie rock"/>
    <n v="109"/>
    <n v="61.04"/>
    <x v="7"/>
    <s v="indie rock"/>
    <x v="1086"/>
    <d v="2014-04-02T18:36:40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x v="1087"/>
    <b v="0"/>
    <n v="47"/>
    <b v="0"/>
    <s v="publishing/translations"/>
    <n v="32"/>
    <n v="115.55"/>
    <x v="1"/>
    <s v="translations"/>
    <x v="1087"/>
    <d v="2015-11-26T06:03:36"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x v="1088"/>
    <b v="1"/>
    <n v="100"/>
    <b v="1"/>
    <s v="theater/plays"/>
    <n v="109"/>
    <n v="54.3"/>
    <x v="6"/>
    <s v="plays"/>
    <x v="1088"/>
    <d v="2014-11-18T17:23:26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x v="1089"/>
    <b v="1"/>
    <n v="76"/>
    <b v="0"/>
    <s v="photography/photobooks"/>
    <n v="15"/>
    <n v="71.34"/>
    <x v="2"/>
    <s v="photobooks"/>
    <x v="1089"/>
    <d v="2016-02-21T13:48:09"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x v="1088"/>
    <x v="1090"/>
    <b v="0"/>
    <n v="102"/>
    <b v="1"/>
    <s v="games/tabletop games"/>
    <n v="271"/>
    <n v="53.08"/>
    <x v="3"/>
    <s v="tabletop games"/>
    <x v="1090"/>
    <d v="2016-01-03T22:59:00"/>
  </r>
  <r>
    <x v="1091"/>
    <s v="Dundee: A Hip-Hopera"/>
    <s v="A dramatic hip-hopera, inspired from monologues written by the performers."/>
    <n v="5000"/>
    <n v="5410"/>
    <x v="0"/>
    <s v="US"/>
    <s v="USD"/>
    <x v="1089"/>
    <x v="1091"/>
    <b v="0"/>
    <n v="57"/>
    <b v="1"/>
    <s v="theater/musical"/>
    <n v="108"/>
    <n v="94.91"/>
    <x v="6"/>
    <s v="musical"/>
    <x v="1091"/>
    <d v="2016-11-15T02:08:00"/>
  </r>
  <r>
    <x v="1092"/>
    <s v="Judi Dench is Cool in Person"/>
    <s v="Two actors, one bookie and a very bad day.  Judi Dench is Cool in Person is fast, funny and only a little bit nasty."/>
    <n v="3500"/>
    <n v="5410"/>
    <x v="0"/>
    <s v="AU"/>
    <s v="AUD"/>
    <x v="1090"/>
    <x v="1092"/>
    <b v="0"/>
    <n v="53"/>
    <b v="1"/>
    <s v="film &amp; video/shorts"/>
    <n v="155"/>
    <n v="102.08"/>
    <x v="5"/>
    <s v="shorts"/>
    <x v="1092"/>
    <d v="2015-05-31T07:59:47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x v="1093"/>
    <b v="0"/>
    <n v="106"/>
    <b v="1"/>
    <s v="music/rock"/>
    <n v="120"/>
    <n v="50.93"/>
    <x v="7"/>
    <s v="rock"/>
    <x v="1093"/>
    <d v="2014-06-23T16:01:00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x v="1094"/>
    <b v="0"/>
    <n v="35"/>
    <b v="1"/>
    <s v="technology/hardware"/>
    <n v="108"/>
    <n v="154.16999999999999"/>
    <x v="0"/>
    <s v="hardware"/>
    <x v="1094"/>
    <d v="2016-12-31T18:20:54"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x v="1095"/>
    <b v="1"/>
    <n v="75"/>
    <b v="0"/>
    <s v="photography/photobooks"/>
    <n v="31"/>
    <n v="71.87"/>
    <x v="2"/>
    <s v="photobooks"/>
    <x v="1095"/>
    <d v="2015-02-14T01:43:02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x v="1096"/>
    <b v="1"/>
    <n v="118"/>
    <b v="1"/>
    <s v="film &amp; video/documentary"/>
    <n v="108"/>
    <n v="45.67"/>
    <x v="5"/>
    <s v="documentary"/>
    <x v="1096"/>
    <d v="2011-07-03T11:57:46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x v="1097"/>
    <b v="0"/>
    <n v="70"/>
    <b v="1"/>
    <s v="film &amp; video/television"/>
    <n v="108"/>
    <n v="76.87"/>
    <x v="5"/>
    <s v="television"/>
    <x v="1097"/>
    <d v="2014-12-19T20:40:07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x v="1098"/>
    <b v="0"/>
    <n v="37"/>
    <b v="0"/>
    <s v="theater/musical"/>
    <n v="90"/>
    <n v="145.41"/>
    <x v="6"/>
    <s v="musical"/>
    <x v="1098"/>
    <d v="2015-04-20T21:09:25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x v="1099"/>
    <b v="0"/>
    <n v="70"/>
    <b v="1"/>
    <s v="theater/plays"/>
    <n v="108"/>
    <n v="76.8"/>
    <x v="6"/>
    <s v="plays"/>
    <x v="1099"/>
    <d v="2016-07-01T23:00:00"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x v="1098"/>
    <x v="1100"/>
    <b v="0"/>
    <n v="46"/>
    <b v="1"/>
    <s v="theater/plays"/>
    <n v="139"/>
    <n v="116.65"/>
    <x v="6"/>
    <s v="plays"/>
    <x v="1100"/>
    <d v="2015-07-30T12:30:22"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x v="1101"/>
    <b v="0"/>
    <n v="64"/>
    <b v="1"/>
    <s v="film &amp; video/television"/>
    <n v="102"/>
    <n v="83.75"/>
    <x v="5"/>
    <s v="television"/>
    <x v="1101"/>
    <d v="2015-11-08T16:51:41"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x v="1100"/>
    <x v="1102"/>
    <b v="0"/>
    <n v="78"/>
    <b v="1"/>
    <s v="music/rock"/>
    <n v="107"/>
    <n v="68.709999999999994"/>
    <x v="7"/>
    <s v="rock"/>
    <x v="1102"/>
    <d v="2015-11-13T17:04:28"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x v="1101"/>
    <x v="1103"/>
    <b v="0"/>
    <n v="133"/>
    <b v="1"/>
    <s v="theater/plays"/>
    <n v="160"/>
    <n v="40.29"/>
    <x v="6"/>
    <s v="plays"/>
    <x v="1103"/>
    <d v="2014-07-03T16:03:01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x v="1104"/>
    <b v="0"/>
    <n v="73"/>
    <b v="1"/>
    <s v="music/rock"/>
    <n v="107"/>
    <n v="73.36"/>
    <x v="7"/>
    <s v="rock"/>
    <x v="1104"/>
    <d v="2016-12-29T05:08:45"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x v="1105"/>
    <b v="0"/>
    <n v="72"/>
    <b v="1"/>
    <s v="theater/plays"/>
    <n v="107"/>
    <n v="74.209999999999994"/>
    <x v="6"/>
    <s v="plays"/>
    <x v="1105"/>
    <d v="2014-11-01T17:18:00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x v="1106"/>
    <b v="0"/>
    <n v="90"/>
    <b v="1"/>
    <s v="music/rock"/>
    <n v="127"/>
    <n v="59.23"/>
    <x v="7"/>
    <s v="rock"/>
    <x v="1106"/>
    <d v="2013-09-10T03:59:00"/>
  </r>
  <r>
    <x v="1107"/>
    <s v="Death Valley"/>
    <s v="Death Valley will be the first photo book of Andi State"/>
    <n v="5000"/>
    <n v="5330"/>
    <x v="0"/>
    <s v="US"/>
    <s v="USD"/>
    <x v="1105"/>
    <x v="1107"/>
    <b v="0"/>
    <n v="49"/>
    <b v="1"/>
    <s v="photography/photobooks"/>
    <n v="107"/>
    <n v="108.78"/>
    <x v="2"/>
    <s v="photobooks"/>
    <x v="1107"/>
    <d v="2015-03-25T18:53:49"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x v="1106"/>
    <x v="1108"/>
    <b v="0"/>
    <n v="76"/>
    <b v="0"/>
    <s v="theater/spaces"/>
    <n v="27"/>
    <n v="70.11"/>
    <x v="6"/>
    <s v="spaces"/>
    <x v="1108"/>
    <d v="2014-10-04T14:17:00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x v="1109"/>
    <b v="1"/>
    <n v="65"/>
    <b v="1"/>
    <s v="film &amp; video/documentary"/>
    <n v="177"/>
    <n v="81.89"/>
    <x v="5"/>
    <s v="documentary"/>
    <x v="1109"/>
    <d v="2010-04-28T18:49:00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x v="1110"/>
    <b v="0"/>
    <n v="105"/>
    <b v="1"/>
    <s v="music/indie rock"/>
    <n v="116"/>
    <n v="50.69"/>
    <x v="7"/>
    <s v="indie rock"/>
    <x v="1110"/>
    <d v="2012-08-10T22:00:00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x v="1111"/>
    <b v="0"/>
    <n v="64"/>
    <b v="1"/>
    <s v="theater/spaces"/>
    <n v="133"/>
    <n v="82.94"/>
    <x v="6"/>
    <s v="spaces"/>
    <x v="1111"/>
    <d v="2014-08-22T03:44:15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x v="1112"/>
    <b v="1"/>
    <n v="28"/>
    <b v="1"/>
    <s v="music/rock"/>
    <n v="106"/>
    <n v="189.29"/>
    <x v="7"/>
    <s v="rock"/>
    <x v="1112"/>
    <d v="2010-06-15T04:00:00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x v="1113"/>
    <b v="1"/>
    <n v="110"/>
    <b v="1"/>
    <s v="photography/photobooks"/>
    <n v="132"/>
    <n v="48.15"/>
    <x v="2"/>
    <s v="photobooks"/>
    <x v="1113"/>
    <d v="2016-05-23T22:00:00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x v="1114"/>
    <b v="0"/>
    <n v="37"/>
    <b v="1"/>
    <s v="theater/plays"/>
    <n v="106"/>
    <n v="143.11000000000001"/>
    <x v="6"/>
    <s v="plays"/>
    <x v="1114"/>
    <d v="2014-08-21T16:28:00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x v="1115"/>
    <b v="0"/>
    <n v="46"/>
    <b v="1"/>
    <s v="theater/plays"/>
    <n v="106"/>
    <n v="115.02"/>
    <x v="6"/>
    <s v="plays"/>
    <x v="1115"/>
    <d v="2017-02-01T22:59:00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x v="1116"/>
    <b v="0"/>
    <n v="126"/>
    <b v="1"/>
    <s v="theater/plays"/>
    <n v="106"/>
    <n v="41.94"/>
    <x v="6"/>
    <s v="plays"/>
    <x v="1116"/>
    <d v="2014-05-19T21:00:00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x v="1117"/>
    <b v="0"/>
    <n v="49"/>
    <b v="1"/>
    <s v="theater/plays"/>
    <n v="105"/>
    <n v="107.57"/>
    <x v="6"/>
    <s v="plays"/>
    <x v="1117"/>
    <d v="2015-06-17T01:40:14"/>
  </r>
  <r>
    <x v="1118"/>
    <s v="MONDO BANANA"/>
    <s v="A documentary adventure about bananas - and people. Your round-trip ticket into the heart of banana-cultures!!"/>
    <n v="5000"/>
    <n v="5263"/>
    <x v="0"/>
    <s v="US"/>
    <s v="USD"/>
    <x v="1116"/>
    <x v="1118"/>
    <b v="0"/>
    <n v="70"/>
    <b v="1"/>
    <s v="film &amp; video/documentary"/>
    <n v="105"/>
    <n v="75.19"/>
    <x v="5"/>
    <s v="documentary"/>
    <x v="1118"/>
    <d v="2011-08-10T07:08:00"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x v="1119"/>
    <b v="0"/>
    <n v="82"/>
    <b v="1"/>
    <s v="theater/plays"/>
    <n v="105"/>
    <n v="64.16"/>
    <x v="6"/>
    <s v="plays"/>
    <x v="1119"/>
    <d v="2014-07-11T16:15:00"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x v="1120"/>
    <b v="0"/>
    <n v="43"/>
    <b v="1"/>
    <s v="film &amp; video/shorts"/>
    <n v="105"/>
    <n v="122.33"/>
    <x v="5"/>
    <s v="shorts"/>
    <x v="1120"/>
    <d v="2017-02-01T08:00:00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x v="1121"/>
    <b v="0"/>
    <n v="50"/>
    <b v="1"/>
    <s v="film &amp; video/documentary"/>
    <n v="112"/>
    <n v="105.18"/>
    <x v="5"/>
    <s v="documentary"/>
    <x v="1121"/>
    <d v="2016-04-17T18:38:02"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x v="1122"/>
    <b v="1"/>
    <n v="100"/>
    <b v="1"/>
    <s v="theater/plays"/>
    <n v="117"/>
    <n v="52.58"/>
    <x v="6"/>
    <s v="plays"/>
    <x v="1122"/>
    <d v="2016-04-01T03:59:00"/>
  </r>
  <r>
    <x v="1123"/>
    <s v="SoÃ±Ã© una ciudad amurallada"/>
    <s v="Somos... Podemos... Amamos... Nuestra muralla, nuestra utopÃ­a. Que el amor sea el lÃ­mite"/>
    <n v="50000"/>
    <n v="5250"/>
    <x v="3"/>
    <s v="MX"/>
    <s v="MXN"/>
    <x v="1121"/>
    <x v="1123"/>
    <b v="0"/>
    <n v="12"/>
    <b v="0"/>
    <s v="theater/plays"/>
    <n v="11"/>
    <n v="437.5"/>
    <x v="6"/>
    <s v="plays"/>
    <x v="1123"/>
    <d v="2017-04-16T15:22:46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x v="1124"/>
    <b v="0"/>
    <n v="104"/>
    <b v="1"/>
    <s v="theater/plays"/>
    <n v="105"/>
    <n v="50.38"/>
    <x v="6"/>
    <s v="plays"/>
    <x v="1124"/>
    <d v="2015-06-14T12:36:49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x v="1125"/>
    <b v="0"/>
    <n v="46"/>
    <b v="1"/>
    <s v="music/pop"/>
    <n v="105"/>
    <n v="113.83"/>
    <x v="7"/>
    <s v="pop"/>
    <x v="1125"/>
    <d v="2012-06-09T09:49:37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x v="1126"/>
    <b v="0"/>
    <n v="147"/>
    <b v="1"/>
    <s v="music/indie rock"/>
    <n v="105"/>
    <n v="35.61"/>
    <x v="7"/>
    <s v="indie rock"/>
    <x v="1126"/>
    <d v="2010-12-09T04:59:00"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x v="1125"/>
    <x v="1127"/>
    <b v="0"/>
    <n v="142"/>
    <b v="1"/>
    <s v="theater/plays"/>
    <n v="105"/>
    <n v="36.86"/>
    <x v="6"/>
    <s v="plays"/>
    <x v="1127"/>
    <d v="2016-08-05T21:00:00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x v="1128"/>
    <b v="0"/>
    <n v="17"/>
    <b v="0"/>
    <s v="technology/space exploration"/>
    <n v="2"/>
    <n v="307.82"/>
    <x v="0"/>
    <s v="space exploration"/>
    <x v="1128"/>
    <d v="2015-12-17T19:20:09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x v="1129"/>
    <b v="0"/>
    <n v="56"/>
    <b v="1"/>
    <s v="theater/plays"/>
    <n v="105"/>
    <n v="93.43"/>
    <x v="6"/>
    <s v="plays"/>
    <x v="1129"/>
    <d v="2016-11-01T04:59:00"/>
  </r>
  <r>
    <x v="113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8"/>
    <x v="1130"/>
    <b v="0"/>
    <n v="65"/>
    <b v="1"/>
    <s v="theater/plays"/>
    <n v="105"/>
    <n v="80.400000000000006"/>
    <x v="6"/>
    <s v="plays"/>
    <x v="1130"/>
    <d v="2015-10-06T16:44:46"/>
  </r>
  <r>
    <x v="1131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9"/>
    <x v="1131"/>
    <b v="0"/>
    <n v="120"/>
    <b v="1"/>
    <s v="publishing/nonfiction"/>
    <n v="131"/>
    <n v="43.55"/>
    <x v="1"/>
    <s v="nonfiction"/>
    <x v="1131"/>
    <d v="2012-09-19T04:27:41"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x v="1132"/>
    <b v="1"/>
    <n v="81"/>
    <b v="1"/>
    <s v="music/rock"/>
    <n v="104"/>
    <n v="64.47"/>
    <x v="7"/>
    <s v="rock"/>
    <x v="1132"/>
    <d v="2012-07-07T17:46:51"/>
  </r>
  <r>
    <x v="1133"/>
    <s v="Wake Up Call @ IRT Theater"/>
    <s v="Wake Up Call is a comedic play about a group of hotel employees working on Christmas Eve."/>
    <n v="4500"/>
    <n v="5221"/>
    <x v="0"/>
    <s v="US"/>
    <s v="USD"/>
    <x v="1131"/>
    <x v="1133"/>
    <b v="1"/>
    <n v="104"/>
    <b v="1"/>
    <s v="theater/plays"/>
    <n v="116"/>
    <n v="50.2"/>
    <x v="6"/>
    <s v="plays"/>
    <x v="1133"/>
    <d v="2016-11-04T13:06:24"/>
  </r>
  <r>
    <x v="1134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2"/>
    <x v="1134"/>
    <b v="0"/>
    <n v="103"/>
    <b v="1"/>
    <s v="theater/spaces"/>
    <n v="116"/>
    <n v="50.69"/>
    <x v="6"/>
    <s v="spaces"/>
    <x v="1134"/>
    <d v="2016-11-22T05:59:00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x v="1135"/>
    <b v="0"/>
    <n v="79"/>
    <b v="0"/>
    <s v="music/faith"/>
    <n v="26"/>
    <n v="65.97"/>
    <x v="7"/>
    <s v="faith"/>
    <x v="1135"/>
    <d v="2017-04-01T04:00:00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x v="1136"/>
    <b v="0"/>
    <n v="78"/>
    <b v="1"/>
    <s v="publishing/nonfiction"/>
    <n v="104"/>
    <n v="66.7"/>
    <x v="1"/>
    <s v="nonfiction"/>
    <x v="1136"/>
    <d v="2015-12-26T00:18:54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x v="1137"/>
    <b v="0"/>
    <n v="81"/>
    <b v="1"/>
    <s v="film &amp; video/shorts"/>
    <n v="104"/>
    <n v="64.2"/>
    <x v="5"/>
    <s v="shorts"/>
    <x v="1137"/>
    <d v="2014-04-13T02:00:00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x v="1138"/>
    <b v="0"/>
    <n v="4"/>
    <b v="0"/>
    <s v="technology/wearables"/>
    <n v="104"/>
    <n v="1300"/>
    <x v="0"/>
    <s v="wearables"/>
    <x v="1138"/>
    <d v="2017-01-30T17:16:53"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x v="1139"/>
    <b v="0"/>
    <n v="54"/>
    <b v="1"/>
    <s v="theater/plays"/>
    <n v="104"/>
    <n v="96.2"/>
    <x v="6"/>
    <s v="plays"/>
    <x v="1139"/>
    <d v="2017-01-15T00:59:40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x v="1140"/>
    <b v="1"/>
    <n v="96"/>
    <b v="1"/>
    <s v="film &amp; video/documentary"/>
    <n v="104"/>
    <n v="54.02"/>
    <x v="5"/>
    <s v="documentary"/>
    <x v="1140"/>
    <d v="2012-08-16T01:16:25"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x v="1141"/>
    <b v="0"/>
    <n v="52"/>
    <b v="1"/>
    <s v="theater/musical"/>
    <n v="104"/>
    <n v="99.54"/>
    <x v="6"/>
    <s v="musical"/>
    <x v="1141"/>
    <d v="2016-02-16T05:59:00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x v="1142"/>
    <b v="1"/>
    <n v="82"/>
    <b v="1"/>
    <s v="theater/plays"/>
    <n v="104"/>
    <n v="63.11"/>
    <x v="6"/>
    <s v="plays"/>
    <x v="1142"/>
    <d v="2014-07-28T14:31:17"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x v="1143"/>
    <b v="0"/>
    <n v="30"/>
    <b v="1"/>
    <s v="theater/musical"/>
    <n v="103"/>
    <n v="172.23"/>
    <x v="6"/>
    <s v="musical"/>
    <x v="1143"/>
    <d v="2015-06-03T00:00:00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x v="1144"/>
    <b v="1"/>
    <n v="97"/>
    <b v="1"/>
    <s v="theater/spaces"/>
    <n v="129"/>
    <n v="53.16"/>
    <x v="6"/>
    <s v="spaces"/>
    <x v="1144"/>
    <d v="2015-09-23T13:25:56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x v="1145"/>
    <b v="0"/>
    <n v="60"/>
    <b v="1"/>
    <s v="technology/makerspaces"/>
    <n v="103"/>
    <n v="85.75"/>
    <x v="0"/>
    <s v="makerspaces"/>
    <x v="1145"/>
    <d v="2013-10-25T23:00:10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x v="1146"/>
    <b v="0"/>
    <n v="77"/>
    <b v="1"/>
    <s v="music/rock"/>
    <n v="103"/>
    <n v="66.69"/>
    <x v="7"/>
    <s v="rock"/>
    <x v="1146"/>
    <d v="2014-08-03T17:00:00"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x v="1147"/>
    <b v="0"/>
    <n v="93"/>
    <b v="1"/>
    <s v="theater/plays"/>
    <n v="102"/>
    <n v="55.01"/>
    <x v="6"/>
    <s v="plays"/>
    <x v="1147"/>
    <d v="2016-08-23T03:07:17"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x v="1146"/>
    <x v="1148"/>
    <b v="0"/>
    <n v="62"/>
    <b v="1"/>
    <s v="publishing/nonfiction"/>
    <n v="102"/>
    <n v="82.52"/>
    <x v="1"/>
    <s v="nonfiction"/>
    <x v="1148"/>
    <d v="2012-12-13T22:58:23"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x v="1149"/>
    <b v="0"/>
    <n v="34"/>
    <b v="1"/>
    <s v="theater/plays"/>
    <n v="102"/>
    <n v="150.15"/>
    <x v="6"/>
    <s v="plays"/>
    <x v="1149"/>
    <d v="2015-12-10T16:51:01"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x v="1150"/>
    <b v="1"/>
    <n v="59"/>
    <b v="1"/>
    <s v="theater/spaces"/>
    <n v="102"/>
    <n v="86.49"/>
    <x v="6"/>
    <s v="spaces"/>
    <x v="1150"/>
    <d v="2016-02-11T16:29:03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x v="1151"/>
    <b v="0"/>
    <n v="87"/>
    <b v="1"/>
    <s v="theater/plays"/>
    <n v="102"/>
    <n v="58.62"/>
    <x v="6"/>
    <s v="plays"/>
    <x v="1151"/>
    <d v="2014-09-26T01:35:00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x v="1152"/>
    <b v="0"/>
    <n v="62"/>
    <b v="1"/>
    <s v="theater/plays"/>
    <n v="128"/>
    <n v="82.26"/>
    <x v="6"/>
    <s v="plays"/>
    <x v="1152"/>
    <d v="2015-05-26T15:32:27"/>
  </r>
  <r>
    <x v="1153"/>
    <s v="Wild Ruins"/>
    <s v="Help me search for the lost ruins of the UK. A unique guide to  lesser known and somewhat known ruins of Britain."/>
    <n v="5000"/>
    <n v="5096"/>
    <x v="0"/>
    <s v="GB"/>
    <s v="GBP"/>
    <x v="1151"/>
    <x v="1153"/>
    <b v="0"/>
    <n v="99"/>
    <b v="1"/>
    <s v="publishing/nonfiction"/>
    <n v="102"/>
    <n v="51.47"/>
    <x v="1"/>
    <s v="nonfiction"/>
    <x v="1153"/>
    <d v="2014-07-09T07:55:39"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x v="1152"/>
    <x v="1154"/>
    <b v="0"/>
    <n v="181"/>
    <b v="1"/>
    <s v="games/tabletop games"/>
    <n v="154"/>
    <n v="28.1"/>
    <x v="3"/>
    <s v="tabletop games"/>
    <x v="1154"/>
    <d v="2014-11-18T00:00:00"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x v="1155"/>
    <b v="1"/>
    <n v="63"/>
    <b v="1"/>
    <s v="theater/plays"/>
    <n v="127"/>
    <n v="80.73"/>
    <x v="6"/>
    <s v="plays"/>
    <x v="1155"/>
    <d v="2014-07-07T02:00:00"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x v="1156"/>
    <b v="0"/>
    <n v="99"/>
    <b v="1"/>
    <s v="music/indie rock"/>
    <n v="254"/>
    <n v="51.31"/>
    <x v="7"/>
    <s v="indie rock"/>
    <x v="1156"/>
    <d v="2014-11-21T04:00:00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x v="1157"/>
    <b v="0"/>
    <n v="50"/>
    <b v="1"/>
    <s v="technology/hardware"/>
    <n v="508"/>
    <n v="101.56"/>
    <x v="0"/>
    <s v="hardware"/>
    <x v="1157"/>
    <d v="2015-11-11T23:58:20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x v="1158"/>
    <b v="0"/>
    <n v="139"/>
    <b v="1"/>
    <s v="theater/plays"/>
    <n v="101"/>
    <n v="36.47"/>
    <x v="6"/>
    <s v="plays"/>
    <x v="1158"/>
    <d v="2015-07-31T16:00:00"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x v="1157"/>
    <x v="1159"/>
    <b v="0"/>
    <n v="46"/>
    <b v="1"/>
    <s v="theater/plays"/>
    <n v="101"/>
    <n v="110.22"/>
    <x v="6"/>
    <s v="plays"/>
    <x v="1159"/>
    <d v="2015-01-06T06:00:00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x v="1160"/>
    <b v="1"/>
    <n v="94"/>
    <b v="1"/>
    <s v="music/metal"/>
    <n v="101"/>
    <n v="53.89"/>
    <x v="7"/>
    <s v="metal"/>
    <x v="1160"/>
    <d v="2014-11-10T21:07:43"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x v="1159"/>
    <x v="1161"/>
    <b v="0"/>
    <n v="211"/>
    <b v="1"/>
    <s v="music/electronic music"/>
    <n v="112"/>
    <n v="23.96"/>
    <x v="7"/>
    <s v="electronic music"/>
    <x v="1161"/>
    <d v="2013-01-07T08:00:00"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x v="1162"/>
    <b v="0"/>
    <n v="54"/>
    <b v="1"/>
    <s v="theater/plays"/>
    <n v="101"/>
    <n v="93.61"/>
    <x v="6"/>
    <s v="plays"/>
    <x v="1162"/>
    <d v="2014-07-23T11:00:00"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x v="1163"/>
    <b v="0"/>
    <n v="58"/>
    <b v="1"/>
    <s v="music/rock"/>
    <n v="112"/>
    <n v="87.1"/>
    <x v="7"/>
    <s v="rock"/>
    <x v="1163"/>
    <d v="2014-07-24T18:23:11"/>
  </r>
  <r>
    <x v="1164"/>
    <s v="So I'm A Dark Lord"/>
    <s v="A parody of old school RPGs where you are a new Dark Lord on a quest to amass monsters and allies on your side."/>
    <n v="150000"/>
    <n v="5051"/>
    <x v="2"/>
    <s v="US"/>
    <s v="USD"/>
    <x v="1162"/>
    <x v="1164"/>
    <b v="0"/>
    <n v="148"/>
    <b v="0"/>
    <s v="games/video games"/>
    <n v="3"/>
    <n v="34.130000000000003"/>
    <x v="3"/>
    <s v="video games"/>
    <x v="1164"/>
    <d v="2013-08-04T23:06:22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x v="1165"/>
    <b v="0"/>
    <n v="121"/>
    <b v="1"/>
    <s v="technology/hardware"/>
    <n v="101"/>
    <n v="41.74"/>
    <x v="0"/>
    <s v="hardware"/>
    <x v="1165"/>
    <d v="2015-11-25T15:49:11"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x v="1166"/>
    <b v="0"/>
    <n v="91"/>
    <b v="1"/>
    <s v="theater/musical"/>
    <n v="101"/>
    <n v="55.5"/>
    <x v="6"/>
    <s v="musical"/>
    <x v="1166"/>
    <d v="2014-05-05T12:36:26"/>
  </r>
  <r>
    <x v="1167"/>
    <s v="Campo Maldito"/>
    <s v="Help us bring our production of Campo Maldito to New York AND San Francisco!"/>
    <n v="4000"/>
    <n v="5050"/>
    <x v="0"/>
    <s v="US"/>
    <s v="USD"/>
    <x v="1165"/>
    <x v="1167"/>
    <b v="1"/>
    <n v="94"/>
    <b v="1"/>
    <s v="theater/plays"/>
    <n v="126"/>
    <n v="53.72"/>
    <x v="6"/>
    <s v="plays"/>
    <x v="1167"/>
    <d v="2014-08-08T19:05:51"/>
  </r>
  <r>
    <x v="1168"/>
    <s v="DESMADRE Full Album + Press Kit"/>
    <s v="An album you can bring home to mom."/>
    <n v="5000"/>
    <n v="5046.5200000000004"/>
    <x v="0"/>
    <s v="US"/>
    <s v="USD"/>
    <x v="1166"/>
    <x v="1168"/>
    <b v="0"/>
    <n v="46"/>
    <b v="1"/>
    <s v="music/rock"/>
    <n v="101"/>
    <n v="109.71"/>
    <x v="7"/>
    <s v="rock"/>
    <x v="1168"/>
    <d v="2013-10-07T01:21:58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x v="1169"/>
    <b v="0"/>
    <n v="60"/>
    <b v="1"/>
    <s v="music/classical music"/>
    <n v="126"/>
    <n v="84.08"/>
    <x v="7"/>
    <s v="classical music"/>
    <x v="1169"/>
    <d v="2012-08-16T20:22:46"/>
  </r>
  <r>
    <x v="1170"/>
    <s v="Singing City Children's Choir"/>
    <s v="Bringing choral music and performance opportunities to under-served youth in West Philadelphia"/>
    <n v="5000"/>
    <n v="5041"/>
    <x v="0"/>
    <s v="US"/>
    <s v="USD"/>
    <x v="1168"/>
    <x v="1170"/>
    <b v="0"/>
    <n v="57"/>
    <b v="1"/>
    <s v="music/classical music"/>
    <n v="101"/>
    <n v="88.44"/>
    <x v="7"/>
    <s v="classical music"/>
    <x v="1170"/>
    <d v="2012-07-08T12:29:29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x v="1171"/>
    <b v="0"/>
    <n v="44"/>
    <b v="1"/>
    <s v="theater/plays"/>
    <n v="101"/>
    <n v="114.55"/>
    <x v="6"/>
    <s v="plays"/>
    <x v="1171"/>
    <d v="2014-11-05T23:28:04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x v="1172"/>
    <b v="0"/>
    <n v="196"/>
    <b v="1"/>
    <s v="theater/plays"/>
    <n v="101"/>
    <n v="25.69"/>
    <x v="6"/>
    <s v="plays"/>
    <x v="1172"/>
    <d v="2014-08-06T21:32:00"/>
  </r>
  <r>
    <x v="1173"/>
    <s v="LOST WEEKEND"/>
    <s v="A Boy. A Girl. A Car. A Serial Killer."/>
    <n v="5000"/>
    <n v="5025"/>
    <x v="0"/>
    <s v="US"/>
    <s v="USD"/>
    <x v="1171"/>
    <x v="1173"/>
    <b v="0"/>
    <n v="27"/>
    <b v="1"/>
    <s v="film &amp; video/shorts"/>
    <n v="101"/>
    <n v="186.11"/>
    <x v="5"/>
    <s v="shorts"/>
    <x v="1173"/>
    <d v="2012-04-02T18:38:21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x v="1174"/>
    <b v="0"/>
    <n v="41"/>
    <b v="1"/>
    <s v="theater/plays"/>
    <n v="100"/>
    <n v="122.54"/>
    <x v="6"/>
    <s v="plays"/>
    <x v="1174"/>
    <d v="2015-01-08T16:31:36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x v="1175"/>
    <b v="0"/>
    <n v="63"/>
    <b v="1"/>
    <s v="theater/plays"/>
    <n v="100"/>
    <n v="79.62"/>
    <x v="6"/>
    <s v="plays"/>
    <x v="1175"/>
    <d v="2014-08-03T23:00:00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x v="1176"/>
    <b v="0"/>
    <n v="25"/>
    <b v="1"/>
    <s v="theater/plays"/>
    <n v="100"/>
    <n v="200.49"/>
    <x v="6"/>
    <s v="plays"/>
    <x v="1176"/>
    <d v="2014-06-27T05:14:15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x v="1177"/>
    <b v="0"/>
    <n v="28"/>
    <b v="0"/>
    <s v="technology/wearables"/>
    <n v="10"/>
    <n v="178.93"/>
    <x v="0"/>
    <s v="wearables"/>
    <x v="1177"/>
    <d v="2016-10-29T08:57:43"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x v="1178"/>
    <b v="0"/>
    <n v="73"/>
    <b v="1"/>
    <s v="theater/plays"/>
    <n v="100"/>
    <n v="68.53"/>
    <x v="6"/>
    <s v="plays"/>
    <x v="1178"/>
    <d v="2014-10-20T08:00:34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x v="1179"/>
    <b v="0"/>
    <n v="28"/>
    <b v="1"/>
    <s v="music/rock"/>
    <n v="100"/>
    <n v="178.61"/>
    <x v="7"/>
    <s v="rock"/>
    <x v="1179"/>
    <d v="2012-04-27T16:00:46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x v="1180"/>
    <b v="0"/>
    <n v="38"/>
    <b v="1"/>
    <s v="music/indie rock"/>
    <n v="100"/>
    <n v="131.58000000000001"/>
    <x v="7"/>
    <s v="indie rock"/>
    <x v="1180"/>
    <d v="2010-10-11T00:16:16"/>
  </r>
  <r>
    <x v="1181"/>
    <s v="[title of show] â€” The Chicago Storefront Premiere"/>
    <s v="A musical about two guys writing a musical about...two guys writing a musical."/>
    <n v="5000"/>
    <n v="5000"/>
    <x v="0"/>
    <s v="US"/>
    <s v="USD"/>
    <x v="1179"/>
    <x v="1181"/>
    <b v="0"/>
    <n v="77"/>
    <b v="1"/>
    <s v="theater/musical"/>
    <n v="100"/>
    <n v="64.94"/>
    <x v="6"/>
    <s v="musical"/>
    <x v="1181"/>
    <d v="2015-04-01T17:00:26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x v="1182"/>
    <b v="1"/>
    <n v="50"/>
    <b v="1"/>
    <s v="film &amp; video/documentary"/>
    <n v="100"/>
    <n v="100"/>
    <x v="5"/>
    <s v="documentary"/>
    <x v="1182"/>
    <d v="2010-07-19T16:00:00"/>
  </r>
  <r>
    <x v="1183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1"/>
    <x v="1183"/>
    <b v="0"/>
    <n v="28"/>
    <b v="1"/>
    <s v="theater/plays"/>
    <n v="100"/>
    <n v="178.57"/>
    <x v="6"/>
    <s v="plays"/>
    <x v="1183"/>
    <d v="2014-12-31T13:39:47"/>
  </r>
  <r>
    <x v="1184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2"/>
    <x v="1184"/>
    <b v="0"/>
    <n v="27"/>
    <b v="1"/>
    <s v="music/classical music"/>
    <n v="100"/>
    <n v="185.19"/>
    <x v="7"/>
    <s v="classical music"/>
    <x v="1184"/>
    <d v="2016-04-22T14:52:00"/>
  </r>
  <r>
    <x v="1185"/>
    <s v="Two Sisters"/>
    <s v="Two sisters share a fragile relationship. When their mother dies and they inherit the family house, old problems rise to the surface."/>
    <n v="5000"/>
    <n v="5000"/>
    <x v="0"/>
    <s v="US"/>
    <s v="USD"/>
    <x v="1183"/>
    <x v="1185"/>
    <b v="0"/>
    <n v="26"/>
    <b v="1"/>
    <s v="film &amp; video/shorts"/>
    <n v="100"/>
    <n v="192.31"/>
    <x v="5"/>
    <s v="shorts"/>
    <x v="1185"/>
    <d v="2012-11-04T19:04:46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x v="1186"/>
    <b v="0"/>
    <n v="76"/>
    <b v="1"/>
    <s v="music/electronic music"/>
    <n v="108"/>
    <n v="65.16"/>
    <x v="7"/>
    <s v="electronic music"/>
    <x v="1186"/>
    <d v="2015-02-11T15:23:40"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x v="1187"/>
    <b v="0"/>
    <n v="16"/>
    <b v="0"/>
    <s v="technology/wearables"/>
    <n v="20"/>
    <n v="308.75"/>
    <x v="0"/>
    <s v="wearables"/>
    <x v="1187"/>
    <d v="2015-12-05T22:28:22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x v="1188"/>
    <b v="0"/>
    <n v="38"/>
    <b v="0"/>
    <s v="technology/gadgets"/>
    <n v="14"/>
    <n v="129.97"/>
    <x v="0"/>
    <s v="gadgets"/>
    <x v="1188"/>
    <d v="2014-10-23T10:17:59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x v="1189"/>
    <b v="0"/>
    <n v="52"/>
    <b v="1"/>
    <s v="theater/musical"/>
    <n v="110"/>
    <n v="94.9"/>
    <x v="6"/>
    <s v="musical"/>
    <x v="1189"/>
    <d v="2014-09-08T21:11:25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x v="1190"/>
    <b v="0"/>
    <n v="90"/>
    <b v="0"/>
    <s v="technology/wearables"/>
    <n v="10"/>
    <n v="54.67"/>
    <x v="0"/>
    <s v="wearables"/>
    <x v="1190"/>
    <d v="2016-10-13T15:12:32"/>
  </r>
  <r>
    <x v="1191"/>
    <s v="Sight Word Music Videos"/>
    <s v="Animated Music Videos that teach kids how to read."/>
    <n v="220000"/>
    <n v="4906.59"/>
    <x v="2"/>
    <s v="US"/>
    <s v="USD"/>
    <x v="1189"/>
    <x v="1191"/>
    <b v="0"/>
    <n v="124"/>
    <b v="0"/>
    <s v="film &amp; video/animation"/>
    <n v="2"/>
    <n v="39.57"/>
    <x v="5"/>
    <s v="animation"/>
    <x v="1191"/>
    <d v="2014-06-03T03:59:00"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x v="1192"/>
    <b v="0"/>
    <n v="33"/>
    <b v="1"/>
    <s v="theater/plays"/>
    <n v="100"/>
    <n v="148.47999999999999"/>
    <x v="6"/>
    <s v="plays"/>
    <x v="1192"/>
    <d v="2015-03-20T20:27:00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x v="1193"/>
    <b v="0"/>
    <n v="120"/>
    <b v="1"/>
    <s v="music/electronic music"/>
    <n v="196"/>
    <n v="40.75"/>
    <x v="7"/>
    <s v="electronic music"/>
    <x v="1193"/>
    <d v="2014-04-10T06:59:00"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x v="1194"/>
    <b v="0"/>
    <n v="55"/>
    <b v="0"/>
    <s v="film &amp; video/animation"/>
    <n v="33"/>
    <n v="88.8"/>
    <x v="5"/>
    <s v="animation"/>
    <x v="1194"/>
    <d v="2014-11-21T10:47:15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x v="1195"/>
    <b v="0"/>
    <n v="75"/>
    <b v="1"/>
    <s v="games/tabletop games"/>
    <n v="106"/>
    <n v="64.75"/>
    <x v="3"/>
    <s v="tabletop games"/>
    <x v="1195"/>
    <d v="2014-01-05T15:38:09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x v="1196"/>
    <b v="1"/>
    <n v="108"/>
    <b v="0"/>
    <s v="photography/photobooks"/>
    <n v="20"/>
    <n v="44.94"/>
    <x v="2"/>
    <s v="photobooks"/>
    <x v="1196"/>
    <d v="2014-10-16T00:00:00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x v="1197"/>
    <b v="0"/>
    <n v="65"/>
    <b v="1"/>
    <s v="music/rock"/>
    <n v="110"/>
    <n v="74.25"/>
    <x v="7"/>
    <s v="rock"/>
    <x v="1197"/>
    <d v="2016-07-05T20:58:54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x v="1198"/>
    <b v="1"/>
    <n v="141"/>
    <b v="1"/>
    <s v="music/rock"/>
    <n v="138"/>
    <n v="34.17"/>
    <x v="7"/>
    <s v="rock"/>
    <x v="1198"/>
    <d v="2013-10-24T23:42:49"/>
  </r>
  <r>
    <x v="1199"/>
    <s v="GOAT LORDS."/>
    <s v="Want to be LORD OF THE GOATS? Start building your herd using thievery, magic, bombs and mostly goats."/>
    <n v="1500"/>
    <n v="4804"/>
    <x v="0"/>
    <s v="US"/>
    <s v="USD"/>
    <x v="1197"/>
    <x v="1199"/>
    <b v="0"/>
    <n v="194"/>
    <b v="1"/>
    <s v="games/tabletop games"/>
    <n v="320"/>
    <n v="24.76"/>
    <x v="3"/>
    <s v="tabletop games"/>
    <x v="1199"/>
    <d v="2016-04-27T02:00:00"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x v="1200"/>
    <b v="1"/>
    <n v="168"/>
    <b v="1"/>
    <s v="film &amp; video/documentary"/>
    <n v="107"/>
    <n v="28.58"/>
    <x v="5"/>
    <s v="documentary"/>
    <x v="1200"/>
    <d v="2011-02-02T07:59:00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x v="1201"/>
    <b v="0"/>
    <n v="115"/>
    <b v="1"/>
    <s v="music/metal"/>
    <n v="120"/>
    <n v="41.7"/>
    <x v="7"/>
    <s v="metal"/>
    <x v="1201"/>
    <d v="2015-03-16T02:34:24"/>
  </r>
  <r>
    <x v="1202"/>
    <s v="I Do Wonder"/>
    <s v="A Sci-fi play in several vignettes that will narrate an alternate history in the mid-20th century."/>
    <n v="4200"/>
    <n v="4794.82"/>
    <x v="0"/>
    <s v="US"/>
    <s v="USD"/>
    <x v="1200"/>
    <x v="1202"/>
    <b v="1"/>
    <n v="62"/>
    <b v="1"/>
    <s v="theater/plays"/>
    <n v="114"/>
    <n v="77.34"/>
    <x v="6"/>
    <s v="plays"/>
    <x v="1202"/>
    <d v="2013-05-06T16:51:11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x v="1203"/>
    <b v="0"/>
    <n v="30"/>
    <b v="1"/>
    <s v="theater/plays"/>
    <n v="120"/>
    <n v="159.47"/>
    <x v="6"/>
    <s v="plays"/>
    <x v="1203"/>
    <d v="2015-04-23T18:30:00"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x v="1204"/>
    <b v="0"/>
    <n v="131"/>
    <b v="1"/>
    <s v="music/electronic music"/>
    <n v="237"/>
    <n v="36.21"/>
    <x v="7"/>
    <s v="electronic music"/>
    <x v="1204"/>
    <d v="2015-06-20T22:04:21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x v="1205"/>
    <b v="0"/>
    <n v="58"/>
    <b v="0"/>
    <s v="film &amp; video/science fiction"/>
    <n v="3"/>
    <n v="81.239999999999995"/>
    <x v="5"/>
    <s v="science fiction"/>
    <x v="1205"/>
    <d v="2015-08-01T04:59:00"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x v="1204"/>
    <x v="1206"/>
    <b v="0"/>
    <n v="55"/>
    <b v="1"/>
    <s v="theater/spaces"/>
    <n v="117"/>
    <n v="85.18"/>
    <x v="6"/>
    <s v="spaces"/>
    <x v="1206"/>
    <d v="2015-02-10T16:52:10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x v="1207"/>
    <b v="0"/>
    <n v="75"/>
    <b v="1"/>
    <s v="music/indie rock"/>
    <n v="134"/>
    <n v="62.38"/>
    <x v="7"/>
    <s v="indie rock"/>
    <x v="1207"/>
    <d v="2013-05-09T16:33:59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x v="1208"/>
    <b v="0"/>
    <n v="93"/>
    <b v="1"/>
    <s v="music/rock"/>
    <n v="212"/>
    <n v="50.25"/>
    <x v="7"/>
    <s v="rock"/>
    <x v="1208"/>
    <d v="2016-12-23T01:47:58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x v="1209"/>
    <b v="0"/>
    <n v="11"/>
    <b v="0"/>
    <s v="technology/wearables"/>
    <n v="2"/>
    <n v="424.45"/>
    <x v="0"/>
    <s v="wearables"/>
    <x v="1209"/>
    <d v="2014-11-30T22:59:00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x v="1210"/>
    <b v="0"/>
    <n v="95"/>
    <b v="0"/>
    <s v="games/mobile games"/>
    <n v="72"/>
    <n v="49.12"/>
    <x v="3"/>
    <s v="mobile games"/>
    <x v="1210"/>
    <d v="2014-11-20T19:48:21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x v="1211"/>
    <b v="0"/>
    <n v="87"/>
    <b v="1"/>
    <s v="music/rock"/>
    <n v="104"/>
    <n v="53.56"/>
    <x v="7"/>
    <s v="rock"/>
    <x v="1211"/>
    <d v="2011-06-12T04:00:00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x v="1212"/>
    <b v="0"/>
    <n v="56"/>
    <b v="1"/>
    <s v="theater/plays"/>
    <n v="155"/>
    <n v="83.14"/>
    <x v="6"/>
    <s v="plays"/>
    <x v="1212"/>
    <d v="2015-06-03T06:59:00"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x v="1211"/>
    <x v="1213"/>
    <b v="0"/>
    <n v="108"/>
    <b v="1"/>
    <s v="film &amp; video/shorts"/>
    <n v="103"/>
    <n v="43.04"/>
    <x v="5"/>
    <s v="shorts"/>
    <x v="1213"/>
    <d v="2014-03-23T00:00:00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x v="1214"/>
    <b v="0"/>
    <n v="48"/>
    <b v="1"/>
    <s v="film &amp; video/shorts"/>
    <n v="155"/>
    <n v="96.71"/>
    <x v="5"/>
    <s v="shorts"/>
    <x v="1214"/>
    <d v="2013-03-03T19:11:18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x v="1215"/>
    <b v="0"/>
    <n v="67"/>
    <b v="1"/>
    <s v="food/small batch"/>
    <n v="155"/>
    <n v="69.27"/>
    <x v="4"/>
    <s v="small batch"/>
    <x v="1215"/>
    <d v="2017-02-02T16:36:49"/>
  </r>
  <r>
    <x v="1216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4"/>
    <x v="1216"/>
    <b v="0"/>
    <n v="37"/>
    <b v="0"/>
    <s v="theater/spaces"/>
    <n v="4"/>
    <n v="125.27"/>
    <x v="6"/>
    <s v="spaces"/>
    <x v="1216"/>
    <d v="2015-04-17T17:33:02"/>
  </r>
  <r>
    <x v="121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5"/>
    <x v="1217"/>
    <b v="0"/>
    <n v="20"/>
    <b v="0"/>
    <s v="music/jazz"/>
    <n v="31"/>
    <n v="231.75"/>
    <x v="7"/>
    <s v="jazz"/>
    <x v="1217"/>
    <d v="2011-12-12T05:06:16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x v="1218"/>
    <b v="0"/>
    <n v="37"/>
    <b v="0"/>
    <s v="technology/wearables"/>
    <n v="31"/>
    <n v="124.92"/>
    <x v="0"/>
    <s v="wearables"/>
    <x v="1218"/>
    <d v="2016-11-24T18:26:27"/>
  </r>
  <r>
    <x v="1219"/>
    <s v="Equus at Frenetic Theatre"/>
    <s v="Equus is the story of a psychiatrist treating a teenaged boy who blinds six horses with a metal spike."/>
    <n v="4300"/>
    <n v="4610"/>
    <x v="0"/>
    <s v="US"/>
    <s v="USD"/>
    <x v="1217"/>
    <x v="1219"/>
    <b v="1"/>
    <n v="46"/>
    <b v="1"/>
    <s v="theater/plays"/>
    <n v="107"/>
    <n v="100.22"/>
    <x v="6"/>
    <s v="plays"/>
    <x v="1219"/>
    <d v="2014-07-01T23:50:31"/>
  </r>
  <r>
    <x v="1220"/>
    <s v="Beauty and the Beast"/>
    <s v="Saltmine Theatre Company present Beauty and the Beast:"/>
    <n v="4500"/>
    <n v="4592"/>
    <x v="0"/>
    <s v="GB"/>
    <s v="GBP"/>
    <x v="1218"/>
    <x v="1220"/>
    <b v="0"/>
    <n v="63"/>
    <b v="1"/>
    <s v="theater/plays"/>
    <n v="102"/>
    <n v="72.89"/>
    <x v="6"/>
    <s v="plays"/>
    <x v="1220"/>
    <d v="2014-11-30T19:04:22"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x v="1221"/>
    <b v="0"/>
    <n v="65"/>
    <b v="1"/>
    <s v="theater/plays"/>
    <n v="153"/>
    <n v="70.459999999999994"/>
    <x v="6"/>
    <s v="plays"/>
    <x v="1221"/>
    <d v="2015-03-27T00:00:00"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x v="1220"/>
    <x v="1222"/>
    <b v="1"/>
    <n v="57"/>
    <b v="1"/>
    <s v="theater/plays"/>
    <n v="102"/>
    <n v="80.16"/>
    <x v="6"/>
    <s v="plays"/>
    <x v="1222"/>
    <d v="2014-08-13T04:59:00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x v="1223"/>
    <b v="0"/>
    <n v="89"/>
    <b v="0"/>
    <s v="games/video games"/>
    <n v="30"/>
    <n v="51.29"/>
    <x v="3"/>
    <s v="video games"/>
    <x v="1223"/>
    <d v="2013-11-27T06:41:54"/>
  </r>
  <r>
    <x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x v="1224"/>
    <b v="0"/>
    <n v="40"/>
    <b v="1"/>
    <s v="theater/plays"/>
    <n v="101"/>
    <n v="114.13"/>
    <x v="6"/>
    <s v="plays"/>
    <x v="1224"/>
    <d v="2014-08-30T04:48:13"/>
  </r>
  <r>
    <x v="1225"/>
    <s v="Forward Arena Theatre Company: Summer Season"/>
    <s v="Groundbreaking queer theatre."/>
    <n v="3500"/>
    <n v="4559.13"/>
    <x v="0"/>
    <s v="GB"/>
    <s v="GBP"/>
    <x v="1223"/>
    <x v="1225"/>
    <b v="0"/>
    <n v="108"/>
    <b v="1"/>
    <s v="theater/plays"/>
    <n v="130"/>
    <n v="42.21"/>
    <x v="6"/>
    <s v="plays"/>
    <x v="1225"/>
    <d v="2016-07-31T11:00:00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x v="1226"/>
    <b v="0"/>
    <n v="59"/>
    <b v="1"/>
    <s v="publishing/nonfiction"/>
    <n v="103"/>
    <n v="77.27"/>
    <x v="1"/>
    <s v="nonfiction"/>
    <x v="1226"/>
    <d v="2013-02-24T21:04:32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x v="1227"/>
    <b v="0"/>
    <n v="17"/>
    <b v="1"/>
    <s v="theater/musical"/>
    <n v="101"/>
    <n v="267.64999999999998"/>
    <x v="6"/>
    <s v="musical"/>
    <x v="1227"/>
    <d v="2014-06-11T19:33:18"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x v="1226"/>
    <x v="1228"/>
    <b v="0"/>
    <n v="80"/>
    <b v="1"/>
    <s v="theater/plays"/>
    <n v="114"/>
    <n v="56.83"/>
    <x v="6"/>
    <s v="plays"/>
    <x v="1228"/>
    <d v="2016-09-25T23:00:00"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x v="1227"/>
    <x v="1229"/>
    <b v="0"/>
    <n v="114"/>
    <b v="1"/>
    <s v="theater/plays"/>
    <n v="114"/>
    <n v="39.869999999999997"/>
    <x v="6"/>
    <s v="plays"/>
    <x v="1229"/>
    <d v="2014-11-05T12:52:00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x v="1230"/>
    <b v="0"/>
    <n v="70"/>
    <b v="1"/>
    <s v="music/pop"/>
    <n v="101"/>
    <n v="64.709999999999994"/>
    <x v="7"/>
    <s v="pop"/>
    <x v="1230"/>
    <d v="2013-11-24T12:49:53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x v="1231"/>
    <b v="1"/>
    <n v="140"/>
    <b v="1"/>
    <s v="photography/photobooks"/>
    <n v="174"/>
    <n v="32.32"/>
    <x v="2"/>
    <s v="photobooks"/>
    <x v="1231"/>
    <d v="2016-08-18T16:52:18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x v="1232"/>
    <b v="0"/>
    <n v="27"/>
    <b v="1"/>
    <s v="film &amp; video/shorts"/>
    <n v="100"/>
    <n v="167.49"/>
    <x v="5"/>
    <s v="shorts"/>
    <x v="1232"/>
    <d v="2010-06-09T19:00:00"/>
  </r>
  <r>
    <x v="1233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1"/>
    <x v="1233"/>
    <b v="0"/>
    <n v="61"/>
    <b v="1"/>
    <s v="music/classical music"/>
    <n v="100"/>
    <n v="74.069999999999993"/>
    <x v="7"/>
    <s v="classical music"/>
    <x v="1233"/>
    <d v="2015-08-15T03:59:00"/>
  </r>
  <r>
    <x v="1234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2"/>
    <x v="1234"/>
    <b v="0"/>
    <n v="33"/>
    <b v="1"/>
    <s v="music/classical music"/>
    <n v="113"/>
    <n v="136.91"/>
    <x v="7"/>
    <s v="classical music"/>
    <x v="1234"/>
    <d v="2014-12-08T04:59:00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x v="1235"/>
    <b v="0"/>
    <n v="95"/>
    <b v="1"/>
    <s v="music/indie rock"/>
    <n v="113"/>
    <n v="47.54"/>
    <x v="7"/>
    <s v="indie rock"/>
    <x v="1235"/>
    <d v="2012-04-30T15:30:08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x v="1236"/>
    <b v="0"/>
    <n v="69"/>
    <b v="1"/>
    <s v="theater/plays"/>
    <n v="100"/>
    <n v="65.38"/>
    <x v="6"/>
    <s v="plays"/>
    <x v="1236"/>
    <d v="2015-08-22T20:18:55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x v="1237"/>
    <b v="0"/>
    <n v="56"/>
    <b v="1"/>
    <s v="music/indie rock"/>
    <n v="113"/>
    <n v="80.55"/>
    <x v="7"/>
    <s v="indie rock"/>
    <x v="1237"/>
    <d v="2011-08-05T21:05:38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x v="1238"/>
    <b v="0"/>
    <n v="43"/>
    <b v="1"/>
    <s v="music/rock"/>
    <n v="100"/>
    <n v="104.65"/>
    <x v="7"/>
    <s v="rock"/>
    <x v="1238"/>
    <d v="2014-12-22T04:59:00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x v="1239"/>
    <b v="0"/>
    <n v="31"/>
    <b v="1"/>
    <s v="theater/plays"/>
    <n v="100"/>
    <n v="145.16"/>
    <x v="6"/>
    <s v="plays"/>
    <x v="1239"/>
    <d v="2016-09-03T20:57:09"/>
  </r>
  <r>
    <x v="1240"/>
    <s v="Three Little Words"/>
    <s v="Don't kill me until I meet my Dad"/>
    <n v="12500"/>
    <n v="4482"/>
    <x v="2"/>
    <s v="GB"/>
    <s v="GBP"/>
    <x v="1238"/>
    <x v="1240"/>
    <b v="0"/>
    <n v="12"/>
    <b v="0"/>
    <s v="film &amp; video/drama"/>
    <n v="36"/>
    <n v="373.5"/>
    <x v="5"/>
    <s v="drama"/>
    <x v="1240"/>
    <d v="2014-11-26T20:26:50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x v="1241"/>
    <b v="0"/>
    <n v="72"/>
    <b v="1"/>
    <s v="music/electronic music"/>
    <n v="111"/>
    <n v="61.9"/>
    <x v="7"/>
    <s v="electronic music"/>
    <x v="1241"/>
    <d v="2012-04-14T17:36:00"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x v="1240"/>
    <x v="1242"/>
    <b v="0"/>
    <n v="61"/>
    <b v="1"/>
    <s v="theater/plays"/>
    <n v="127"/>
    <n v="72.95"/>
    <x v="6"/>
    <s v="plays"/>
    <x v="1242"/>
    <d v="2016-04-19T23:27:30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x v="1243"/>
    <b v="0"/>
    <n v="65"/>
    <b v="1"/>
    <s v="theater/plays"/>
    <n v="111"/>
    <n v="68.349999999999994"/>
    <x v="6"/>
    <s v="plays"/>
    <x v="1243"/>
    <d v="2014-11-21T17:00:00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x v="1244"/>
    <b v="1"/>
    <n v="63"/>
    <b v="1"/>
    <s v="theater/plays"/>
    <n v="164"/>
    <n v="70.290000000000006"/>
    <x v="6"/>
    <s v="plays"/>
    <x v="1244"/>
    <d v="2015-12-03T17:00:00"/>
  </r>
  <r>
    <x v="1245"/>
    <s v="Pared Down Productions"/>
    <s v="A production company specializing in small-scale musicals"/>
    <n v="4000"/>
    <n v="4409.7700000000004"/>
    <x v="0"/>
    <s v="US"/>
    <s v="USD"/>
    <x v="1243"/>
    <x v="1245"/>
    <b v="0"/>
    <n v="88"/>
    <b v="1"/>
    <s v="theater/musical"/>
    <n v="110"/>
    <n v="50.11"/>
    <x v="6"/>
    <s v="musical"/>
    <x v="1245"/>
    <d v="2015-08-26T02:35:53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x v="1246"/>
    <b v="0"/>
    <n v="89"/>
    <b v="1"/>
    <s v="theater/plays"/>
    <n v="103"/>
    <n v="49.55"/>
    <x v="6"/>
    <s v="plays"/>
    <x v="1246"/>
    <d v="2016-05-04T23:00:00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x v="1247"/>
    <b v="0"/>
    <n v="89"/>
    <b v="1"/>
    <s v="theater/plays"/>
    <n v="110"/>
    <n v="49.44"/>
    <x v="6"/>
    <s v="plays"/>
    <x v="1247"/>
    <d v="2016-05-06T07:17:21"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x v="1248"/>
    <b v="0"/>
    <n v="23"/>
    <b v="1"/>
    <s v="theater/spaces"/>
    <n v="147"/>
    <n v="191.13"/>
    <x v="6"/>
    <s v="spaces"/>
    <x v="1248"/>
    <d v="2016-08-18T02:38:45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x v="1249"/>
    <b v="1"/>
    <n v="77"/>
    <b v="1"/>
    <s v="film &amp; video/documentary"/>
    <n v="126"/>
    <n v="57.08"/>
    <x v="5"/>
    <s v="documentary"/>
    <x v="1249"/>
    <d v="2012-05-16T19:00:00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x v="1250"/>
    <b v="0"/>
    <n v="47"/>
    <b v="1"/>
    <s v="film &amp; video/television"/>
    <n v="110"/>
    <n v="93.4"/>
    <x v="5"/>
    <s v="television"/>
    <x v="1250"/>
    <d v="2016-07-29T05:35:00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x v="1251"/>
    <b v="1"/>
    <n v="159"/>
    <b v="1"/>
    <s v="technology/space exploration"/>
    <n v="878"/>
    <n v="27.6"/>
    <x v="0"/>
    <s v="space exploration"/>
    <x v="1251"/>
    <d v="2014-10-20T20:59:11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x v="1252"/>
    <b v="0"/>
    <n v="65"/>
    <b v="1"/>
    <s v="technology/hardware"/>
    <n v="219"/>
    <n v="67.260000000000005"/>
    <x v="0"/>
    <s v="hardware"/>
    <x v="1252"/>
    <d v="2014-08-23T18:31:23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x v="1253"/>
    <b v="0"/>
    <n v="42"/>
    <b v="1"/>
    <s v="theater/plays"/>
    <n v="146"/>
    <n v="104.07"/>
    <x v="6"/>
    <s v="plays"/>
    <x v="1253"/>
    <d v="2015-04-07T07:00:00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x v="1254"/>
    <b v="0"/>
    <n v="39"/>
    <b v="0"/>
    <s v="technology/web"/>
    <n v="17"/>
    <n v="111.41"/>
    <x v="0"/>
    <s v="web"/>
    <x v="1254"/>
    <d v="2015-08-15T13:22:00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x v="1255"/>
    <b v="0"/>
    <n v="63"/>
    <b v="1"/>
    <s v="music/rock"/>
    <n v="124"/>
    <n v="68.94"/>
    <x v="7"/>
    <s v="rock"/>
    <x v="1255"/>
    <d v="2015-07-05T17:38:42"/>
  </r>
  <r>
    <x v="1256"/>
    <s v="Unbound: Fiction on the Radio"/>
    <s v="A new radio show focused on short fiction produced by Louisville Public Media"/>
    <n v="4000"/>
    <n v="4340.7"/>
    <x v="0"/>
    <s v="US"/>
    <s v="USD"/>
    <x v="1254"/>
    <x v="1256"/>
    <b v="1"/>
    <n v="150"/>
    <b v="1"/>
    <s v="publishing/radio &amp; podcasts"/>
    <n v="109"/>
    <n v="28.94"/>
    <x v="1"/>
    <s v="radio &amp; podcasts"/>
    <x v="1256"/>
    <d v="2013-04-10T15:54:31"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x v="1255"/>
    <x v="1257"/>
    <b v="0"/>
    <n v="32"/>
    <b v="1"/>
    <s v="theater/plays"/>
    <n v="124"/>
    <n v="135.63"/>
    <x v="6"/>
    <s v="plays"/>
    <x v="1257"/>
    <d v="2015-07-14T19:32:39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x v="1258"/>
    <b v="0"/>
    <n v="43"/>
    <b v="1"/>
    <s v="music/rock"/>
    <n v="173"/>
    <n v="100.47"/>
    <x v="7"/>
    <s v="rock"/>
    <x v="1258"/>
    <d v="2012-04-23T04:00:00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x v="1259"/>
    <b v="0"/>
    <n v="39"/>
    <b v="0"/>
    <s v="film &amp; video/animation"/>
    <n v="22"/>
    <n v="110.64"/>
    <x v="5"/>
    <s v="animation"/>
    <x v="1259"/>
    <d v="2012-09-28T16:18:54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x v="1260"/>
    <b v="0"/>
    <n v="82"/>
    <b v="1"/>
    <s v="music/pop"/>
    <n v="127"/>
    <n v="52.6"/>
    <x v="7"/>
    <s v="pop"/>
    <x v="1260"/>
    <d v="2014-03-11T06:59:00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x v="1261"/>
    <b v="0"/>
    <n v="46"/>
    <b v="1"/>
    <s v="technology/makerspaces"/>
    <n v="123"/>
    <n v="93.7"/>
    <x v="0"/>
    <s v="makerspaces"/>
    <x v="1261"/>
    <d v="2015-05-04T21:29:34"/>
  </r>
  <r>
    <x v="1262"/>
    <s v="Raspberry Pi Debug Clip"/>
    <s v="Making using the serial terminal on the Raspberry Pi as easy as Pi!"/>
    <n v="2560"/>
    <n v="4308"/>
    <x v="0"/>
    <s v="GB"/>
    <s v="GBP"/>
    <x v="1260"/>
    <x v="1262"/>
    <b v="0"/>
    <n v="410"/>
    <b v="1"/>
    <s v="technology/hardware"/>
    <n v="168"/>
    <n v="10.51"/>
    <x v="0"/>
    <s v="hardware"/>
    <x v="1262"/>
    <d v="2015-03-02T20:00:00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x v="1263"/>
    <b v="0"/>
    <n v="58"/>
    <b v="1"/>
    <s v="theater/musical"/>
    <n v="108"/>
    <n v="74.239999999999995"/>
    <x v="6"/>
    <s v="musical"/>
    <x v="1263"/>
    <d v="2014-06-12T17:28:10"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x v="1264"/>
    <b v="0"/>
    <n v="105"/>
    <b v="0"/>
    <s v="technology/gadgets"/>
    <n v="43"/>
    <n v="40.98"/>
    <x v="0"/>
    <s v="gadgets"/>
    <x v="1264"/>
    <d v="2015-10-21T23:00:00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x v="1265"/>
    <b v="1"/>
    <n v="21"/>
    <b v="1"/>
    <s v="theater/plays"/>
    <n v="107"/>
    <n v="204.57"/>
    <x v="6"/>
    <s v="plays"/>
    <x v="1265"/>
    <d v="2016-09-14T19:00:00"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x v="1266"/>
    <b v="0"/>
    <n v="81"/>
    <b v="1"/>
    <s v="music/classical music"/>
    <n v="107"/>
    <n v="52.96"/>
    <x v="7"/>
    <s v="classical music"/>
    <x v="1266"/>
    <d v="2015-08-20T11:00:00"/>
  </r>
  <r>
    <x v="1267"/>
    <s v="Some Late Help for The Early Reset"/>
    <s v="Be a part of helping The Early Reset finish their new 7 song EP."/>
    <n v="4000"/>
    <n v="4280"/>
    <x v="0"/>
    <s v="US"/>
    <s v="USD"/>
    <x v="1265"/>
    <x v="1267"/>
    <b v="0"/>
    <n v="43"/>
    <b v="1"/>
    <s v="music/rock"/>
    <n v="107"/>
    <n v="99.53"/>
    <x v="7"/>
    <s v="rock"/>
    <x v="1267"/>
    <d v="2014-11-01T22:01:43"/>
  </r>
  <r>
    <x v="126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x v="1268"/>
    <b v="0"/>
    <n v="57"/>
    <b v="1"/>
    <s v="theater/plays"/>
    <n v="122"/>
    <n v="75.09"/>
    <x v="6"/>
    <s v="plays"/>
    <x v="1268"/>
    <d v="2016-04-13T21:02:45"/>
  </r>
  <r>
    <x v="1269"/>
    <s v="BRAIN DEAD to record debut EP with SLAYER producer!"/>
    <s v="BRAIN DEAD is going to record their debut EP and they need your help, Bozos!"/>
    <n v="3500"/>
    <n v="4275"/>
    <x v="0"/>
    <s v="US"/>
    <s v="USD"/>
    <x v="1267"/>
    <x v="1269"/>
    <b v="1"/>
    <n v="50"/>
    <b v="1"/>
    <s v="music/rock"/>
    <n v="122"/>
    <n v="85.5"/>
    <x v="7"/>
    <s v="rock"/>
    <x v="1269"/>
    <d v="2013-05-06T07:00:55"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x v="1268"/>
    <x v="1270"/>
    <b v="0"/>
    <n v="40"/>
    <b v="1"/>
    <s v="music/indie rock"/>
    <n v="107"/>
    <n v="106.53"/>
    <x v="7"/>
    <s v="indie rock"/>
    <x v="1270"/>
    <d v="2015-07-05T17:00:17"/>
  </r>
  <r>
    <x v="1271"/>
    <s v="BEIRUT, LADY OF LEBANON"/>
    <s v="A Theatrical Production Celebrating the Lebanese Culture and the Human Spirit in Time of War."/>
    <n v="4000"/>
    <n v="4250"/>
    <x v="0"/>
    <s v="US"/>
    <s v="USD"/>
    <x v="1269"/>
    <x v="1271"/>
    <b v="0"/>
    <n v="23"/>
    <b v="1"/>
    <s v="theater/plays"/>
    <n v="106"/>
    <n v="184.78"/>
    <x v="6"/>
    <s v="plays"/>
    <x v="1271"/>
    <d v="2017-02-25T01:22:14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x v="1272"/>
    <b v="0"/>
    <n v="169"/>
    <b v="1"/>
    <s v="theater/plays"/>
    <n v="142"/>
    <n v="25.13"/>
    <x v="6"/>
    <s v="plays"/>
    <x v="1272"/>
    <d v="2015-08-02T16:00:00"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x v="1271"/>
    <x v="1273"/>
    <b v="0"/>
    <n v="47"/>
    <b v="1"/>
    <s v="music/rock"/>
    <n v="106"/>
    <n v="90.28"/>
    <x v="7"/>
    <s v="rock"/>
    <x v="1273"/>
    <d v="2015-06-22T05:00:00"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x v="1274"/>
    <b v="0"/>
    <n v="41"/>
    <b v="1"/>
    <s v="theater/spaces"/>
    <n v="101"/>
    <n v="103.17"/>
    <x v="6"/>
    <s v="spaces"/>
    <x v="1274"/>
    <d v="2015-07-20T22:00:00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x v="1275"/>
    <b v="0"/>
    <n v="191"/>
    <b v="1"/>
    <s v="technology/hardware"/>
    <n v="384"/>
    <n v="22.12"/>
    <x v="0"/>
    <s v="hardware"/>
    <x v="1275"/>
    <d v="2014-05-05T21:18:37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x v="1276"/>
    <b v="0"/>
    <n v="72"/>
    <b v="1"/>
    <s v="music/indie rock"/>
    <n v="121"/>
    <n v="58.6"/>
    <x v="7"/>
    <s v="indie rock"/>
    <x v="1276"/>
    <d v="2012-03-05T03:00:00"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x v="1277"/>
    <b v="0"/>
    <n v="31"/>
    <b v="1"/>
    <s v="theater/plays"/>
    <n v="105"/>
    <n v="136"/>
    <x v="6"/>
    <s v="plays"/>
    <x v="1277"/>
    <d v="2016-03-16T03:59:00"/>
  </r>
  <r>
    <x v="1278"/>
    <s v="Sic Vita - New EP Release - 2017"/>
    <s v="Join the Sic Vita family and lend a hand as we create a new album!"/>
    <n v="4000"/>
    <n v="4205"/>
    <x v="0"/>
    <s v="US"/>
    <s v="USD"/>
    <x v="1276"/>
    <x v="1278"/>
    <b v="0"/>
    <n v="57"/>
    <b v="1"/>
    <s v="music/rock"/>
    <n v="105"/>
    <n v="73.77"/>
    <x v="7"/>
    <s v="rock"/>
    <x v="1278"/>
    <d v="2017-03-01T02:00:00"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x v="1279"/>
    <b v="1"/>
    <n v="86"/>
    <b v="0"/>
    <s v="photography/photobooks"/>
    <n v="22"/>
    <n v="48.72"/>
    <x v="2"/>
    <s v="photobooks"/>
    <x v="1279"/>
    <d v="2016-07-24T10:32:46"/>
  </r>
  <r>
    <x v="1280"/>
    <s v="Rise With Us Campaign"/>
    <s v="We are heading to the studio to create our second album and we want you to be right there with us!"/>
    <n v="4000"/>
    <n v="4187"/>
    <x v="0"/>
    <s v="US"/>
    <s v="USD"/>
    <x v="1278"/>
    <x v="1280"/>
    <b v="0"/>
    <n v="98"/>
    <b v="1"/>
    <s v="music/metal"/>
    <n v="105"/>
    <n v="42.72"/>
    <x v="7"/>
    <s v="metal"/>
    <x v="1280"/>
    <d v="2015-06-04T00:00:00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x v="1281"/>
    <b v="0"/>
    <n v="93"/>
    <b v="1"/>
    <s v="music/pop"/>
    <n v="119"/>
    <n v="44.96"/>
    <x v="7"/>
    <s v="pop"/>
    <x v="1281"/>
    <d v="2011-02-22T03:00:00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x v="1282"/>
    <b v="0"/>
    <n v="90"/>
    <b v="1"/>
    <s v="music/indie rock"/>
    <n v="119"/>
    <n v="46.4"/>
    <x v="7"/>
    <s v="indie rock"/>
    <x v="1282"/>
    <d v="2011-09-15T22:00:03"/>
  </r>
  <r>
    <x v="128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1"/>
    <x v="1283"/>
    <b v="0"/>
    <n v="24"/>
    <b v="0"/>
    <s v="theater/musical"/>
    <n v="60"/>
    <n v="174"/>
    <x v="6"/>
    <s v="musical"/>
    <x v="1283"/>
    <d v="2014-12-16T22:32:09"/>
  </r>
  <r>
    <x v="1284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2"/>
    <x v="1284"/>
    <b v="0"/>
    <n v="67"/>
    <b v="1"/>
    <s v="theater/plays"/>
    <n v="139"/>
    <n v="62.33"/>
    <x v="6"/>
    <s v="plays"/>
    <x v="1284"/>
    <d v="2014-06-16T06:59:00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x v="1285"/>
    <b v="1"/>
    <n v="66"/>
    <b v="1"/>
    <s v="music/rock"/>
    <n v="119"/>
    <n v="63.18"/>
    <x v="7"/>
    <s v="rock"/>
    <x v="1285"/>
    <d v="2010-11-30T15:43:35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x v="1286"/>
    <b v="0"/>
    <n v="89"/>
    <b v="1"/>
    <s v="music/indie rock"/>
    <n v="166"/>
    <n v="46.65"/>
    <x v="7"/>
    <s v="indie rock"/>
    <x v="1286"/>
    <d v="2010-06-01T04:59:00"/>
  </r>
  <r>
    <x v="1287"/>
    <s v="Peter's New Album!!"/>
    <s v="Acknowledged songwriter looking to record album of new songs to secure a Publishing Contract"/>
    <n v="4000"/>
    <n v="4151"/>
    <x v="0"/>
    <s v="US"/>
    <s v="USD"/>
    <x v="1285"/>
    <x v="1287"/>
    <b v="0"/>
    <n v="52"/>
    <b v="1"/>
    <s v="music/rock"/>
    <n v="104"/>
    <n v="79.83"/>
    <x v="7"/>
    <s v="rock"/>
    <x v="1287"/>
    <d v="2014-01-19T20:00:30"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x v="1288"/>
    <b v="0"/>
    <n v="80"/>
    <b v="1"/>
    <s v="theater/plays"/>
    <n v="138"/>
    <n v="51.88"/>
    <x v="6"/>
    <s v="plays"/>
    <x v="1288"/>
    <d v="2014-07-06T18:31:06"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x v="1289"/>
    <b v="0"/>
    <n v="38"/>
    <b v="1"/>
    <s v="theater/plays"/>
    <n v="138"/>
    <n v="109.08"/>
    <x v="6"/>
    <s v="plays"/>
    <x v="1289"/>
    <d v="2016-12-06T23:22:34"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x v="1290"/>
    <b v="1"/>
    <n v="54"/>
    <b v="1"/>
    <s v="music/rock"/>
    <n v="104"/>
    <n v="76.67"/>
    <x v="7"/>
    <s v="rock"/>
    <x v="1290"/>
    <d v="2014-08-31T17:31:31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x v="1291"/>
    <b v="1"/>
    <n v="113"/>
    <b v="1"/>
    <s v="theater/plays"/>
    <n v="103"/>
    <n v="36.61"/>
    <x v="6"/>
    <s v="plays"/>
    <x v="1291"/>
    <d v="2015-07-05T16:43:23"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x v="1292"/>
    <b v="1"/>
    <n v="73"/>
    <b v="1"/>
    <s v="photography/photobooks"/>
    <n v="176"/>
    <n v="56.64"/>
    <x v="2"/>
    <s v="photobooks"/>
    <x v="1292"/>
    <d v="2014-12-01T03:00:00"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x v="1291"/>
    <x v="1293"/>
    <b v="0"/>
    <n v="64"/>
    <b v="0"/>
    <s v="food/small batch"/>
    <n v="39"/>
    <n v="64.53"/>
    <x v="4"/>
    <s v="small batch"/>
    <x v="1293"/>
    <d v="2017-04-04T05:15:01"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x v="1294"/>
    <b v="1"/>
    <n v="82"/>
    <b v="1"/>
    <s v="film &amp; video/documentary"/>
    <n v="137"/>
    <n v="50.29"/>
    <x v="5"/>
    <s v="documentary"/>
    <x v="1294"/>
    <d v="2012-06-02T01:42:26"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x v="1295"/>
    <b v="0"/>
    <n v="63"/>
    <b v="1"/>
    <s v="music/rock"/>
    <n v="103"/>
    <n v="65.38"/>
    <x v="7"/>
    <s v="rock"/>
    <x v="1295"/>
    <d v="2016-05-05T13:01:47"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x v="1296"/>
    <b v="0"/>
    <n v="66"/>
    <b v="1"/>
    <s v="music/rock"/>
    <n v="103"/>
    <n v="62.17"/>
    <x v="7"/>
    <s v="rock"/>
    <x v="1296"/>
    <d v="2013-07-26T01:30:35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x v="1297"/>
    <b v="0"/>
    <n v="92"/>
    <b v="0"/>
    <s v="photography/places"/>
    <n v="29"/>
    <n v="44.48"/>
    <x v="2"/>
    <s v="places"/>
    <x v="1297"/>
    <d v="2016-04-03T16:25:41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x v="1298"/>
    <b v="0"/>
    <n v="48"/>
    <b v="1"/>
    <s v="theater/plays"/>
    <n v="102"/>
    <n v="85.21"/>
    <x v="6"/>
    <s v="plays"/>
    <x v="1298"/>
    <d v="2015-03-11T03:26:23"/>
  </r>
  <r>
    <x v="1299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x v="1299"/>
    <b v="0"/>
    <n v="71"/>
    <b v="1"/>
    <s v="music/classical music"/>
    <n v="102"/>
    <n v="57.54"/>
    <x v="7"/>
    <s v="classical music"/>
    <x v="1299"/>
    <d v="2013-10-18T03:59:00"/>
  </r>
  <r>
    <x v="1300"/>
    <s v="MAX &amp; ELSA: NO MUSIC. NO CHILDREN."/>
    <s v="A subversive parody about the two people for whom the hills were NOT alive with THE SOUND OF MUSIC."/>
    <n v="3000"/>
    <n v="4085"/>
    <x v="0"/>
    <s v="US"/>
    <s v="USD"/>
    <x v="1298"/>
    <x v="1300"/>
    <b v="0"/>
    <n v="88"/>
    <b v="1"/>
    <s v="theater/plays"/>
    <n v="136"/>
    <n v="46.42"/>
    <x v="6"/>
    <s v="plays"/>
    <x v="1300"/>
    <d v="2015-04-29T17:51:02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x v="1301"/>
    <b v="0"/>
    <n v="20"/>
    <b v="1"/>
    <s v="theater/plays"/>
    <n v="102"/>
    <n v="204.05"/>
    <x v="6"/>
    <s v="plays"/>
    <x v="1301"/>
    <d v="2015-07-31T20:32:28"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x v="1302"/>
    <b v="1"/>
    <n v="67"/>
    <b v="1"/>
    <s v="food/small batch"/>
    <n v="102"/>
    <n v="60.87"/>
    <x v="4"/>
    <s v="small batch"/>
    <x v="1302"/>
    <d v="2014-11-05T17:34:00"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x v="1303"/>
    <b v="0"/>
    <n v="48"/>
    <b v="1"/>
    <s v="theater/plays"/>
    <n v="102"/>
    <n v="84.85"/>
    <x v="6"/>
    <s v="plays"/>
    <x v="1303"/>
    <d v="2014-08-16T16:00:57"/>
  </r>
  <r>
    <x v="1304"/>
    <s v="SIX BY SEVEN"/>
    <s v="A psychedelic post rock masterpiece!"/>
    <n v="2000"/>
    <n v="4067"/>
    <x v="0"/>
    <s v="GB"/>
    <s v="GBP"/>
    <x v="1302"/>
    <x v="1304"/>
    <b v="0"/>
    <n v="133"/>
    <b v="1"/>
    <s v="music/rock"/>
    <n v="203"/>
    <n v="30.58"/>
    <x v="7"/>
    <s v="rock"/>
    <x v="1304"/>
    <d v="2016-08-01T18:13:30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x v="1305"/>
    <b v="1"/>
    <n v="50"/>
    <b v="0"/>
    <s v="theater/plays"/>
    <n v="41"/>
    <n v="81.319999999999993"/>
    <x v="6"/>
    <s v="plays"/>
    <x v="1305"/>
    <d v="2014-06-03T06:59:00"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x v="1306"/>
    <b v="0"/>
    <n v="47"/>
    <b v="1"/>
    <s v="music/rock"/>
    <n v="102"/>
    <n v="86.49"/>
    <x v="7"/>
    <s v="rock"/>
    <x v="1306"/>
    <d v="2011-09-24T08:10:54"/>
  </r>
  <r>
    <x v="1307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x v="1307"/>
    <b v="0"/>
    <n v="32"/>
    <b v="1"/>
    <s v="theater/musical"/>
    <n v="101"/>
    <n v="126.72"/>
    <x v="6"/>
    <s v="musical"/>
    <x v="1307"/>
    <d v="2015-01-30T16:53:34"/>
  </r>
  <r>
    <x v="1308"/>
    <s v="Holocene"/>
    <s v="Part ghost story, part cautionary tale, Holocene is a play about the end of our world, and the beginning of another."/>
    <n v="3750"/>
    <n v="4055"/>
    <x v="0"/>
    <s v="US"/>
    <s v="USD"/>
    <x v="1306"/>
    <x v="1308"/>
    <b v="0"/>
    <n v="87"/>
    <b v="1"/>
    <s v="theater/plays"/>
    <n v="108"/>
    <n v="46.61"/>
    <x v="6"/>
    <s v="plays"/>
    <x v="1308"/>
    <d v="2014-09-21T02:00:00"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x v="1309"/>
    <b v="0"/>
    <n v="53"/>
    <b v="1"/>
    <s v="film &amp; video/television"/>
    <n v="101"/>
    <n v="76.45"/>
    <x v="5"/>
    <s v="television"/>
    <x v="1309"/>
    <d v="2014-08-21T07:01:55"/>
  </r>
  <r>
    <x v="1310"/>
    <s v="The Lost Boy (a play)"/>
    <s v="The world premiere of a play, a true story about love, loss, and a man reaching back in time as the only way to move forward."/>
    <n v="3400"/>
    <n v="4050"/>
    <x v="0"/>
    <s v="US"/>
    <s v="USD"/>
    <x v="1308"/>
    <x v="1310"/>
    <b v="0"/>
    <n v="23"/>
    <b v="1"/>
    <s v="theater/plays"/>
    <n v="119"/>
    <n v="176.09"/>
    <x v="6"/>
    <s v="plays"/>
    <x v="1310"/>
    <d v="2014-12-21T17:11:30"/>
  </r>
  <r>
    <x v="1311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9"/>
    <x v="1311"/>
    <b v="0"/>
    <n v="24"/>
    <b v="1"/>
    <s v="theater/plays"/>
    <n v="135"/>
    <n v="168.75"/>
    <x v="6"/>
    <s v="plays"/>
    <x v="1311"/>
    <d v="2016-06-01T18:57:00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x v="1312"/>
    <b v="1"/>
    <n v="71"/>
    <b v="1"/>
    <s v="photography/photobooks"/>
    <n v="108"/>
    <n v="56.98"/>
    <x v="2"/>
    <s v="photobooks"/>
    <x v="1312"/>
    <d v="2016-10-23T08:20:01"/>
  </r>
  <r>
    <x v="1313"/>
    <s v="Summer FourPlay"/>
    <s v="Four Directors.  Four One Acts.  Four Genres.  For You."/>
    <n v="4000"/>
    <n v="4040"/>
    <x v="0"/>
    <s v="US"/>
    <s v="USD"/>
    <x v="1311"/>
    <x v="1313"/>
    <b v="1"/>
    <n v="41"/>
    <b v="1"/>
    <s v="theater/plays"/>
    <n v="101"/>
    <n v="98.54"/>
    <x v="6"/>
    <s v="plays"/>
    <x v="1313"/>
    <d v="2014-07-19T05:00:00"/>
  </r>
  <r>
    <x v="1314"/>
    <s v="&quot;DAD&quot; - A USC Short Film"/>
    <s v="A teenager named Charlie discovers something new about himself while coping with the loss of his father."/>
    <n v="3500"/>
    <n v="4040"/>
    <x v="0"/>
    <s v="US"/>
    <s v="USD"/>
    <x v="1312"/>
    <x v="1314"/>
    <b v="0"/>
    <n v="47"/>
    <b v="1"/>
    <s v="film &amp; video/shorts"/>
    <n v="115"/>
    <n v="85.96"/>
    <x v="5"/>
    <s v="shorts"/>
    <x v="1314"/>
    <d v="2013-04-23T05:01:12"/>
  </r>
  <r>
    <x v="1315"/>
    <s v="&quot;Songs for Tsippora&quot; Byronâ€™s DEBUT EP"/>
    <s v="Original Jewish rock music on human relationships and identity"/>
    <n v="4000"/>
    <n v="4037"/>
    <x v="0"/>
    <s v="US"/>
    <s v="USD"/>
    <x v="1313"/>
    <x v="1315"/>
    <b v="0"/>
    <n v="88"/>
    <b v="1"/>
    <s v="music/rock"/>
    <n v="101"/>
    <n v="45.88"/>
    <x v="7"/>
    <s v="rock"/>
    <x v="1315"/>
    <d v="2014-06-17T17:41:22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x v="1316"/>
    <b v="0"/>
    <n v="56"/>
    <b v="1"/>
    <s v="theater/plays"/>
    <n v="101"/>
    <n v="72.05"/>
    <x v="6"/>
    <s v="plays"/>
    <x v="1316"/>
    <d v="2014-05-23T20:01:47"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x v="1317"/>
    <b v="0"/>
    <n v="13"/>
    <b v="1"/>
    <s v="theater/plays"/>
    <n v="101"/>
    <n v="310"/>
    <x v="6"/>
    <s v="plays"/>
    <x v="1317"/>
    <d v="2015-05-09T20:47:29"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x v="1318"/>
    <b v="0"/>
    <n v="35"/>
    <b v="1"/>
    <s v="music/indie rock"/>
    <n v="101"/>
    <n v="115.09"/>
    <x v="7"/>
    <s v="indie rock"/>
    <x v="1318"/>
    <d v="2011-12-14T04:59:00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x v="1319"/>
    <b v="0"/>
    <n v="98"/>
    <b v="1"/>
    <s v="music/pop"/>
    <n v="161"/>
    <n v="41.04"/>
    <x v="7"/>
    <s v="pop"/>
    <x v="1319"/>
    <d v="2013-03-28T05:04:33"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x v="1320"/>
    <b v="0"/>
    <n v="87"/>
    <b v="1"/>
    <s v="music/rock"/>
    <n v="115"/>
    <n v="46.22"/>
    <x v="7"/>
    <s v="rock"/>
    <x v="1320"/>
    <d v="2014-09-30T14:09:47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x v="1321"/>
    <b v="0"/>
    <n v="61"/>
    <b v="1"/>
    <s v="theater/plays"/>
    <n v="100"/>
    <n v="65.87"/>
    <x v="6"/>
    <s v="plays"/>
    <x v="1321"/>
    <d v="2016-08-10T04:00:00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x v="1322"/>
    <b v="0"/>
    <n v="115"/>
    <b v="1"/>
    <s v="theater/plays"/>
    <n v="100"/>
    <n v="34.92"/>
    <x v="6"/>
    <s v="plays"/>
    <x v="1322"/>
    <d v="2017-02-01T23:31:00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x v="1323"/>
    <b v="0"/>
    <n v="55"/>
    <b v="1"/>
    <s v="music/indie rock"/>
    <n v="115"/>
    <n v="72.91"/>
    <x v="7"/>
    <s v="indie rock"/>
    <x v="1323"/>
    <d v="2012-05-16T04:59:00"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x v="1324"/>
    <b v="0"/>
    <n v="33"/>
    <b v="1"/>
    <s v="theater/plays"/>
    <n v="100"/>
    <n v="121.36"/>
    <x v="6"/>
    <s v="plays"/>
    <x v="1324"/>
    <d v="2015-01-11T20:53:30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x v="1325"/>
    <b v="0"/>
    <n v="70"/>
    <b v="1"/>
    <s v="theater/plays"/>
    <n v="133"/>
    <n v="57.2"/>
    <x v="6"/>
    <s v="plays"/>
    <x v="1325"/>
    <d v="2016-08-01T06:59:00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x v="1326"/>
    <b v="0"/>
    <n v="49"/>
    <b v="1"/>
    <s v="theater/plays"/>
    <n v="100"/>
    <n v="81.67"/>
    <x v="6"/>
    <s v="plays"/>
    <x v="1326"/>
    <d v="2016-05-17T21:27:59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x v="1327"/>
    <b v="0"/>
    <n v="100"/>
    <b v="1"/>
    <s v="film &amp; video/shorts"/>
    <n v="100"/>
    <n v="40.01"/>
    <x v="5"/>
    <s v="shorts"/>
    <x v="1327"/>
    <d v="2011-10-09T19:41:01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x v="1328"/>
    <b v="0"/>
    <n v="35"/>
    <b v="1"/>
    <s v="theater/plays"/>
    <n v="105"/>
    <n v="114.29"/>
    <x v="6"/>
    <s v="plays"/>
    <x v="1328"/>
    <d v="2015-10-26T00:13:17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x v="1329"/>
    <b v="0"/>
    <n v="31"/>
    <b v="1"/>
    <s v="theater/plays"/>
    <n v="100"/>
    <n v="129.03"/>
    <x v="6"/>
    <s v="plays"/>
    <x v="1329"/>
    <d v="2016-12-17T06:59:00"/>
  </r>
  <r>
    <x v="1330"/>
    <s v="A Bright Room Called Day by Tony Kushner"/>
    <s v="Support an outstanding cast of actors to take on a professional production of a masterpiece of modern theatre"/>
    <n v="4000"/>
    <n v="4000"/>
    <x v="0"/>
    <s v="GB"/>
    <s v="GBP"/>
    <x v="1328"/>
    <x v="1330"/>
    <b v="0"/>
    <n v="13"/>
    <b v="1"/>
    <s v="theater/plays"/>
    <n v="100"/>
    <n v="307.69"/>
    <x v="6"/>
    <s v="plays"/>
    <x v="1330"/>
    <d v="2014-07-04T11:00:00"/>
  </r>
  <r>
    <x v="133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9"/>
    <x v="1331"/>
    <b v="0"/>
    <n v="54"/>
    <b v="1"/>
    <s v="theater/spaces"/>
    <n v="107"/>
    <n v="74.069999999999993"/>
    <x v="6"/>
    <s v="spaces"/>
    <x v="1331"/>
    <d v="2015-06-14T00:20:55"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x v="1332"/>
    <b v="1"/>
    <n v="38"/>
    <b v="0"/>
    <s v="photography/photobooks"/>
    <n v="36"/>
    <n v="104.89"/>
    <x v="2"/>
    <s v="photobooks"/>
    <x v="1332"/>
    <d v="2016-09-02T16:36:20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x v="1333"/>
    <b v="1"/>
    <n v="84"/>
    <b v="1"/>
    <s v="film &amp; video/documentary"/>
    <n v="114"/>
    <n v="47.4"/>
    <x v="5"/>
    <s v="documentary"/>
    <x v="1333"/>
    <d v="2010-03-16T07:06:00"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x v="1334"/>
    <b v="0"/>
    <n v="57"/>
    <b v="1"/>
    <s v="film &amp; video/shorts"/>
    <n v="114"/>
    <n v="69.790000000000006"/>
    <x v="5"/>
    <s v="shorts"/>
    <x v="1334"/>
    <d v="2011-04-08T10:55:55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x v="1335"/>
    <b v="0"/>
    <n v="74"/>
    <b v="1"/>
    <s v="publishing/nonfiction"/>
    <n v="179"/>
    <n v="53.73"/>
    <x v="1"/>
    <s v="nonfiction"/>
    <x v="1335"/>
    <d v="2013-05-03T13:44:05"/>
  </r>
  <r>
    <x v="1336"/>
    <s v="Roosevelt Died."/>
    <s v="Our tour van died, we need help!"/>
    <n v="3000"/>
    <n v="3971"/>
    <x v="0"/>
    <s v="US"/>
    <s v="USD"/>
    <x v="1334"/>
    <x v="1336"/>
    <b v="0"/>
    <n v="63"/>
    <b v="1"/>
    <s v="music/indie rock"/>
    <n v="132"/>
    <n v="63.03"/>
    <x v="7"/>
    <s v="indie rock"/>
    <x v="1336"/>
    <d v="2015-07-02T03:40:00"/>
  </r>
  <r>
    <x v="1337"/>
    <s v="Queen Kwong Tour to London and Paris"/>
    <s v="Queen Kwong is going ON TOUR to London and Paris!"/>
    <n v="3000"/>
    <n v="3955"/>
    <x v="0"/>
    <s v="US"/>
    <s v="USD"/>
    <x v="1335"/>
    <x v="1337"/>
    <b v="0"/>
    <n v="56"/>
    <b v="1"/>
    <s v="music/rock"/>
    <n v="132"/>
    <n v="70.63"/>
    <x v="7"/>
    <s v="rock"/>
    <x v="1337"/>
    <d v="2011-09-22T18:28:49"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x v="1338"/>
    <b v="1"/>
    <n v="73"/>
    <b v="1"/>
    <s v="theater/spaces"/>
    <n v="101"/>
    <n v="53.95"/>
    <x v="6"/>
    <s v="spaces"/>
    <x v="1338"/>
    <d v="2014-06-20T22:01:00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x v="1339"/>
    <b v="1"/>
    <n v="85"/>
    <b v="1"/>
    <s v="music/indie rock"/>
    <n v="171"/>
    <n v="46.18"/>
    <x v="7"/>
    <s v="indie rock"/>
    <x v="1339"/>
    <d v="2013-12-31T07:00:00"/>
  </r>
  <r>
    <x v="1340"/>
    <s v="Quiet Oaks Full Length Album"/>
    <s v="Help Quiet Oaks record their debut album!!!"/>
    <n v="3500"/>
    <n v="3916"/>
    <x v="0"/>
    <s v="US"/>
    <s v="USD"/>
    <x v="1338"/>
    <x v="1340"/>
    <b v="0"/>
    <n v="82"/>
    <b v="1"/>
    <s v="music/rock"/>
    <n v="112"/>
    <n v="47.76"/>
    <x v="7"/>
    <s v="rock"/>
    <x v="1340"/>
    <d v="2017-01-14T21:48:01"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x v="1341"/>
    <b v="0"/>
    <n v="65"/>
    <b v="1"/>
    <s v="music/classical music"/>
    <n v="112"/>
    <n v="60.15"/>
    <x v="7"/>
    <s v="classical music"/>
    <x v="1341"/>
    <d v="2013-10-05T05:00:00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x v="1342"/>
    <b v="0"/>
    <n v="64"/>
    <b v="1"/>
    <s v="theater/plays"/>
    <n v="130"/>
    <n v="61.06"/>
    <x v="6"/>
    <s v="plays"/>
    <x v="1342"/>
    <d v="2016-08-14T14:30:57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x v="1343"/>
    <b v="0"/>
    <n v="61"/>
    <b v="1"/>
    <s v="music/classical music"/>
    <n v="195"/>
    <n v="64.03"/>
    <x v="7"/>
    <s v="classical music"/>
    <x v="1343"/>
    <d v="2015-02-27T00:30:00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x v="1344"/>
    <b v="0"/>
    <n v="37"/>
    <b v="0"/>
    <s v="theater/plays"/>
    <n v="78"/>
    <n v="105.54"/>
    <x v="6"/>
    <s v="plays"/>
    <x v="1344"/>
    <d v="2016-05-09T04:00:00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x v="1345"/>
    <b v="0"/>
    <n v="39"/>
    <b v="1"/>
    <s v="theater/plays"/>
    <n v="118"/>
    <n v="100.06"/>
    <x v="6"/>
    <s v="plays"/>
    <x v="1345"/>
    <d v="2015-08-03T18:00:00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x v="1346"/>
    <b v="0"/>
    <n v="31"/>
    <b v="1"/>
    <s v="theater/plays"/>
    <n v="111"/>
    <n v="125.81"/>
    <x v="6"/>
    <s v="plays"/>
    <x v="1346"/>
    <d v="2014-08-25T04:59:00"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x v="1345"/>
    <x v="1347"/>
    <b v="0"/>
    <n v="66"/>
    <b v="1"/>
    <s v="theater/plays"/>
    <n v="111"/>
    <n v="58.79"/>
    <x v="6"/>
    <s v="plays"/>
    <x v="1347"/>
    <d v="2016-10-20T02:48:16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x v="1348"/>
    <b v="0"/>
    <n v="46"/>
    <b v="0"/>
    <s v="theater/plays"/>
    <n v="35"/>
    <n v="84.28"/>
    <x v="6"/>
    <s v="plays"/>
    <x v="1348"/>
    <d v="2014-05-20T06:59:00"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x v="1349"/>
    <b v="1"/>
    <n v="70"/>
    <b v="1"/>
    <s v="photography/photobooks"/>
    <n v="110"/>
    <n v="55.22"/>
    <x v="2"/>
    <s v="photobooks"/>
    <x v="1349"/>
    <d v="2017-03-14T13:24:46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x v="1350"/>
    <b v="1"/>
    <n v="120"/>
    <b v="1"/>
    <s v="film &amp; video/documentary"/>
    <n v="385"/>
    <n v="32.1"/>
    <x v="5"/>
    <s v="documentary"/>
    <x v="1350"/>
    <d v="2013-03-01T19:59:48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x v="1351"/>
    <b v="0"/>
    <n v="81"/>
    <b v="1"/>
    <s v="music/pop"/>
    <n v="101"/>
    <n v="47.19"/>
    <x v="7"/>
    <s v="pop"/>
    <x v="1351"/>
    <d v="2014-05-23T16:25:55"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x v="1352"/>
    <b v="0"/>
    <n v="130"/>
    <b v="1"/>
    <s v="theater/plays"/>
    <n v="109"/>
    <n v="29.26"/>
    <x v="6"/>
    <s v="plays"/>
    <x v="1352"/>
    <d v="2016-06-01T17:12:49"/>
  </r>
  <r>
    <x v="1353"/>
    <s v="I Died... I Came Back, ... Whatever"/>
    <s v="Sometimes your Heart has to STOP for your Life to START."/>
    <n v="3500"/>
    <n v="3800"/>
    <x v="0"/>
    <s v="US"/>
    <s v="USD"/>
    <x v="1351"/>
    <x v="1353"/>
    <b v="0"/>
    <n v="86"/>
    <b v="1"/>
    <s v="theater/plays"/>
    <n v="109"/>
    <n v="44.19"/>
    <x v="6"/>
    <s v="plays"/>
    <x v="1353"/>
    <d v="2015-04-23T06:59:00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x v="1354"/>
    <b v="0"/>
    <n v="50"/>
    <b v="1"/>
    <s v="theater/musical"/>
    <n v="109"/>
    <n v="75.959999999999994"/>
    <x v="6"/>
    <s v="musical"/>
    <x v="1354"/>
    <d v="2014-12-01T20:25:15"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x v="1353"/>
    <x v="1355"/>
    <b v="1"/>
    <n v="59"/>
    <b v="1"/>
    <s v="music/rock"/>
    <n v="152"/>
    <n v="64.25"/>
    <x v="7"/>
    <s v="rock"/>
    <x v="1355"/>
    <d v="2014-06-13T06:59:00"/>
  </r>
  <r>
    <x v="1356"/>
    <s v="Building the Open Source Bussard Fusion Reactor "/>
    <s v="Building an open source Bussard fusion reactor, aka the Polywell."/>
    <n v="3000"/>
    <n v="3785"/>
    <x v="0"/>
    <s v="US"/>
    <s v="USD"/>
    <x v="1354"/>
    <x v="1356"/>
    <b v="1"/>
    <n v="79"/>
    <b v="1"/>
    <s v="technology/hardware"/>
    <n v="126"/>
    <n v="47.91"/>
    <x v="0"/>
    <s v="hardware"/>
    <x v="1356"/>
    <d v="2010-03-15T21:55:00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x v="1357"/>
    <b v="0"/>
    <n v="28"/>
    <b v="0"/>
    <s v="technology/web"/>
    <n v="5"/>
    <n v="135.04"/>
    <x v="0"/>
    <s v="web"/>
    <x v="1357"/>
    <d v="2015-08-01T17:53:00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x v="1358"/>
    <b v="0"/>
    <n v="56"/>
    <b v="1"/>
    <s v="music/classical music"/>
    <n v="103"/>
    <n v="67.42"/>
    <x v="7"/>
    <s v="classical music"/>
    <x v="1358"/>
    <d v="2012-03-21T20:48:00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x v="1359"/>
    <b v="1"/>
    <n v="60"/>
    <b v="1"/>
    <s v="theater/plays"/>
    <n v="126"/>
    <n v="62.88"/>
    <x v="6"/>
    <s v="plays"/>
    <x v="1359"/>
    <d v="2012-06-01T03:59:00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x v="1360"/>
    <b v="0"/>
    <n v="60"/>
    <b v="1"/>
    <s v="theater/plays"/>
    <n v="107"/>
    <n v="62.67"/>
    <x v="6"/>
    <s v="plays"/>
    <x v="1360"/>
    <d v="2016-06-06T02:00:00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x v="1361"/>
    <b v="1"/>
    <n v="74"/>
    <b v="1"/>
    <s v="music/rock"/>
    <n v="114"/>
    <n v="50.69"/>
    <x v="7"/>
    <s v="rock"/>
    <x v="1361"/>
    <d v="2014-02-26T20:13:40"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x v="1362"/>
    <b v="0"/>
    <n v="50"/>
    <b v="1"/>
    <s v="theater/musical"/>
    <n v="125"/>
    <n v="75"/>
    <x v="6"/>
    <s v="musical"/>
    <x v="1362"/>
    <d v="2015-02-23T18:22:59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x v="1363"/>
    <b v="0"/>
    <n v="63"/>
    <b v="1"/>
    <s v="music/classical music"/>
    <n v="107"/>
    <n v="59.46"/>
    <x v="7"/>
    <s v="classical music"/>
    <x v="1363"/>
    <d v="2013-09-26T10:46:58"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x v="1364"/>
    <b v="1"/>
    <n v="73"/>
    <b v="1"/>
    <s v="music/indie rock"/>
    <n v="107"/>
    <n v="51.19"/>
    <x v="7"/>
    <s v="indie rock"/>
    <x v="1364"/>
    <d v="2012-03-10T04:02:09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x v="1365"/>
    <b v="1"/>
    <n v="55"/>
    <b v="1"/>
    <s v="film &amp; video/documentary"/>
    <n v="107"/>
    <n v="67.91"/>
    <x v="5"/>
    <s v="documentary"/>
    <x v="1365"/>
    <d v="2014-10-01T03:59:00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x v="1366"/>
    <b v="0"/>
    <n v="78"/>
    <b v="1"/>
    <s v="theater/plays"/>
    <n v="124"/>
    <n v="47.85"/>
    <x v="6"/>
    <s v="plays"/>
    <x v="1366"/>
    <d v="2016-09-11T20:19:26"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x v="1367"/>
    <b v="0"/>
    <n v="52"/>
    <b v="1"/>
    <s v="theater/plays"/>
    <n v="107"/>
    <n v="71.73"/>
    <x v="6"/>
    <s v="plays"/>
    <x v="1367"/>
    <d v="2015-10-28T17:33:36"/>
  </r>
  <r>
    <x v="1368"/>
    <s v="The Curse of the Babywoman @ FringeNYC"/>
    <s v="The Curse of the Babywoman is real â€” and it is coming to FringeNYC this August."/>
    <n v="3500"/>
    <n v="3710"/>
    <x v="0"/>
    <s v="US"/>
    <s v="USD"/>
    <x v="1366"/>
    <x v="1368"/>
    <b v="0"/>
    <n v="47"/>
    <b v="1"/>
    <s v="theater/plays"/>
    <n v="106"/>
    <n v="78.94"/>
    <x v="6"/>
    <s v="plays"/>
    <x v="1368"/>
    <d v="2016-08-17T03:59:00"/>
  </r>
  <r>
    <x v="136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x v="1369"/>
    <b v="0"/>
    <n v="117"/>
    <b v="1"/>
    <s v="film &amp; video/television"/>
    <n v="123"/>
    <n v="31.62"/>
    <x v="5"/>
    <s v="television"/>
    <x v="1369"/>
    <d v="2014-07-22T16:09:28"/>
  </r>
  <r>
    <x v="1370"/>
    <s v="GLASS: A Love Story"/>
    <s v="When a man can't find love, his Google GLASS does the searching for him. A short film shot with Google Glass."/>
    <n v="1500"/>
    <n v="3700"/>
    <x v="0"/>
    <s v="US"/>
    <s v="USD"/>
    <x v="1368"/>
    <x v="1370"/>
    <b v="0"/>
    <n v="47"/>
    <b v="1"/>
    <s v="film &amp; video/shorts"/>
    <n v="247"/>
    <n v="78.72"/>
    <x v="5"/>
    <s v="shorts"/>
    <x v="1370"/>
    <d v="2013-05-31T14:42:50"/>
  </r>
  <r>
    <x v="1371"/>
    <s v="The Lost Boy"/>
    <s v="&quot;Stories are where you go to look for the truth of your own life.&quot; (Frank Delaney)"/>
    <n v="10000"/>
    <n v="3685"/>
    <x v="2"/>
    <s v="US"/>
    <s v="USD"/>
    <x v="1369"/>
    <x v="1371"/>
    <b v="0"/>
    <n v="25"/>
    <b v="0"/>
    <s v="theater/plays"/>
    <n v="37"/>
    <n v="147.4"/>
    <x v="6"/>
    <s v="plays"/>
    <x v="1371"/>
    <d v="2014-10-21T21:11:27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x v="1372"/>
    <b v="0"/>
    <n v="67"/>
    <b v="1"/>
    <s v="music/classical music"/>
    <n v="123"/>
    <n v="54.99"/>
    <x v="7"/>
    <s v="classical music"/>
    <x v="1372"/>
    <d v="2015-06-01T03:59:00"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x v="1371"/>
    <x v="1373"/>
    <b v="0"/>
    <n v="62"/>
    <b v="1"/>
    <s v="music/metal"/>
    <n v="105"/>
    <n v="59.26"/>
    <x v="7"/>
    <s v="metal"/>
    <x v="1373"/>
    <d v="2016-10-24T21:00:00"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x v="1374"/>
    <b v="0"/>
    <n v="29"/>
    <b v="1"/>
    <s v="theater/plays"/>
    <n v="108"/>
    <n v="126.55"/>
    <x v="6"/>
    <s v="plays"/>
    <x v="1374"/>
    <d v="2015-06-24T02:00:00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x v="1375"/>
    <b v="0"/>
    <n v="111"/>
    <b v="1"/>
    <s v="theater/plays"/>
    <n v="105"/>
    <n v="32.97"/>
    <x v="6"/>
    <s v="plays"/>
    <x v="1375"/>
    <d v="2015-06-15T16:14:40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x v="1376"/>
    <b v="0"/>
    <n v="46"/>
    <b v="1"/>
    <s v="theater/plays"/>
    <n v="105"/>
    <n v="79.540000000000006"/>
    <x v="6"/>
    <s v="plays"/>
    <x v="1376"/>
    <d v="2016-01-04T04:20:07"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x v="1377"/>
    <b v="0"/>
    <n v="51"/>
    <b v="1"/>
    <s v="theater/plays"/>
    <n v="104"/>
    <n v="71.67"/>
    <x v="6"/>
    <s v="plays"/>
    <x v="1377"/>
    <d v="2015-11-29T23:00:00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x v="1378"/>
    <b v="0"/>
    <n v="79"/>
    <b v="1"/>
    <s v="music/rock"/>
    <n v="121"/>
    <n v="46.09"/>
    <x v="7"/>
    <s v="rock"/>
    <x v="1378"/>
    <d v="2012-06-29T04:27:23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x v="1379"/>
    <b v="1"/>
    <n v="29"/>
    <b v="1"/>
    <s v="film &amp; video/documentary"/>
    <n v="104"/>
    <n v="125.45"/>
    <x v="5"/>
    <s v="documentary"/>
    <x v="1379"/>
    <d v="2016-04-08T18:52:01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x v="1380"/>
    <b v="0"/>
    <n v="29"/>
    <b v="1"/>
    <s v="theater/plays"/>
    <n v="121"/>
    <n v="125.38"/>
    <x v="6"/>
    <s v="plays"/>
    <x v="1380"/>
    <d v="2015-04-17T16:00:00"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x v="1381"/>
    <b v="0"/>
    <n v="60"/>
    <b v="1"/>
    <s v="film &amp; video/shorts"/>
    <n v="103"/>
    <n v="60"/>
    <x v="5"/>
    <s v="shorts"/>
    <x v="1381"/>
    <d v="2014-06-22T15:48:51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x v="1382"/>
    <b v="0"/>
    <n v="46"/>
    <b v="1"/>
    <s v="film &amp; video/shorts"/>
    <n v="120"/>
    <n v="78.260000000000005"/>
    <x v="5"/>
    <s v="shorts"/>
    <x v="1382"/>
    <d v="2011-05-17T09:39:24"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x v="1381"/>
    <x v="1383"/>
    <b v="0"/>
    <n v="57"/>
    <b v="0"/>
    <s v="publishing/fiction"/>
    <n v="51"/>
    <n v="63.12"/>
    <x v="1"/>
    <s v="fiction"/>
    <x v="1383"/>
    <d v="2015-10-11T05:00:00"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x v="1384"/>
    <b v="0"/>
    <n v="27"/>
    <b v="1"/>
    <s v="theater/plays"/>
    <n v="103"/>
    <n v="132.96"/>
    <x v="6"/>
    <s v="plays"/>
    <x v="1384"/>
    <d v="2015-03-31T12:52:00"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x v="1383"/>
    <x v="1385"/>
    <b v="0"/>
    <n v="69"/>
    <b v="1"/>
    <s v="music/rock"/>
    <n v="119"/>
    <n v="51.81"/>
    <x v="7"/>
    <s v="rock"/>
    <x v="1385"/>
    <d v="2012-10-05T22:44:10"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x v="1386"/>
    <b v="0"/>
    <n v="96"/>
    <b v="1"/>
    <s v="theater/plays"/>
    <n v="128"/>
    <n v="37.21"/>
    <x v="6"/>
    <s v="plays"/>
    <x v="1386"/>
    <d v="2016-12-14T17:49:21"/>
  </r>
  <r>
    <x v="1387"/>
    <s v="Better Beanie"/>
    <s v="Better Beanie is the new therapeutic wearable designed to assist you while keeping your hands free."/>
    <n v="20000"/>
    <n v="3562"/>
    <x v="2"/>
    <s v="US"/>
    <s v="USD"/>
    <x v="1385"/>
    <x v="1387"/>
    <b v="0"/>
    <n v="81"/>
    <b v="0"/>
    <s v="technology/wearables"/>
    <n v="18"/>
    <n v="43.98"/>
    <x v="0"/>
    <s v="wearables"/>
    <x v="1387"/>
    <d v="2016-04-22T05:06:14"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x v="1388"/>
    <b v="0"/>
    <n v="62"/>
    <b v="1"/>
    <s v="publishing/nonfiction"/>
    <n v="119"/>
    <n v="57.34"/>
    <x v="1"/>
    <s v="nonfiction"/>
    <x v="1388"/>
    <d v="2011-08-04T15:07:55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x v="1389"/>
    <b v="0"/>
    <n v="6"/>
    <b v="0"/>
    <s v="technology/wearables"/>
    <n v="4"/>
    <n v="591.66999999999996"/>
    <x v="0"/>
    <s v="wearables"/>
    <x v="1389"/>
    <d v="2017-02-05T18:00:53"/>
  </r>
  <r>
    <x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x v="1390"/>
    <b v="0"/>
    <n v="62"/>
    <b v="1"/>
    <s v="theater/plays"/>
    <n v="118"/>
    <n v="57.26"/>
    <x v="6"/>
    <s v="plays"/>
    <x v="1390"/>
    <d v="2015-06-21T22:25:00"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x v="1391"/>
    <b v="0"/>
    <n v="69"/>
    <b v="1"/>
    <s v="music/electronic music"/>
    <n v="101"/>
    <n v="51.3"/>
    <x v="7"/>
    <s v="electronic music"/>
    <x v="1391"/>
    <d v="2013-07-27T01:27:16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x v="1392"/>
    <b v="1"/>
    <n v="104"/>
    <b v="1"/>
    <s v="theater/plays"/>
    <n v="101"/>
    <n v="33.99"/>
    <x v="6"/>
    <s v="plays"/>
    <x v="1392"/>
    <d v="2011-01-25T04:00:00"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x v="1393"/>
    <b v="0"/>
    <n v="39"/>
    <b v="1"/>
    <s v="theater/musical"/>
    <n v="101"/>
    <n v="90.54"/>
    <x v="6"/>
    <s v="musical"/>
    <x v="1393"/>
    <d v="2016-08-29T17:00:00"/>
  </r>
  <r>
    <x v="1394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2"/>
    <x v="1394"/>
    <b v="0"/>
    <n v="33"/>
    <b v="0"/>
    <s v="theater/plays"/>
    <n v="71"/>
    <n v="106.97"/>
    <x v="6"/>
    <s v="plays"/>
    <x v="1394"/>
    <d v="2015-04-02T01:00:00"/>
  </r>
  <r>
    <x v="1395"/>
    <s v="Kylie for President"/>
    <s v="Bring a touring character education play about making wise choices to elementary students in Kentuckiana. Vote Kylie for President!"/>
    <n v="3500"/>
    <n v="3530"/>
    <x v="0"/>
    <s v="US"/>
    <s v="USD"/>
    <x v="1393"/>
    <x v="1395"/>
    <b v="0"/>
    <n v="40"/>
    <b v="1"/>
    <s v="theater/plays"/>
    <n v="101"/>
    <n v="88.25"/>
    <x v="6"/>
    <s v="plays"/>
    <x v="1395"/>
    <d v="2014-07-21T03:59:00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x v="1396"/>
    <b v="0"/>
    <n v="46"/>
    <b v="1"/>
    <s v="theater/plays"/>
    <n v="101"/>
    <n v="76.650000000000006"/>
    <x v="6"/>
    <s v="plays"/>
    <x v="1396"/>
    <d v="2016-08-01T22:59:00"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x v="1397"/>
    <b v="1"/>
    <n v="34"/>
    <b v="1"/>
    <s v="theater/plays"/>
    <n v="100"/>
    <n v="103.35"/>
    <x v="6"/>
    <s v="plays"/>
    <x v="1397"/>
    <d v="2014-09-10T20:09:34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x v="1398"/>
    <b v="1"/>
    <n v="61"/>
    <b v="1"/>
    <s v="film &amp; video/documentary"/>
    <n v="153"/>
    <n v="57.54"/>
    <x v="5"/>
    <s v="documentary"/>
    <x v="1398"/>
    <d v="2011-05-25T04:00:00"/>
  </r>
  <r>
    <x v="1399"/>
    <s v="A Sign for 34 West"/>
    <s v="We're turning an old yogurt shop into a live theater in downtown Charleston.   Please help us hang our sign!"/>
    <n v="3400"/>
    <n v="3508"/>
    <x v="0"/>
    <s v="US"/>
    <s v="USD"/>
    <x v="1397"/>
    <x v="1399"/>
    <b v="0"/>
    <n v="40"/>
    <b v="1"/>
    <s v="theater/spaces"/>
    <n v="103"/>
    <n v="87.7"/>
    <x v="6"/>
    <s v="spaces"/>
    <x v="1399"/>
    <d v="2014-06-11T04:00:00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x v="1400"/>
    <b v="0"/>
    <n v="35"/>
    <b v="1"/>
    <s v="theater/plays"/>
    <n v="117"/>
    <n v="100.17"/>
    <x v="6"/>
    <s v="plays"/>
    <x v="1400"/>
    <d v="2014-12-14T18:18:08"/>
  </r>
  <r>
    <x v="1401"/>
    <s v="Sizzling in the Kitchen Flynn Style"/>
    <s v="Help us raise the funds to film our pilot episode!"/>
    <n v="3500"/>
    <n v="3501.52"/>
    <x v="0"/>
    <s v="US"/>
    <s v="USD"/>
    <x v="1399"/>
    <x v="1401"/>
    <b v="0"/>
    <n v="12"/>
    <b v="1"/>
    <s v="film &amp; video/television"/>
    <n v="100"/>
    <n v="291.79000000000002"/>
    <x v="5"/>
    <s v="television"/>
    <x v="1401"/>
    <d v="2016-04-15T21:00:00"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x v="1402"/>
    <b v="0"/>
    <n v="35"/>
    <b v="1"/>
    <s v="film &amp; video/shorts"/>
    <n v="100"/>
    <n v="100"/>
    <x v="5"/>
    <s v="shorts"/>
    <x v="1402"/>
    <d v="2013-01-24T18:38:30"/>
  </r>
  <r>
    <x v="1403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1"/>
    <x v="1403"/>
    <b v="0"/>
    <n v="56"/>
    <b v="1"/>
    <s v="music/pop"/>
    <n v="175"/>
    <n v="62.5"/>
    <x v="7"/>
    <s v="pop"/>
    <x v="1403"/>
    <d v="2011-07-22T01:39:05"/>
  </r>
  <r>
    <x v="1404"/>
    <s v="Let The 7Horse Run!"/>
    <s v="7Horse is a new band with a self-funded album and a show they want to rock in your town!"/>
    <n v="1500"/>
    <n v="3500"/>
    <x v="0"/>
    <s v="US"/>
    <s v="USD"/>
    <x v="1402"/>
    <x v="1404"/>
    <b v="0"/>
    <n v="20"/>
    <b v="1"/>
    <s v="music/rock"/>
    <n v="233"/>
    <n v="175"/>
    <x v="7"/>
    <s v="rock"/>
    <x v="1404"/>
    <d v="2012-04-27T15:31:34"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x v="1405"/>
    <b v="0"/>
    <n v="82"/>
    <b v="1"/>
    <s v="technology/wearables"/>
    <n v="140"/>
    <n v="42.67"/>
    <x v="0"/>
    <s v="wearables"/>
    <x v="1405"/>
    <d v="2014-09-16T21:53:33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x v="1406"/>
    <b v="0"/>
    <n v="63"/>
    <b v="1"/>
    <s v="theater/plays"/>
    <n v="116"/>
    <n v="55.33"/>
    <x v="6"/>
    <s v="plays"/>
    <x v="1406"/>
    <d v="2015-10-14T22:01:03"/>
  </r>
  <r>
    <x v="1407"/>
    <s v="Destiny is Judd Nelson: a new play at FringeNYC"/>
    <s v="What is destiny? Explore it with us this August at FringeNYC."/>
    <n v="3000"/>
    <n v="3485"/>
    <x v="0"/>
    <s v="US"/>
    <s v="USD"/>
    <x v="1405"/>
    <x v="1407"/>
    <b v="1"/>
    <n v="55"/>
    <b v="1"/>
    <s v="theater/plays"/>
    <n v="116"/>
    <n v="63.36"/>
    <x v="6"/>
    <s v="plays"/>
    <x v="1407"/>
    <d v="2014-08-02T04:13:01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x v="1408"/>
    <b v="0"/>
    <n v="74"/>
    <b v="1"/>
    <s v="theater/plays"/>
    <n v="108"/>
    <n v="46.89"/>
    <x v="6"/>
    <s v="plays"/>
    <x v="1408"/>
    <d v="2015-05-27T02:45:00"/>
  </r>
  <r>
    <x v="1409"/>
    <s v="Help Buttz Return From the Ashes"/>
    <s v="On Sunday November 8, 2015 our food truck burned to the ground. Please help us get rebuilt."/>
    <n v="50000"/>
    <n v="3466"/>
    <x v="2"/>
    <s v="US"/>
    <s v="USD"/>
    <x v="1407"/>
    <x v="1409"/>
    <b v="0"/>
    <n v="30"/>
    <b v="0"/>
    <s v="food/food trucks"/>
    <n v="7"/>
    <n v="115.53"/>
    <x v="4"/>
    <s v="food trucks"/>
    <x v="1409"/>
    <d v="2016-03-25T20:36:40"/>
  </r>
  <r>
    <x v="1410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8"/>
    <x v="1410"/>
    <b v="0"/>
    <n v="117"/>
    <b v="1"/>
    <s v="music/rock"/>
    <n v="139"/>
    <n v="29.62"/>
    <x v="7"/>
    <s v="rock"/>
    <x v="1410"/>
    <d v="2016-04-08T15:00:35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x v="1411"/>
    <b v="0"/>
    <n v="75"/>
    <b v="1"/>
    <s v="music/indie rock"/>
    <n v="116"/>
    <n v="46.2"/>
    <x v="7"/>
    <s v="indie rock"/>
    <x v="1411"/>
    <d v="2010-09-11T03:59:00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x v="1412"/>
    <b v="0"/>
    <n v="112"/>
    <b v="1"/>
    <s v="theater/plays"/>
    <n v="116"/>
    <n v="30.94"/>
    <x v="6"/>
    <s v="plays"/>
    <x v="1412"/>
    <d v="2015-07-13T07:35:44"/>
  </r>
  <r>
    <x v="1413"/>
    <s v="Bridge 19 CD Release Tour"/>
    <s v="Help fund Bridge 19's tour in support of their first duo record, to be released in May 2012."/>
    <n v="3000"/>
    <n v="3460"/>
    <x v="0"/>
    <s v="US"/>
    <s v="USD"/>
    <x v="1411"/>
    <x v="1413"/>
    <b v="0"/>
    <n v="42"/>
    <b v="1"/>
    <s v="music/pop"/>
    <n v="115"/>
    <n v="82.38"/>
    <x v="7"/>
    <s v="pop"/>
    <x v="1413"/>
    <d v="2012-04-21T03:59:00"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x v="1414"/>
    <b v="0"/>
    <n v="70"/>
    <b v="1"/>
    <s v="music/indie rock"/>
    <n v="173"/>
    <n v="49.34"/>
    <x v="7"/>
    <s v="indie rock"/>
    <x v="1414"/>
    <d v="2015-03-10T02:39:49"/>
  </r>
  <r>
    <x v="1415"/>
    <s v="Lakotas and the American Theatre"/>
    <s v="Breaking the American Indian stereotype in the American Theatre."/>
    <n v="3300"/>
    <n v="3449"/>
    <x v="0"/>
    <s v="US"/>
    <s v="USD"/>
    <x v="1413"/>
    <x v="1415"/>
    <b v="0"/>
    <n v="40"/>
    <b v="1"/>
    <s v="theater/plays"/>
    <n v="105"/>
    <n v="86.23"/>
    <x v="6"/>
    <s v="plays"/>
    <x v="1415"/>
    <d v="2015-07-02T23:50:06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x v="1416"/>
    <b v="1"/>
    <n v="26"/>
    <b v="0"/>
    <s v="theater/spaces"/>
    <n v="34"/>
    <n v="132.35"/>
    <x v="6"/>
    <s v="spaces"/>
    <x v="1416"/>
    <d v="2017-04-05T18:14:37"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x v="1415"/>
    <x v="1417"/>
    <b v="0"/>
    <n v="31"/>
    <b v="1"/>
    <s v="theater/plays"/>
    <n v="115"/>
    <n v="110.97"/>
    <x v="6"/>
    <s v="plays"/>
    <x v="1417"/>
    <d v="2016-03-20T23:58:45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x v="1418"/>
    <b v="0"/>
    <n v="33"/>
    <b v="1"/>
    <s v="music/indie rock"/>
    <n v="114"/>
    <n v="104"/>
    <x v="7"/>
    <s v="indie rock"/>
    <x v="1418"/>
    <d v="2014-01-15T19:33:00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x v="1419"/>
    <b v="0"/>
    <n v="70"/>
    <b v="1"/>
    <s v="music/rock"/>
    <n v="122"/>
    <n v="48.84"/>
    <x v="7"/>
    <s v="rock"/>
    <x v="1419"/>
    <d v="2012-03-17T19:17:15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x v="1420"/>
    <b v="0"/>
    <n v="34"/>
    <b v="0"/>
    <s v="technology/wearables"/>
    <n v="1"/>
    <n v="100.5"/>
    <x v="0"/>
    <s v="wearables"/>
    <x v="1420"/>
    <d v="2016-08-17T12:05:54"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x v="1421"/>
    <b v="0"/>
    <n v="27"/>
    <b v="0"/>
    <s v="technology/makerspaces"/>
    <n v="18"/>
    <n v="126.48"/>
    <x v="0"/>
    <s v="makerspaces"/>
    <x v="1421"/>
    <d v="2014-07-03T00:42:23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x v="1422"/>
    <b v="0"/>
    <n v="22"/>
    <b v="0"/>
    <s v="publishing/art books"/>
    <n v="14"/>
    <n v="155"/>
    <x v="1"/>
    <s v="art books"/>
    <x v="1422"/>
    <d v="2014-12-24T01:29:45"/>
  </r>
  <r>
    <x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x v="1423"/>
    <b v="0"/>
    <n v="30"/>
    <b v="0"/>
    <s v="games/video games"/>
    <n v="6"/>
    <n v="113.57"/>
    <x v="3"/>
    <s v="video games"/>
    <x v="1423"/>
    <d v="2014-01-04T04:09:05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x v="1424"/>
    <b v="0"/>
    <n v="30"/>
    <b v="1"/>
    <s v="theater/plays"/>
    <n v="114"/>
    <n v="113.57"/>
    <x v="6"/>
    <s v="plays"/>
    <x v="1424"/>
    <d v="2015-03-23T02:14:00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x v="1425"/>
    <b v="0"/>
    <n v="7"/>
    <b v="0"/>
    <s v="theater/plays"/>
    <n v="62"/>
    <n v="486.43"/>
    <x v="6"/>
    <s v="plays"/>
    <x v="1425"/>
    <d v="2014-08-09T05:37:12"/>
  </r>
  <r>
    <x v="1426"/>
    <s v="CUT OUT"/>
    <s v="&quot;Cut Out&quot; tells the story of a young woman who befriends a neighborhood teen and finds herself involved with gang violence."/>
    <n v="3200"/>
    <n v="3400"/>
    <x v="0"/>
    <s v="US"/>
    <s v="USD"/>
    <x v="1424"/>
    <x v="1426"/>
    <b v="0"/>
    <n v="60"/>
    <b v="1"/>
    <s v="film &amp; video/shorts"/>
    <n v="106"/>
    <n v="56.67"/>
    <x v="5"/>
    <s v="shorts"/>
    <x v="1426"/>
    <d v="2012-12-07T23:30:00"/>
  </r>
  <r>
    <x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x v="1427"/>
    <b v="0"/>
    <n v="51"/>
    <b v="1"/>
    <s v="theater/plays"/>
    <n v="136"/>
    <n v="66.67"/>
    <x v="6"/>
    <s v="plays"/>
    <x v="1427"/>
    <d v="2015-04-08T08:53:21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x v="1428"/>
    <b v="0"/>
    <n v="37"/>
    <b v="1"/>
    <s v="film &amp; video/shorts"/>
    <n v="105"/>
    <n v="91.84"/>
    <x v="5"/>
    <s v="shorts"/>
    <x v="1428"/>
    <d v="2011-08-13T23:00:00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x v="1429"/>
    <b v="0"/>
    <n v="72"/>
    <b v="1"/>
    <s v="technology/space exploration"/>
    <n v="170"/>
    <n v="47.18"/>
    <x v="0"/>
    <s v="space exploration"/>
    <x v="1429"/>
    <d v="2016-04-30T12:00:00"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x v="1428"/>
    <x v="1430"/>
    <b v="1"/>
    <n v="74"/>
    <b v="1"/>
    <s v="theater/plays"/>
    <n v="110"/>
    <n v="45.88"/>
    <x v="6"/>
    <s v="plays"/>
    <x v="1430"/>
    <d v="2015-08-20T20:02:56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x v="1431"/>
    <b v="0"/>
    <n v="68"/>
    <b v="1"/>
    <s v="film &amp; video/television"/>
    <n v="130"/>
    <n v="49.88"/>
    <x v="5"/>
    <s v="television"/>
    <x v="1431"/>
    <d v="2014-08-05T07:43:21"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x v="1432"/>
    <b v="0"/>
    <n v="38"/>
    <b v="0"/>
    <s v="food/food trucks"/>
    <n v="6"/>
    <n v="89.21"/>
    <x v="4"/>
    <s v="food trucks"/>
    <x v="1432"/>
    <d v="2014-12-25T20:16:00"/>
  </r>
  <r>
    <x v="1433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1"/>
    <x v="1433"/>
    <b v="0"/>
    <n v="69"/>
    <b v="1"/>
    <s v="theater/plays"/>
    <n v="113"/>
    <n v="49.06"/>
    <x v="6"/>
    <s v="plays"/>
    <x v="1433"/>
    <d v="2016-04-29T06:59:00"/>
  </r>
  <r>
    <x v="1434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2"/>
    <x v="1434"/>
    <b v="0"/>
    <n v="36"/>
    <b v="1"/>
    <s v="music/indie rock"/>
    <n v="226"/>
    <n v="94.03"/>
    <x v="7"/>
    <s v="indie rock"/>
    <x v="1434"/>
    <d v="2011-02-20T01:56:41"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x v="1435"/>
    <b v="0"/>
    <n v="34"/>
    <b v="1"/>
    <s v="theater/plays"/>
    <n v="113"/>
    <n v="99.5"/>
    <x v="6"/>
    <s v="plays"/>
    <x v="1435"/>
    <d v="2016-10-05T10:53:54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x v="1436"/>
    <b v="0"/>
    <n v="81"/>
    <b v="1"/>
    <s v="music/indie rock"/>
    <n v="101"/>
    <n v="41.73"/>
    <x v="7"/>
    <s v="indie rock"/>
    <x v="1436"/>
    <d v="2012-07-10T23:48:00"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x v="1437"/>
    <b v="0"/>
    <n v="57"/>
    <b v="1"/>
    <s v="music/rock"/>
    <n v="135"/>
    <n v="59.16"/>
    <x v="7"/>
    <s v="rock"/>
    <x v="1437"/>
    <d v="2012-03-03T07:39:27"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x v="1438"/>
    <b v="1"/>
    <n v="76"/>
    <b v="1"/>
    <s v="publishing/radio &amp; podcasts"/>
    <n v="112"/>
    <n v="44.32"/>
    <x v="1"/>
    <s v="radio &amp; podcasts"/>
    <x v="1438"/>
    <d v="2013-09-13T17:28:12"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x v="1439"/>
    <b v="0"/>
    <n v="34"/>
    <b v="1"/>
    <s v="theater/plays"/>
    <n v="102"/>
    <n v="99"/>
    <x v="6"/>
    <s v="plays"/>
    <x v="1439"/>
    <d v="2016-04-28T05:59:00"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x v="1438"/>
    <x v="1440"/>
    <b v="0"/>
    <n v="76"/>
    <b v="1"/>
    <s v="theater/plays"/>
    <n v="112"/>
    <n v="44.25"/>
    <x v="6"/>
    <s v="plays"/>
    <x v="1440"/>
    <d v="2015-08-05T11:00:00"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x v="1439"/>
    <x v="1441"/>
    <b v="0"/>
    <n v="55"/>
    <b v="1"/>
    <s v="music/indie rock"/>
    <n v="105"/>
    <n v="61.1"/>
    <x v="7"/>
    <s v="indie rock"/>
    <x v="1441"/>
    <d v="2014-11-03T08:52:50"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x v="1442"/>
    <b v="0"/>
    <n v="83"/>
    <b v="1"/>
    <s v="film &amp; video/documentary"/>
    <n v="112"/>
    <n v="40.4"/>
    <x v="5"/>
    <s v="documentary"/>
    <x v="1442"/>
    <d v="2016-01-25T23:52:00"/>
  </r>
  <r>
    <x v="1443"/>
    <s v="Today I Live"/>
    <s v="A London flat, two stories play simultaneously. Irish mapmaker 1821, Iranian artist present day. Each senses the other. Worlds collide."/>
    <n v="3350"/>
    <n v="3350"/>
    <x v="0"/>
    <s v="GB"/>
    <s v="GBP"/>
    <x v="1441"/>
    <x v="1443"/>
    <b v="0"/>
    <n v="28"/>
    <b v="1"/>
    <s v="theater/plays"/>
    <n v="100"/>
    <n v="119.64"/>
    <x v="6"/>
    <s v="plays"/>
    <x v="1443"/>
    <d v="2016-06-12T17:00:00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x v="1444"/>
    <b v="0"/>
    <n v="23"/>
    <b v="1"/>
    <s v="theater/plays"/>
    <n v="102"/>
    <n v="145.65"/>
    <x v="6"/>
    <s v="plays"/>
    <x v="1444"/>
    <d v="2016-06-22T03:55:00"/>
  </r>
  <r>
    <x v="1445"/>
    <s v="The Masada Story Project"/>
    <s v="I am working on a book about what people do when they visit Masada, an ancient fortress in the Judean desert."/>
    <n v="3000"/>
    <n v="3350"/>
    <x v="0"/>
    <s v="US"/>
    <s v="USD"/>
    <x v="1443"/>
    <x v="1445"/>
    <b v="0"/>
    <n v="49"/>
    <b v="1"/>
    <s v="publishing/nonfiction"/>
    <n v="112"/>
    <n v="68.37"/>
    <x v="1"/>
    <s v="nonfiction"/>
    <x v="1445"/>
    <d v="2011-06-25T13:42:03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x v="1446"/>
    <b v="0"/>
    <n v="8"/>
    <b v="1"/>
    <s v="music/indie rock"/>
    <n v="111"/>
    <n v="416.88"/>
    <x v="7"/>
    <s v="indie rock"/>
    <x v="1446"/>
    <d v="2015-12-03T21:30:00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x v="1447"/>
    <b v="0"/>
    <n v="36"/>
    <b v="1"/>
    <s v="theater/plays"/>
    <n v="111"/>
    <n v="92.5"/>
    <x v="6"/>
    <s v="plays"/>
    <x v="1447"/>
    <d v="2016-04-10T04:00:00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x v="1448"/>
    <b v="0"/>
    <n v="115"/>
    <b v="1"/>
    <s v="music/indie rock"/>
    <n v="111"/>
    <n v="28.88"/>
    <x v="7"/>
    <s v="indie rock"/>
    <x v="1448"/>
    <d v="2012-07-19T04:28:16"/>
  </r>
  <r>
    <x v="1449"/>
    <s v="Tackett &amp; Pyke put on a Play"/>
    <s v="We each wrote a play and would like to produce them for you for nothing more than art's sake!"/>
    <n v="3000"/>
    <n v="3320"/>
    <x v="0"/>
    <s v="US"/>
    <s v="USD"/>
    <x v="1447"/>
    <x v="1449"/>
    <b v="0"/>
    <n v="52"/>
    <b v="1"/>
    <s v="theater/plays"/>
    <n v="111"/>
    <n v="63.85"/>
    <x v="6"/>
    <s v="plays"/>
    <x v="1449"/>
    <d v="2015-07-16T19:47:50"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x v="1450"/>
    <b v="1"/>
    <n v="47"/>
    <b v="0"/>
    <s v="technology/makerspaces"/>
    <n v="33"/>
    <n v="70.62"/>
    <x v="0"/>
    <s v="makerspaces"/>
    <x v="1450"/>
    <d v="2015-12-28T06:00:00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x v="1451"/>
    <b v="0"/>
    <n v="43"/>
    <b v="1"/>
    <s v="theater/plays"/>
    <n v="111"/>
    <n v="77.19"/>
    <x v="6"/>
    <s v="plays"/>
    <x v="1451"/>
    <d v="2015-01-05T20:26:00"/>
  </r>
  <r>
    <x v="1452"/>
    <s v="Attention: People With Body Parts"/>
    <s v="This is a book of letters. Letters to our body parts."/>
    <n v="2987"/>
    <n v="3318"/>
    <x v="0"/>
    <s v="US"/>
    <s v="USD"/>
    <x v="1450"/>
    <x v="1452"/>
    <b v="0"/>
    <n v="97"/>
    <b v="1"/>
    <s v="publishing/nonfiction"/>
    <n v="111"/>
    <n v="34.21"/>
    <x v="1"/>
    <s v="nonfiction"/>
    <x v="1452"/>
    <d v="2012-09-23T03:59:00"/>
  </r>
  <r>
    <x v="1453"/>
    <s v="Linkoo (Canceled)"/>
    <s v="World's Smallest customizable Phone &amp; GPS Watch for kids !"/>
    <n v="50000"/>
    <n v="3317"/>
    <x v="1"/>
    <s v="US"/>
    <s v="USD"/>
    <x v="1451"/>
    <x v="1453"/>
    <b v="0"/>
    <n v="37"/>
    <b v="0"/>
    <s v="technology/wearables"/>
    <n v="7"/>
    <n v="89.65"/>
    <x v="0"/>
    <s v="wearables"/>
    <x v="1453"/>
    <d v="2014-12-08T16:31:55"/>
  </r>
  <r>
    <x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x v="1454"/>
    <b v="1"/>
    <n v="49"/>
    <b v="1"/>
    <s v="theater/plays"/>
    <n v="100"/>
    <n v="67.650000000000006"/>
    <x v="6"/>
    <s v="plays"/>
    <x v="1454"/>
    <d v="2015-07-16T17:24:36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x v="1455"/>
    <b v="0"/>
    <n v="44"/>
    <b v="1"/>
    <s v="theater/plays"/>
    <n v="118"/>
    <n v="75.34"/>
    <x v="6"/>
    <s v="plays"/>
    <x v="1455"/>
    <d v="2014-06-04T04:59:00"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x v="1456"/>
    <b v="1"/>
    <n v="151"/>
    <b v="1"/>
    <s v="technology/space exploration"/>
    <n v="661"/>
    <n v="21.9"/>
    <x v="0"/>
    <s v="space exploration"/>
    <x v="1456"/>
    <d v="2012-09-13T03:59:00"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x v="1457"/>
    <b v="0"/>
    <n v="44"/>
    <b v="1"/>
    <s v="music/rock"/>
    <n v="132"/>
    <n v="75.11"/>
    <x v="7"/>
    <s v="rock"/>
    <x v="1457"/>
    <d v="2015-06-08T03:50:00"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x v="1458"/>
    <b v="0"/>
    <n v="27"/>
    <b v="0"/>
    <s v="games/video games"/>
    <n v="18"/>
    <n v="122"/>
    <x v="3"/>
    <s v="video games"/>
    <x v="1458"/>
    <d v="2011-10-09T17:07:13"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x v="1457"/>
    <x v="1459"/>
    <b v="0"/>
    <n v="70"/>
    <b v="1"/>
    <s v="theater/plays"/>
    <n v="110"/>
    <n v="47.03"/>
    <x v="6"/>
    <s v="plays"/>
    <x v="1459"/>
    <d v="2016-09-30T21:00:00"/>
  </r>
  <r>
    <x v="1460"/>
    <s v="Rolling out Vegan Mashup's Season 2"/>
    <s v="Delicious TV's Vegan Mashup launching season two on public television"/>
    <n v="3000"/>
    <n v="3289"/>
    <x v="0"/>
    <s v="US"/>
    <s v="USD"/>
    <x v="1458"/>
    <x v="1460"/>
    <b v="0"/>
    <n v="117"/>
    <b v="1"/>
    <s v="film &amp; video/television"/>
    <n v="110"/>
    <n v="28.11"/>
    <x v="5"/>
    <s v="television"/>
    <x v="1460"/>
    <d v="2014-04-04T22:00:00"/>
  </r>
  <r>
    <x v="1461"/>
    <s v="The Tulip Tree 2014"/>
    <s v="The Tulip Tree is a project I have been passionate about for 5 years. It is an unforgettable story that has never been told."/>
    <n v="3000"/>
    <n v="3275"/>
    <x v="0"/>
    <s v="GB"/>
    <s v="GBP"/>
    <x v="1459"/>
    <x v="1461"/>
    <b v="0"/>
    <n v="39"/>
    <b v="1"/>
    <s v="theater/plays"/>
    <n v="109"/>
    <n v="83.97"/>
    <x v="6"/>
    <s v="plays"/>
    <x v="1461"/>
    <d v="2014-08-08T18:53:24"/>
  </r>
  <r>
    <x v="1462"/>
    <s v="INDEPENDENCE NYC"/>
    <s v="1 director, 4 actors, and a whole lotta determination. Help us bring this brilliant story to the heart of NYC!"/>
    <n v="3000"/>
    <n v="3275"/>
    <x v="0"/>
    <s v="US"/>
    <s v="USD"/>
    <x v="1460"/>
    <x v="1462"/>
    <b v="0"/>
    <n v="24"/>
    <b v="1"/>
    <s v="theater/plays"/>
    <n v="109"/>
    <n v="136.46"/>
    <x v="6"/>
    <s v="plays"/>
    <x v="1462"/>
    <d v="2015-08-24T02:00:00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x v="1463"/>
    <b v="0"/>
    <n v="21"/>
    <b v="1"/>
    <s v="theater/plays"/>
    <n v="109"/>
    <n v="155.94999999999999"/>
    <x v="6"/>
    <s v="plays"/>
    <x v="1463"/>
    <d v="2016-07-10T22:59:00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x v="1464"/>
    <b v="0"/>
    <n v="46"/>
    <b v="1"/>
    <s v="theater/plays"/>
    <n v="109"/>
    <n v="71.150000000000006"/>
    <x v="6"/>
    <s v="plays"/>
    <x v="1464"/>
    <d v="2015-12-14T00:00:00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x v="1465"/>
    <b v="0"/>
    <n v="57"/>
    <b v="1"/>
    <s v="theater/plays"/>
    <n v="109"/>
    <n v="57.39"/>
    <x v="6"/>
    <s v="plays"/>
    <x v="1465"/>
    <d v="2015-06-18T10:41:07"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x v="1463"/>
    <x v="1466"/>
    <b v="1"/>
    <n v="70"/>
    <b v="1"/>
    <s v="theater/plays"/>
    <n v="102"/>
    <n v="46.71"/>
    <x v="6"/>
    <s v="plays"/>
    <x v="1466"/>
    <d v="2014-09-16T21:00:00"/>
  </r>
  <r>
    <x v="1467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4"/>
    <x v="1467"/>
    <b v="0"/>
    <n v="38"/>
    <b v="1"/>
    <s v="theater/musical"/>
    <n v="105"/>
    <n v="85.74"/>
    <x v="6"/>
    <s v="musical"/>
    <x v="1467"/>
    <d v="2015-02-21T11:00:00"/>
  </r>
  <r>
    <x v="1468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5"/>
    <x v="1468"/>
    <b v="0"/>
    <n v="61"/>
    <b v="1"/>
    <s v="food/small batch"/>
    <n v="109"/>
    <n v="53.41"/>
    <x v="4"/>
    <s v="small batch"/>
    <x v="1468"/>
    <d v="2016-05-25T18:06:31"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x v="1469"/>
    <b v="0"/>
    <n v="40"/>
    <b v="1"/>
    <s v="theater/plays"/>
    <n v="109"/>
    <n v="81.38"/>
    <x v="6"/>
    <s v="plays"/>
    <x v="1469"/>
    <d v="2016-06-06T07:00:00"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x v="1470"/>
    <b v="0"/>
    <n v="24"/>
    <b v="1"/>
    <s v="theater/plays"/>
    <n v="109"/>
    <n v="135.63"/>
    <x v="6"/>
    <s v="plays"/>
    <x v="1470"/>
    <d v="2016-04-18T09:13:25"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x v="1471"/>
    <b v="0"/>
    <n v="46"/>
    <b v="1"/>
    <s v="music/indie rock"/>
    <n v="108"/>
    <n v="70.650000000000006"/>
    <x v="7"/>
    <s v="indie rock"/>
    <x v="1471"/>
    <d v="2014-05-04T06:59:00"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x v="1469"/>
    <x v="1472"/>
    <b v="1"/>
    <n v="79"/>
    <b v="1"/>
    <s v="music/indie rock"/>
    <n v="108"/>
    <n v="40.96"/>
    <x v="7"/>
    <s v="indie rock"/>
    <x v="1472"/>
    <d v="2014-04-18T23:00:00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x v="1473"/>
    <b v="1"/>
    <n v="77"/>
    <b v="1"/>
    <s v="music/indie rock"/>
    <n v="108"/>
    <n v="41.96"/>
    <x v="7"/>
    <s v="indie rock"/>
    <x v="1473"/>
    <d v="2013-12-15T01:58:05"/>
  </r>
  <r>
    <x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x v="1474"/>
    <b v="0"/>
    <n v="71"/>
    <b v="1"/>
    <s v="music/rock"/>
    <n v="108"/>
    <n v="45.44"/>
    <x v="7"/>
    <s v="rock"/>
    <x v="1474"/>
    <d v="2012-04-29T04:00:00"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x v="1475"/>
    <b v="0"/>
    <n v="83"/>
    <b v="1"/>
    <s v="photography/photobooks"/>
    <n v="129"/>
    <n v="38.869999999999997"/>
    <x v="2"/>
    <s v="photobooks"/>
    <x v="1475"/>
    <d v="2015-11-27T01:00:00"/>
  </r>
  <r>
    <x v="1476"/>
    <s v="Jayhawk Makeover"/>
    <s v="48 hours of deck screws, dry wall, hard hats and needed renovation to help the Jayhawk rise from the ashes."/>
    <n v="3000"/>
    <n v="3225"/>
    <x v="0"/>
    <s v="US"/>
    <s v="USD"/>
    <x v="1473"/>
    <x v="1476"/>
    <b v="0"/>
    <n v="42"/>
    <b v="1"/>
    <s v="theater/spaces"/>
    <n v="108"/>
    <n v="76.790000000000006"/>
    <x v="6"/>
    <s v="spaces"/>
    <x v="1476"/>
    <d v="2015-06-26T23:00:00"/>
  </r>
  <r>
    <x v="1477"/>
    <s v="A Sundered World"/>
    <s v="A Dungeon World campaign setting that takes place after the end of the worlds."/>
    <n v="2200"/>
    <n v="3223"/>
    <x v="0"/>
    <s v="US"/>
    <s v="USD"/>
    <x v="1474"/>
    <x v="1477"/>
    <b v="0"/>
    <n v="205"/>
    <b v="1"/>
    <s v="games/tabletop games"/>
    <n v="147"/>
    <n v="15.72"/>
    <x v="3"/>
    <s v="tabletop games"/>
    <x v="1477"/>
    <d v="2015-06-11T18:01:27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x v="1478"/>
    <b v="0"/>
    <n v="19"/>
    <b v="1"/>
    <s v="publishing/nonfiction"/>
    <n v="107"/>
    <n v="169.58"/>
    <x v="1"/>
    <s v="nonfiction"/>
    <x v="1478"/>
    <d v="2015-06-21T03:31:22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x v="1479"/>
    <b v="0"/>
    <n v="24"/>
    <b v="1"/>
    <s v="music/rock"/>
    <n v="107"/>
    <n v="134.21"/>
    <x v="7"/>
    <s v="rock"/>
    <x v="1479"/>
    <d v="2011-07-31T06:59:00"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x v="1480"/>
    <b v="0"/>
    <n v="15"/>
    <b v="0"/>
    <s v="technology/wearables"/>
    <n v="16"/>
    <n v="214.07"/>
    <x v="0"/>
    <s v="wearables"/>
    <x v="1480"/>
    <d v="2017-03-16T16:01:01"/>
  </r>
  <r>
    <x v="1481"/>
    <s v="Because Dance."/>
    <s v="A photobook of young dancers and their inspiring stories, photographed in beautiful and unique locations."/>
    <n v="2000"/>
    <n v="3211"/>
    <x v="0"/>
    <s v="CA"/>
    <s v="CAD"/>
    <x v="1478"/>
    <x v="1481"/>
    <b v="0"/>
    <n v="85"/>
    <b v="1"/>
    <s v="photography/photobooks"/>
    <n v="161"/>
    <n v="37.78"/>
    <x v="2"/>
    <s v="photobooks"/>
    <x v="1481"/>
    <d v="2016-12-28T16:49:00"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x v="1482"/>
    <b v="0"/>
    <n v="75"/>
    <b v="1"/>
    <s v="music/indie rock"/>
    <n v="100"/>
    <n v="42.8"/>
    <x v="7"/>
    <s v="indie rock"/>
    <x v="1482"/>
    <d v="2011-07-05T00:31:06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x v="1483"/>
    <b v="0"/>
    <n v="43"/>
    <b v="1"/>
    <s v="theater/plays"/>
    <n v="100"/>
    <n v="74.53"/>
    <x v="6"/>
    <s v="plays"/>
    <x v="1483"/>
    <d v="2014-08-31T15:47:58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x v="1484"/>
    <b v="0"/>
    <n v="65"/>
    <b v="1"/>
    <s v="music/indie rock"/>
    <n v="107"/>
    <n v="49.25"/>
    <x v="7"/>
    <s v="indie rock"/>
    <x v="1484"/>
    <d v="2011-11-16T16:11:48"/>
  </r>
  <r>
    <x v="1485"/>
    <s v="El Camion Roja"/>
    <s v="Mexican Style Food Truck, run by a Red Seal Chef, in a town with NO MEXICAN FOOD! That is a culinary emergency situation!"/>
    <n v="60000"/>
    <n v="3200"/>
    <x v="2"/>
    <s v="CA"/>
    <s v="CAD"/>
    <x v="1482"/>
    <x v="1485"/>
    <b v="0"/>
    <n v="5"/>
    <b v="0"/>
    <s v="food/food trucks"/>
    <n v="5"/>
    <n v="640"/>
    <x v="4"/>
    <s v="food trucks"/>
    <x v="1485"/>
    <d v="2015-10-28T17:17:07"/>
  </r>
  <r>
    <x v="148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3"/>
    <x v="1486"/>
    <b v="0"/>
    <n v="72"/>
    <b v="0"/>
    <s v="music/indie rock"/>
    <n v="40"/>
    <n v="44.44"/>
    <x v="7"/>
    <s v="indie rock"/>
    <x v="1486"/>
    <d v="2015-08-28T04:00:00"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x v="1484"/>
    <x v="1487"/>
    <b v="0"/>
    <n v="18"/>
    <b v="1"/>
    <s v="music/classical music"/>
    <n v="107"/>
    <n v="177.5"/>
    <x v="7"/>
    <s v="classical music"/>
    <x v="1487"/>
    <d v="2017-03-05T19:26:21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x v="1488"/>
    <b v="0"/>
    <n v="33"/>
    <b v="1"/>
    <s v="theater/plays"/>
    <n v="106"/>
    <n v="96.67"/>
    <x v="6"/>
    <s v="plays"/>
    <x v="1488"/>
    <d v="2014-11-21T04:55:00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x v="1489"/>
    <b v="0"/>
    <n v="30"/>
    <b v="1"/>
    <s v="music/electronic music"/>
    <n v="206"/>
    <n v="106.2"/>
    <x v="7"/>
    <s v="electronic music"/>
    <x v="1489"/>
    <d v="2015-06-02T00:47:00"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x v="1490"/>
    <b v="0"/>
    <n v="18"/>
    <b v="0"/>
    <s v="theater/musical"/>
    <n v="4"/>
    <n v="176.94"/>
    <x v="6"/>
    <s v="musical"/>
    <x v="1490"/>
    <d v="2017-01-14T03:59:00"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x v="1491"/>
    <b v="0"/>
    <n v="72"/>
    <b v="1"/>
    <s v="theater/plays"/>
    <n v="106"/>
    <n v="44.14"/>
    <x v="6"/>
    <s v="plays"/>
    <x v="1491"/>
    <d v="2016-03-15T21:00:00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x v="1492"/>
    <b v="0"/>
    <n v="63"/>
    <b v="1"/>
    <s v="theater/plays"/>
    <n v="113"/>
    <n v="50.4"/>
    <x v="6"/>
    <s v="plays"/>
    <x v="1492"/>
    <d v="2016-04-28T15:24:05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x v="1493"/>
    <b v="0"/>
    <n v="7"/>
    <b v="0"/>
    <s v="photography/people"/>
    <n v="21"/>
    <n v="453.14"/>
    <x v="2"/>
    <s v="people"/>
    <x v="1493"/>
    <d v="2014-11-30T19:58:01"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x v="1494"/>
    <b v="0"/>
    <n v="55"/>
    <b v="1"/>
    <s v="film &amp; video/documentary"/>
    <n v="127"/>
    <n v="57.65"/>
    <x v="5"/>
    <s v="documentary"/>
    <x v="1494"/>
    <d v="2012-07-25T17:49:38"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x v="1495"/>
    <b v="0"/>
    <n v="69"/>
    <b v="1"/>
    <s v="technology/space exploration"/>
    <n v="106"/>
    <n v="45.94"/>
    <x v="0"/>
    <s v="space exploration"/>
    <x v="1495"/>
    <d v="2015-06-08T03:51:14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x v="1496"/>
    <b v="0"/>
    <n v="66"/>
    <b v="1"/>
    <s v="theater/plays"/>
    <n v="105"/>
    <n v="47.88"/>
    <x v="6"/>
    <s v="plays"/>
    <x v="1496"/>
    <d v="2015-02-11T22:31:43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x v="1497"/>
    <b v="0"/>
    <n v="81"/>
    <b v="1"/>
    <s v="technology/space exploration"/>
    <n v="158"/>
    <n v="38.99"/>
    <x v="0"/>
    <s v="space exploration"/>
    <x v="1497"/>
    <d v="2016-06-30T10:00:00"/>
  </r>
  <r>
    <x v="1498"/>
    <s v="Balloons (Canceled)"/>
    <s v="Thank you for your support!"/>
    <n v="15000"/>
    <n v="3155"/>
    <x v="1"/>
    <s v="US"/>
    <s v="USD"/>
    <x v="1494"/>
    <x v="1498"/>
    <b v="0"/>
    <n v="43"/>
    <b v="0"/>
    <s v="technology/space exploration"/>
    <n v="21"/>
    <n v="73.37"/>
    <x v="0"/>
    <s v="space exploration"/>
    <x v="1498"/>
    <d v="2016-02-09T20:00:00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x v="1499"/>
    <b v="0"/>
    <n v="54"/>
    <b v="1"/>
    <s v="music/rock"/>
    <n v="105"/>
    <n v="58.33"/>
    <x v="7"/>
    <s v="rock"/>
    <x v="1499"/>
    <d v="2011-07-16T23:00:00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x v="1500"/>
    <b v="0"/>
    <n v="39"/>
    <b v="1"/>
    <s v="theater/plays"/>
    <n v="105"/>
    <n v="80.72"/>
    <x v="6"/>
    <s v="plays"/>
    <x v="1500"/>
    <d v="2016-08-23T18:34:50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x v="1501"/>
    <b v="1"/>
    <n v="79"/>
    <b v="1"/>
    <s v="theater/plays"/>
    <n v="112"/>
    <n v="39.81"/>
    <x v="6"/>
    <s v="plays"/>
    <x v="1501"/>
    <d v="2015-07-01T12:14:58"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x v="1502"/>
    <b v="0"/>
    <n v="64"/>
    <b v="1"/>
    <s v="theater/spaces"/>
    <n v="105"/>
    <n v="48.98"/>
    <x v="6"/>
    <s v="spaces"/>
    <x v="1502"/>
    <d v="2016-10-09T18:25:10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x v="1503"/>
    <b v="0"/>
    <n v="28"/>
    <b v="1"/>
    <s v="theater/plays"/>
    <n v="104"/>
    <n v="111.89"/>
    <x v="6"/>
    <s v="plays"/>
    <x v="1503"/>
    <d v="2014-11-29T23:52:58"/>
  </r>
  <r>
    <x v="1504"/>
    <s v="MR. DREAM GOES TO JAIL"/>
    <s v="Sponsor this Brooklyn punk band's debut seven-inch, MR. DREAM GOES TO JAIL."/>
    <n v="3000"/>
    <n v="3132.63"/>
    <x v="0"/>
    <s v="US"/>
    <s v="USD"/>
    <x v="1500"/>
    <x v="1504"/>
    <b v="1"/>
    <n v="68"/>
    <b v="1"/>
    <s v="music/rock"/>
    <n v="104"/>
    <n v="46.07"/>
    <x v="7"/>
    <s v="rock"/>
    <x v="1504"/>
    <d v="2009-09-01T04:00:00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x v="1505"/>
    <b v="0"/>
    <n v="39"/>
    <b v="0"/>
    <s v="music/faith"/>
    <n v="31"/>
    <n v="80.13"/>
    <x v="7"/>
    <s v="faith"/>
    <x v="1505"/>
    <d v="2017-04-10T20:15:00"/>
  </r>
  <r>
    <x v="1506"/>
    <s v="Adfectus Book"/>
    <s v="A little book of calm, in picture form, that will soothe the soul and un-furrow the brow."/>
    <n v="1200"/>
    <n v="3122"/>
    <x v="0"/>
    <s v="GB"/>
    <s v="GBP"/>
    <x v="1502"/>
    <x v="1506"/>
    <b v="0"/>
    <n v="90"/>
    <b v="1"/>
    <s v="photography/photobooks"/>
    <n v="260"/>
    <n v="34.69"/>
    <x v="2"/>
    <s v="photobooks"/>
    <x v="1506"/>
    <d v="2016-10-14T06:04:42"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x v="1503"/>
    <x v="1507"/>
    <b v="1"/>
    <n v="84"/>
    <b v="1"/>
    <s v="theater/plays"/>
    <n v="125"/>
    <n v="37.14"/>
    <x v="6"/>
    <s v="plays"/>
    <x v="1507"/>
    <d v="2015-10-24T21:29:00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x v="1508"/>
    <b v="0"/>
    <n v="45"/>
    <b v="1"/>
    <s v="theater/plays"/>
    <n v="125"/>
    <n v="69.33"/>
    <x v="6"/>
    <s v="plays"/>
    <x v="1508"/>
    <d v="2015-03-19T21:47:44"/>
  </r>
  <r>
    <x v="1509"/>
    <s v="PCSF PlayOffs 2016"/>
    <s v="A new twist on our annual festival of fully-produced plays by member playwrights, performed by a talented ensemble cast!"/>
    <n v="3000"/>
    <n v="3105"/>
    <x v="0"/>
    <s v="US"/>
    <s v="USD"/>
    <x v="1505"/>
    <x v="1509"/>
    <b v="0"/>
    <n v="44"/>
    <b v="1"/>
    <s v="theater/plays"/>
    <n v="104"/>
    <n v="70.569999999999993"/>
    <x v="6"/>
    <s v="plays"/>
    <x v="1509"/>
    <d v="2016-12-01T07:59:00"/>
  </r>
  <r>
    <x v="1510"/>
    <s v="Cosmicomics"/>
    <s v="A dazzling aerial show that brings to life the whimsical and romantic short stories of beloved fantasy author Italo Calvino."/>
    <n v="2500"/>
    <n v="3105"/>
    <x v="0"/>
    <s v="US"/>
    <s v="USD"/>
    <x v="1506"/>
    <x v="1510"/>
    <b v="1"/>
    <n v="61"/>
    <b v="1"/>
    <s v="theater/plays"/>
    <n v="124"/>
    <n v="50.9"/>
    <x v="6"/>
    <s v="plays"/>
    <x v="1510"/>
    <d v="2014-06-13T22:00:00"/>
  </r>
  <r>
    <x v="1511"/>
    <s v="k5-jkt.by kiger (Canceled)"/>
    <s v="An essential hoodie that holds all sized smart phones and keep your headphone wires tangle free."/>
    <n v="20000"/>
    <n v="3100"/>
    <x v="1"/>
    <s v="US"/>
    <s v="USD"/>
    <x v="1507"/>
    <x v="1511"/>
    <b v="0"/>
    <n v="24"/>
    <b v="0"/>
    <s v="technology/wearables"/>
    <n v="16"/>
    <n v="129.16999999999999"/>
    <x v="0"/>
    <s v="wearables"/>
    <x v="1511"/>
    <d v="2016-08-19T16:00:50"/>
  </r>
  <r>
    <x v="1512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8"/>
    <x v="1512"/>
    <b v="0"/>
    <n v="51"/>
    <b v="1"/>
    <s v="theater/plays"/>
    <n v="103"/>
    <n v="60.78"/>
    <x v="6"/>
    <s v="plays"/>
    <x v="1512"/>
    <d v="2015-12-04T19:01:26"/>
  </r>
  <r>
    <x v="1513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9"/>
    <x v="1513"/>
    <b v="0"/>
    <n v="35"/>
    <b v="1"/>
    <s v="film &amp; video/shorts"/>
    <n v="103"/>
    <n v="88.57"/>
    <x v="5"/>
    <s v="shorts"/>
    <x v="1513"/>
    <d v="2012-01-13T06:34:48"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x v="1514"/>
    <b v="0"/>
    <n v="78"/>
    <b v="1"/>
    <s v="theater/plays"/>
    <n v="155"/>
    <n v="39.74"/>
    <x v="6"/>
    <s v="plays"/>
    <x v="1514"/>
    <d v="2015-02-13T14:48:36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x v="1515"/>
    <b v="0"/>
    <n v="58"/>
    <b v="1"/>
    <s v="theater/plays"/>
    <n v="103"/>
    <n v="53.36"/>
    <x v="6"/>
    <s v="plays"/>
    <x v="1515"/>
    <d v="2015-07-18T23:16:59"/>
  </r>
  <r>
    <x v="1516"/>
    <s v="Licensed To Ill"/>
    <s v="London based theatre makers collaborating to create a new show about the history of HipHop."/>
    <n v="3000"/>
    <n v="3084"/>
    <x v="0"/>
    <s v="GB"/>
    <s v="GBP"/>
    <x v="1512"/>
    <x v="1516"/>
    <b v="0"/>
    <n v="78"/>
    <b v="1"/>
    <s v="theater/plays"/>
    <n v="103"/>
    <n v="39.54"/>
    <x v="6"/>
    <s v="plays"/>
    <x v="1516"/>
    <d v="2014-11-08T10:00:46"/>
  </r>
  <r>
    <x v="1517"/>
    <s v="The Flu Season"/>
    <s v="A new theatre company staging Will Eno's The Flu Season in Seattle"/>
    <n v="2600"/>
    <n v="3081"/>
    <x v="0"/>
    <s v="US"/>
    <s v="USD"/>
    <x v="1513"/>
    <x v="1517"/>
    <b v="0"/>
    <n v="62"/>
    <b v="1"/>
    <s v="theater/plays"/>
    <n v="119"/>
    <n v="49.69"/>
    <x v="6"/>
    <s v="plays"/>
    <x v="1517"/>
    <d v="2015-03-13T06:59:00"/>
  </r>
  <r>
    <x v="1518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4"/>
    <x v="1518"/>
    <b v="0"/>
    <n v="78"/>
    <b v="1"/>
    <s v="theater/plays"/>
    <n v="103"/>
    <n v="39.49"/>
    <x v="6"/>
    <s v="plays"/>
    <x v="1518"/>
    <d v="2015-07-02T15:39:37"/>
  </r>
  <r>
    <x v="1519"/>
    <s v="Twelfth Night by William Shakespeare"/>
    <s v="We are casting an all-inclusive production of Shakespeare's Twelfth Night in a non-traditional performance space."/>
    <n v="3000"/>
    <n v="3080"/>
    <x v="0"/>
    <s v="US"/>
    <s v="USD"/>
    <x v="1515"/>
    <x v="1519"/>
    <b v="0"/>
    <n v="46"/>
    <b v="1"/>
    <s v="theater/plays"/>
    <n v="103"/>
    <n v="66.959999999999994"/>
    <x v="6"/>
    <s v="plays"/>
    <x v="1519"/>
    <d v="2015-05-31T18:32:51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x v="1520"/>
    <b v="0"/>
    <n v="121"/>
    <b v="1"/>
    <s v="publishing/nonfiction"/>
    <n v="123"/>
    <n v="25.35"/>
    <x v="1"/>
    <s v="nonfiction"/>
    <x v="1520"/>
    <d v="2012-11-30T10:00:00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x v="1521"/>
    <b v="0"/>
    <n v="53"/>
    <b v="1"/>
    <s v="games/tabletop games"/>
    <n v="153"/>
    <n v="57.77"/>
    <x v="3"/>
    <s v="tabletop games"/>
    <x v="1521"/>
    <d v="2017-02-21T00:07:33"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x v="1522"/>
    <b v="0"/>
    <n v="13"/>
    <b v="1"/>
    <s v="theater/plays"/>
    <n v="102"/>
    <n v="235.46"/>
    <x v="6"/>
    <s v="plays"/>
    <x v="1522"/>
    <d v="2015-03-19T14:39:00"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x v="1519"/>
    <x v="1523"/>
    <b v="0"/>
    <n v="89"/>
    <b v="1"/>
    <s v="music/pop"/>
    <n v="122"/>
    <n v="34.380000000000003"/>
    <x v="7"/>
    <s v="pop"/>
    <x v="1523"/>
    <d v="2012-03-16T03:59:00"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x v="1520"/>
    <x v="1524"/>
    <b v="0"/>
    <n v="16"/>
    <b v="0"/>
    <s v="technology/wearables"/>
    <n v="31"/>
    <n v="191.25"/>
    <x v="0"/>
    <s v="wearables"/>
    <x v="1524"/>
    <d v="2015-01-01T00:03:35"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x v="1521"/>
    <x v="1525"/>
    <b v="0"/>
    <n v="55"/>
    <b v="1"/>
    <s v="theater/plays"/>
    <n v="102"/>
    <n v="55.6"/>
    <x v="6"/>
    <s v="plays"/>
    <x v="1525"/>
    <d v="2015-10-29T04:01:00"/>
  </r>
  <r>
    <x v="1526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2"/>
    <x v="1526"/>
    <b v="0"/>
    <n v="90"/>
    <b v="1"/>
    <s v="theater/plays"/>
    <n v="102"/>
    <n v="33.94"/>
    <x v="6"/>
    <s v="plays"/>
    <x v="1526"/>
    <d v="2015-08-06T15:31:47"/>
  </r>
  <r>
    <x v="1527"/>
    <s v="New Music Video/Artist Development"/>
    <s v="Breakout Artist Management will be working with us on a brand new music video and we need your help!"/>
    <n v="2800"/>
    <n v="3055"/>
    <x v="0"/>
    <s v="US"/>
    <s v="USD"/>
    <x v="1523"/>
    <x v="1527"/>
    <b v="0"/>
    <n v="19"/>
    <b v="1"/>
    <s v="music/rock"/>
    <n v="109"/>
    <n v="160.79"/>
    <x v="7"/>
    <s v="rock"/>
    <x v="1527"/>
    <d v="2015-04-27T17:12:00"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x v="1524"/>
    <x v="1528"/>
    <b v="0"/>
    <n v="15"/>
    <b v="1"/>
    <s v="theater/plays"/>
    <n v="102"/>
    <n v="203.2"/>
    <x v="6"/>
    <s v="plays"/>
    <x v="1528"/>
    <d v="2016-01-29T05:59:00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x v="1529"/>
    <b v="0"/>
    <n v="57"/>
    <b v="1"/>
    <s v="theater/plays"/>
    <n v="102"/>
    <n v="53.44"/>
    <x v="6"/>
    <s v="plays"/>
    <x v="1529"/>
    <d v="2014-09-26T22:43:04"/>
  </r>
  <r>
    <x v="1530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6"/>
    <x v="1530"/>
    <b v="0"/>
    <n v="17"/>
    <b v="0"/>
    <s v="theater/plays"/>
    <n v="61"/>
    <n v="179.12"/>
    <x v="6"/>
    <s v="plays"/>
    <x v="1530"/>
    <d v="2015-09-28T02:49:10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x v="1531"/>
    <b v="0"/>
    <n v="29"/>
    <b v="1"/>
    <s v="theater/plays"/>
    <n v="102"/>
    <n v="105"/>
    <x v="6"/>
    <s v="plays"/>
    <x v="1531"/>
    <d v="2014-08-23T17:37:20"/>
  </r>
  <r>
    <x v="1532"/>
    <s v="Take 147 - Nothin' to Lose CD Project"/>
    <s v="Take 147 is currently in the process of recording the debut album called, &quot;Nothin' to Lose&quot;."/>
    <n v="2500"/>
    <n v="3045"/>
    <x v="0"/>
    <s v="US"/>
    <s v="USD"/>
    <x v="1528"/>
    <x v="1532"/>
    <b v="0"/>
    <n v="62"/>
    <b v="1"/>
    <s v="music/rock"/>
    <n v="122"/>
    <n v="49.11"/>
    <x v="7"/>
    <s v="rock"/>
    <x v="1532"/>
    <d v="2014-05-01T23:57:42"/>
  </r>
  <r>
    <x v="1533"/>
    <s v="The Healing Effect Movie"/>
    <s v="Come, join our movie movement.  A new documentary about the healing power of food."/>
    <n v="2820"/>
    <n v="3036"/>
    <x v="0"/>
    <s v="US"/>
    <s v="USD"/>
    <x v="1529"/>
    <x v="1533"/>
    <b v="0"/>
    <n v="55"/>
    <b v="1"/>
    <s v="film &amp; video/documentary"/>
    <n v="108"/>
    <n v="55.2"/>
    <x v="5"/>
    <s v="documentary"/>
    <x v="1533"/>
    <d v="2014-03-06T02:02:19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x v="1534"/>
    <b v="1"/>
    <n v="31"/>
    <b v="1"/>
    <s v="film &amp; video/documentary"/>
    <n v="101"/>
    <n v="97.9"/>
    <x v="5"/>
    <s v="documentary"/>
    <x v="1534"/>
    <d v="2015-03-14T02:05:08"/>
  </r>
  <r>
    <x v="1535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1"/>
    <x v="1535"/>
    <b v="0"/>
    <n v="26"/>
    <b v="1"/>
    <s v="theater/spaces"/>
    <n v="101"/>
    <n v="116.73"/>
    <x v="6"/>
    <s v="spaces"/>
    <x v="1535"/>
    <d v="2016-01-21T05:05:19"/>
  </r>
  <r>
    <x v="1536"/>
    <s v="The Adventurers Club"/>
    <s v="BNT's Biggest Adventure So Far: Our 2015 full length production!"/>
    <n v="3000"/>
    <n v="3035"/>
    <x v="0"/>
    <s v="US"/>
    <s v="USD"/>
    <x v="1532"/>
    <x v="1536"/>
    <b v="0"/>
    <n v="24"/>
    <b v="1"/>
    <s v="theater/plays"/>
    <n v="101"/>
    <n v="126.46"/>
    <x v="6"/>
    <s v="plays"/>
    <x v="1536"/>
    <d v="2015-03-12T04:00:00"/>
  </r>
  <r>
    <x v="1537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3"/>
    <x v="1537"/>
    <b v="0"/>
    <n v="17"/>
    <b v="1"/>
    <s v="theater/spaces"/>
    <n v="101"/>
    <n v="178.53"/>
    <x v="6"/>
    <s v="spaces"/>
    <x v="1537"/>
    <d v="2016-03-01T05:59:00"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x v="1538"/>
    <b v="1"/>
    <n v="23"/>
    <b v="1"/>
    <s v="theater/plays"/>
    <n v="101"/>
    <n v="131.91"/>
    <x v="6"/>
    <s v="plays"/>
    <x v="1538"/>
    <d v="2014-08-25T20:45:08"/>
  </r>
  <r>
    <x v="1539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x v="1539"/>
    <b v="0"/>
    <n v="33"/>
    <b v="0"/>
    <s v="film &amp; video/drama"/>
    <n v="25"/>
    <n v="91.82"/>
    <x v="5"/>
    <s v="drama"/>
    <x v="1539"/>
    <d v="2015-10-01T05:00:00"/>
  </r>
  <r>
    <x v="1540"/>
    <s v="Venus in Fur, Los Angeles."/>
    <s v="Venus in Fur, By David Ives."/>
    <n v="3000"/>
    <n v="3030"/>
    <x v="0"/>
    <s v="US"/>
    <s v="USD"/>
    <x v="1536"/>
    <x v="1540"/>
    <b v="0"/>
    <n v="47"/>
    <b v="1"/>
    <s v="theater/plays"/>
    <n v="101"/>
    <n v="64.47"/>
    <x v="6"/>
    <s v="plays"/>
    <x v="1540"/>
    <d v="2015-03-20T15:07:12"/>
  </r>
  <r>
    <x v="1541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7"/>
    <x v="1541"/>
    <b v="0"/>
    <n v="36"/>
    <b v="1"/>
    <s v="theater/plays"/>
    <n v="101"/>
    <n v="84.17"/>
    <x v="6"/>
    <s v="plays"/>
    <x v="1541"/>
    <d v="2015-08-19T17:03:40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x v="1542"/>
    <b v="0"/>
    <n v="48"/>
    <b v="1"/>
    <s v="music/rock"/>
    <n v="101"/>
    <n v="63.03"/>
    <x v="7"/>
    <s v="rock"/>
    <x v="1542"/>
    <d v="2012-05-09T02:00:04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x v="1543"/>
    <b v="0"/>
    <n v="38"/>
    <b v="1"/>
    <s v="music/rock"/>
    <n v="121"/>
    <n v="79.53"/>
    <x v="7"/>
    <s v="rock"/>
    <x v="1543"/>
    <d v="2015-04-21T05:40:32"/>
  </r>
  <r>
    <x v="1544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0"/>
    <x v="1544"/>
    <b v="0"/>
    <n v="34"/>
    <b v="1"/>
    <s v="theater/plays"/>
    <n v="101"/>
    <n v="88.74"/>
    <x v="6"/>
    <s v="plays"/>
    <x v="1544"/>
    <d v="2017-02-16T23:00:00"/>
  </r>
  <r>
    <x v="1545"/>
    <s v="Lulu Watch Designs - Apple Watch"/>
    <s v="Sync up your lifestyle"/>
    <n v="3000"/>
    <n v="3017"/>
    <x v="0"/>
    <s v="US"/>
    <s v="USD"/>
    <x v="1541"/>
    <x v="1545"/>
    <b v="0"/>
    <n v="21"/>
    <b v="1"/>
    <s v="technology/wearables"/>
    <n v="101"/>
    <n v="143.66999999999999"/>
    <x v="0"/>
    <s v="wearables"/>
    <x v="1545"/>
    <d v="2015-08-23T14:14:55"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x v="1546"/>
    <b v="0"/>
    <n v="35"/>
    <b v="1"/>
    <s v="film &amp; video/documentary"/>
    <n v="108"/>
    <n v="86.16"/>
    <x v="5"/>
    <s v="documentary"/>
    <x v="1546"/>
    <d v="2011-05-09T05:59:00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x v="1547"/>
    <b v="0"/>
    <n v="19"/>
    <b v="1"/>
    <s v="film &amp; video/television"/>
    <n v="101"/>
    <n v="158.68"/>
    <x v="5"/>
    <s v="television"/>
    <x v="1547"/>
    <d v="2014-06-25T01:37:59"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x v="1548"/>
    <b v="0"/>
    <n v="30"/>
    <b v="1"/>
    <s v="theater/musical"/>
    <n v="151"/>
    <n v="100.5"/>
    <x v="6"/>
    <s v="musical"/>
    <x v="1548"/>
    <d v="2016-08-02T10:03:00"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x v="1549"/>
    <b v="0"/>
    <n v="28"/>
    <b v="1"/>
    <s v="technology/wearables"/>
    <n v="100"/>
    <n v="107.64"/>
    <x v="0"/>
    <s v="wearables"/>
    <x v="1549"/>
    <d v="2016-12-01T17:34:10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x v="1550"/>
    <b v="0"/>
    <n v="169"/>
    <b v="1"/>
    <s v="publishing/nonfiction"/>
    <n v="120"/>
    <n v="17.82"/>
    <x v="1"/>
    <s v="nonfiction"/>
    <x v="1550"/>
    <d v="2013-12-20T10:04:52"/>
  </r>
  <r>
    <x v="1551"/>
    <s v="Little Moses EP"/>
    <s v="Little Moses is trying to record their first EP, and we can't do it without your help!"/>
    <n v="2500"/>
    <n v="3010.01"/>
    <x v="0"/>
    <s v="US"/>
    <s v="USD"/>
    <x v="1547"/>
    <x v="1551"/>
    <b v="0"/>
    <n v="62"/>
    <b v="1"/>
    <s v="music/indie rock"/>
    <n v="120"/>
    <n v="48.55"/>
    <x v="7"/>
    <s v="indie rock"/>
    <x v="1551"/>
    <d v="2013-08-02T01:49:54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x v="1552"/>
    <b v="0"/>
    <n v="21"/>
    <b v="1"/>
    <s v="theater/plays"/>
    <n v="153"/>
    <n v="143.1"/>
    <x v="6"/>
    <s v="plays"/>
    <x v="1552"/>
    <d v="2016-03-30T22:48:05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x v="1553"/>
    <b v="0"/>
    <n v="21"/>
    <b v="1"/>
    <s v="music/classical music"/>
    <n v="100"/>
    <n v="143"/>
    <x v="7"/>
    <s v="classical music"/>
    <x v="1553"/>
    <d v="2015-03-06T22:49:34"/>
  </r>
  <r>
    <x v="1554"/>
    <s v="Tin Man's Broken Wisdom Fund"/>
    <s v="cd fund raiser"/>
    <n v="3000"/>
    <n v="3002"/>
    <x v="0"/>
    <s v="US"/>
    <s v="USD"/>
    <x v="1550"/>
    <x v="1554"/>
    <b v="0"/>
    <n v="40"/>
    <b v="1"/>
    <s v="music/rock"/>
    <n v="100"/>
    <n v="75.05"/>
    <x v="7"/>
    <s v="rock"/>
    <x v="1554"/>
    <d v="2014-01-08T02:08:00"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x v="1555"/>
    <b v="0"/>
    <n v="91"/>
    <b v="0"/>
    <s v="theater/plays"/>
    <n v="18"/>
    <n v="32.979999999999997"/>
    <x v="6"/>
    <s v="plays"/>
    <x v="1555"/>
    <d v="2016-04-11T11:13:07"/>
  </r>
  <r>
    <x v="1556"/>
    <s v="Pressure"/>
    <s v="A young teen makes a bad decision after joining gang and the film expresses his choices that led him to that point."/>
    <n v="5000"/>
    <n v="3000"/>
    <x v="2"/>
    <s v="US"/>
    <s v="USD"/>
    <x v="1552"/>
    <x v="1556"/>
    <b v="0"/>
    <n v="1"/>
    <b v="0"/>
    <s v="film &amp; video/drama"/>
    <n v="60"/>
    <n v="3000"/>
    <x v="5"/>
    <s v="drama"/>
    <x v="1556"/>
    <d v="2017-01-16T01:49:22"/>
  </r>
  <r>
    <x v="1557"/>
    <s v="Caverns of Sonora"/>
    <s v="Engine is ready to record our sophomore release. The songs are written, the musicians are ready. Help us bring this into existence!"/>
    <n v="3000"/>
    <n v="3000"/>
    <x v="0"/>
    <s v="US"/>
    <s v="USD"/>
    <x v="1553"/>
    <x v="1557"/>
    <b v="0"/>
    <n v="38"/>
    <b v="1"/>
    <s v="music/indie rock"/>
    <n v="100"/>
    <n v="78.95"/>
    <x v="7"/>
    <s v="indie rock"/>
    <x v="1557"/>
    <d v="2011-12-01T15:02:15"/>
  </r>
  <r>
    <x v="1558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4"/>
    <x v="1558"/>
    <b v="0"/>
    <n v="26"/>
    <b v="1"/>
    <s v="theater/plays"/>
    <n v="100"/>
    <n v="115.38"/>
    <x v="6"/>
    <s v="plays"/>
    <x v="1558"/>
    <d v="2014-09-27T23:01:02"/>
  </r>
  <r>
    <x v="1559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5"/>
    <x v="1559"/>
    <b v="0"/>
    <n v="22"/>
    <b v="1"/>
    <s v="music/rock"/>
    <n v="100"/>
    <n v="136.36000000000001"/>
    <x v="7"/>
    <s v="rock"/>
    <x v="1559"/>
    <d v="2014-09-12T18:26:53"/>
  </r>
  <r>
    <x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x v="1560"/>
    <b v="0"/>
    <n v="17"/>
    <b v="1"/>
    <s v="theater/plays"/>
    <n v="100"/>
    <n v="176.47"/>
    <x v="6"/>
    <s v="plays"/>
    <x v="1560"/>
    <d v="2014-05-18T14:39:33"/>
  </r>
  <r>
    <x v="1561"/>
    <s v="Nakhtik and Avalon"/>
    <s v="Avalon is a new South African Township play and Nakhtik is a  danced political lecture."/>
    <n v="3000"/>
    <n v="3000"/>
    <x v="0"/>
    <s v="US"/>
    <s v="USD"/>
    <x v="1557"/>
    <x v="1561"/>
    <b v="0"/>
    <n v="11"/>
    <b v="1"/>
    <s v="theater/plays"/>
    <n v="100"/>
    <n v="272.73"/>
    <x v="6"/>
    <s v="plays"/>
    <x v="1561"/>
    <d v="2014-05-12T03:59:00"/>
  </r>
  <r>
    <x v="1562"/>
    <s v="Since I've Been Here"/>
    <s v="An original play exploring the complications of romantic relationships in all forms."/>
    <n v="2500"/>
    <n v="3000"/>
    <x v="0"/>
    <s v="US"/>
    <s v="USD"/>
    <x v="1558"/>
    <x v="1562"/>
    <b v="0"/>
    <n v="34"/>
    <b v="1"/>
    <s v="theater/plays"/>
    <n v="120"/>
    <n v="88.24"/>
    <x v="6"/>
    <s v="plays"/>
    <x v="1562"/>
    <d v="2014-07-26T07:00:00"/>
  </r>
  <r>
    <x v="1563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59"/>
    <x v="1563"/>
    <b v="0"/>
    <n v="30"/>
    <b v="1"/>
    <s v="theater/musical"/>
    <n v="120"/>
    <n v="100"/>
    <x v="6"/>
    <s v="musical"/>
    <x v="1563"/>
    <d v="2015-07-13T20:06:00"/>
  </r>
  <r>
    <x v="1564"/>
    <s v="Little Shop of Horrors"/>
    <s v="CitÃ© des Arts needs your help in funding their fall production of the hit musical comedy &quot;Little Shop of Horrors.&quot;"/>
    <n v="2500"/>
    <n v="3000"/>
    <x v="0"/>
    <s v="US"/>
    <s v="USD"/>
    <x v="1560"/>
    <x v="1564"/>
    <b v="0"/>
    <n v="27"/>
    <b v="1"/>
    <s v="theater/musical"/>
    <n v="120"/>
    <n v="111.11"/>
    <x v="6"/>
    <s v="musical"/>
    <x v="1564"/>
    <d v="2014-07-26T04:59:00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x v="1565"/>
    <b v="0"/>
    <n v="22"/>
    <b v="0"/>
    <s v="film &amp; video/animation"/>
    <n v="5"/>
    <n v="136.09"/>
    <x v="5"/>
    <s v="animation"/>
    <x v="1565"/>
    <d v="2011-12-23T18:17:29"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x v="1562"/>
    <x v="1566"/>
    <b v="0"/>
    <n v="36"/>
    <b v="0"/>
    <s v="theater/plays"/>
    <n v="37"/>
    <n v="83.14"/>
    <x v="6"/>
    <s v="plays"/>
    <x v="1566"/>
    <d v="2014-11-26T20:29:37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x v="1567"/>
    <b v="0"/>
    <n v="99"/>
    <b v="1"/>
    <s v="games/tabletop games"/>
    <n v="120"/>
    <n v="30.2"/>
    <x v="3"/>
    <s v="tabletop games"/>
    <x v="1567"/>
    <d v="2014-02-23T12:00:57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x v="1568"/>
    <b v="0"/>
    <n v="37"/>
    <b v="0"/>
    <s v="games/video games"/>
    <n v="5"/>
    <n v="80.3"/>
    <x v="3"/>
    <s v="video games"/>
    <x v="1568"/>
    <d v="2014-06-11T09:50:21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x v="1569"/>
    <b v="0"/>
    <n v="42"/>
    <b v="0"/>
    <s v="technology/gadgets"/>
    <n v="59"/>
    <n v="70.599999999999994"/>
    <x v="0"/>
    <s v="gadgets"/>
    <x v="1569"/>
    <d v="2015-06-04T05:26:00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x v="1570"/>
    <b v="0"/>
    <n v="22"/>
    <b v="0"/>
    <s v="technology/wearables"/>
    <n v="30"/>
    <n v="134.55000000000001"/>
    <x v="0"/>
    <s v="wearables"/>
    <x v="1570"/>
    <d v="2015-12-17T05:59:00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x v="1571"/>
    <b v="0"/>
    <n v="66"/>
    <b v="1"/>
    <s v="theater/plays"/>
    <n v="102"/>
    <n v="44.76"/>
    <x v="6"/>
    <s v="plays"/>
    <x v="1571"/>
    <d v="2015-08-07T17:22:26"/>
  </r>
  <r>
    <x v="1572"/>
    <s v="Fierce"/>
    <s v="A heart-melting farce about sex, art and the lovelorn lay-abouts of London-town."/>
    <n v="2500"/>
    <n v="2946"/>
    <x v="0"/>
    <s v="GB"/>
    <s v="GBP"/>
    <x v="1568"/>
    <x v="1572"/>
    <b v="0"/>
    <n v="74"/>
    <b v="1"/>
    <s v="theater/plays"/>
    <n v="118"/>
    <n v="39.81"/>
    <x v="6"/>
    <s v="plays"/>
    <x v="1572"/>
    <d v="2014-07-09T13:39:40"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x v="1573"/>
    <b v="0"/>
    <n v="33"/>
    <b v="1"/>
    <s v="photography/photobooks"/>
    <n v="109"/>
    <n v="89.24"/>
    <x v="2"/>
    <s v="photobooks"/>
    <x v="1573"/>
    <d v="2016-03-20T13:29:20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x v="1574"/>
    <b v="1"/>
    <n v="51"/>
    <b v="1"/>
    <s v="theater/plays"/>
    <n v="117"/>
    <n v="57.55"/>
    <x v="6"/>
    <s v="plays"/>
    <x v="1574"/>
    <d v="2014-06-21T16:00:09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x v="1575"/>
    <b v="0"/>
    <n v="32"/>
    <b v="1"/>
    <s v="music/rock"/>
    <n v="147"/>
    <n v="91.63"/>
    <x v="7"/>
    <s v="rock"/>
    <x v="1575"/>
    <d v="2014-12-05T21:06:58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x v="1576"/>
    <b v="0"/>
    <n v="107"/>
    <b v="1"/>
    <s v="music/indie rock"/>
    <n v="195"/>
    <n v="27.39"/>
    <x v="7"/>
    <s v="indie rock"/>
    <x v="1576"/>
    <d v="2010-11-02T00:26:00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x v="1577"/>
    <b v="0"/>
    <n v="46"/>
    <b v="1"/>
    <s v="theater/plays"/>
    <n v="107"/>
    <n v="63.7"/>
    <x v="6"/>
    <s v="plays"/>
    <x v="1577"/>
    <d v="2016-04-06T21:30:00"/>
  </r>
  <r>
    <x v="1578"/>
    <s v="Escape/Artist: The Jason Escape Documentary"/>
    <s v="A feature-length documentary on the life of Boston escape artist Jason Escape."/>
    <n v="1000"/>
    <n v="2929"/>
    <x v="0"/>
    <s v="US"/>
    <s v="USD"/>
    <x v="1574"/>
    <x v="1578"/>
    <b v="1"/>
    <n v="80"/>
    <b v="1"/>
    <s v="film &amp; video/documentary"/>
    <n v="293"/>
    <n v="36.61"/>
    <x v="5"/>
    <s v="documentary"/>
    <x v="1578"/>
    <d v="2013-03-20T19:05:33"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x v="1579"/>
    <b v="0"/>
    <n v="35"/>
    <b v="1"/>
    <s v="theater/plays"/>
    <n v="103"/>
    <n v="83.57"/>
    <x v="6"/>
    <s v="plays"/>
    <x v="1579"/>
    <d v="2014-06-23T18:00:00"/>
  </r>
  <r>
    <x v="1580"/>
    <s v="Star Man Rocket Man"/>
    <s v="A new play about exploring outer space"/>
    <n v="2700"/>
    <n v="2923"/>
    <x v="0"/>
    <s v="US"/>
    <s v="USD"/>
    <x v="1576"/>
    <x v="1580"/>
    <b v="0"/>
    <n v="35"/>
    <b v="1"/>
    <s v="theater/plays"/>
    <n v="108"/>
    <n v="83.51"/>
    <x v="6"/>
    <s v="plays"/>
    <x v="1580"/>
    <d v="2015-10-11T02:00:00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x v="1581"/>
    <b v="0"/>
    <n v="61"/>
    <b v="1"/>
    <s v="music/rock"/>
    <n v="145"/>
    <n v="47.67"/>
    <x v="7"/>
    <s v="rock"/>
    <x v="1581"/>
    <d v="2012-01-17T21:33:05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x v="1582"/>
    <b v="0"/>
    <n v="18"/>
    <b v="0"/>
    <s v="technology/wearables"/>
    <n v="2"/>
    <n v="160.5"/>
    <x v="0"/>
    <s v="wearables"/>
    <x v="1582"/>
    <d v="2015-08-14T01:24:57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x v="1583"/>
    <b v="1"/>
    <n v="122"/>
    <b v="1"/>
    <s v="technology/hardware"/>
    <n v="192"/>
    <n v="23.65"/>
    <x v="0"/>
    <s v="hardware"/>
    <x v="1583"/>
    <d v="2014-05-14T23:04:00"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x v="1584"/>
    <b v="0"/>
    <n v="90"/>
    <b v="1"/>
    <s v="music/pop"/>
    <n v="125"/>
    <n v="32.01"/>
    <x v="7"/>
    <s v="pop"/>
    <x v="1584"/>
    <d v="2011-03-20T15:54:42"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x v="1585"/>
    <b v="0"/>
    <n v="46"/>
    <b v="1"/>
    <s v="theater/plays"/>
    <n v="339"/>
    <n v="62.59"/>
    <x v="6"/>
    <s v="plays"/>
    <x v="1585"/>
    <d v="2016-04-29T21:00:00"/>
  </r>
  <r>
    <x v="1586"/>
    <s v="Modern Love"/>
    <s v="How do we navigate the boundaries between friendship, sexual intimacy and obsessive desire?"/>
    <n v="2250"/>
    <n v="2876"/>
    <x v="0"/>
    <s v="GB"/>
    <s v="GBP"/>
    <x v="1582"/>
    <x v="1586"/>
    <b v="1"/>
    <n v="50"/>
    <b v="1"/>
    <s v="theater/plays"/>
    <n v="128"/>
    <n v="57.52"/>
    <x v="6"/>
    <s v="plays"/>
    <x v="1586"/>
    <d v="2016-09-07T11:20:40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x v="1587"/>
    <b v="0"/>
    <n v="8"/>
    <b v="0"/>
    <s v="food/food trucks"/>
    <n v="19"/>
    <n v="358.88"/>
    <x v="4"/>
    <s v="food trucks"/>
    <x v="1587"/>
    <d v="2015-06-26T04:00:00"/>
  </r>
  <r>
    <x v="1588"/>
    <s v="REALLY REALLY"/>
    <s v="A contemporary American play touching on the scorching realities of growing up in the Millennial generation."/>
    <n v="1000"/>
    <n v="2870"/>
    <x v="0"/>
    <s v="US"/>
    <s v="USD"/>
    <x v="1584"/>
    <x v="1588"/>
    <b v="0"/>
    <n v="49"/>
    <b v="1"/>
    <s v="theater/plays"/>
    <n v="287"/>
    <n v="58.57"/>
    <x v="6"/>
    <s v="plays"/>
    <x v="1588"/>
    <d v="2016-04-05T02:18:02"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x v="1589"/>
    <b v="0"/>
    <n v="95"/>
    <b v="1"/>
    <s v="theater/plays"/>
    <n v="115"/>
    <n v="30.19"/>
    <x v="6"/>
    <s v="plays"/>
    <x v="1589"/>
    <d v="2014-11-23T22:00:00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x v="1590"/>
    <b v="0"/>
    <n v="59"/>
    <b v="1"/>
    <s v="theater/musical"/>
    <n v="143"/>
    <n v="48.54"/>
    <x v="6"/>
    <s v="musical"/>
    <x v="1590"/>
    <d v="2014-09-27T04:00:00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x v="1591"/>
    <b v="1"/>
    <n v="37"/>
    <b v="1"/>
    <s v="theater/plays"/>
    <n v="110"/>
    <n v="77.22"/>
    <x v="6"/>
    <s v="plays"/>
    <x v="1591"/>
    <d v="2014-10-01T03:59:00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x v="1592"/>
    <b v="0"/>
    <n v="44"/>
    <b v="1"/>
    <s v="theater/plays"/>
    <n v="114"/>
    <n v="64.91"/>
    <x v="6"/>
    <s v="plays"/>
    <x v="1592"/>
    <d v="2016-06-15T18:14:59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x v="1593"/>
    <b v="0"/>
    <n v="38"/>
    <b v="0"/>
    <s v="technology/wearables"/>
    <n v="3"/>
    <n v="74.790000000000006"/>
    <x v="0"/>
    <s v="wearables"/>
    <x v="1593"/>
    <d v="2016-04-07T01:34:16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x v="1594"/>
    <b v="0"/>
    <n v="66"/>
    <b v="1"/>
    <s v="music/rock"/>
    <n v="189"/>
    <n v="43.06"/>
    <x v="7"/>
    <s v="rock"/>
    <x v="1594"/>
    <d v="2016-03-25T02:53:08"/>
  </r>
  <r>
    <x v="1595"/>
    <s v="Telesomniac's Debut Album"/>
    <s v="Telesomniac is a rock band from Provo, UT releasing their debut album Thirty-One Flashes in the Dark."/>
    <n v="2500"/>
    <n v="2841"/>
    <x v="0"/>
    <s v="US"/>
    <s v="USD"/>
    <x v="1590"/>
    <x v="1595"/>
    <b v="0"/>
    <n v="104"/>
    <b v="1"/>
    <s v="music/rock"/>
    <n v="114"/>
    <n v="27.32"/>
    <x v="7"/>
    <s v="rock"/>
    <x v="1595"/>
    <d v="2016-03-03T03:43:06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x v="1596"/>
    <b v="1"/>
    <n v="84"/>
    <b v="0"/>
    <s v="technology/makerspaces"/>
    <n v="11"/>
    <n v="33.76"/>
    <x v="0"/>
    <s v="makerspaces"/>
    <x v="1596"/>
    <d v="2014-12-19T19:38:00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x v="1597"/>
    <b v="0"/>
    <n v="38"/>
    <b v="1"/>
    <s v="music/rock"/>
    <n v="123"/>
    <n v="74.61"/>
    <x v="7"/>
    <s v="rock"/>
    <x v="1597"/>
    <d v="2011-05-29T01:00:00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x v="1598"/>
    <b v="0"/>
    <n v="43"/>
    <b v="1"/>
    <s v="film &amp; video/documentary"/>
    <n v="142"/>
    <n v="65.88"/>
    <x v="5"/>
    <s v="documentary"/>
    <x v="1598"/>
    <d v="2015-11-05T13:56:57"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x v="1594"/>
    <x v="1599"/>
    <b v="0"/>
    <n v="32"/>
    <b v="1"/>
    <s v="music/pop"/>
    <n v="142"/>
    <n v="88.47"/>
    <x v="7"/>
    <s v="pop"/>
    <x v="1599"/>
    <d v="2013-10-09T10:27:17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x v="1600"/>
    <b v="0"/>
    <n v="32"/>
    <b v="1"/>
    <s v="music/rock"/>
    <n v="103"/>
    <n v="88.33"/>
    <x v="7"/>
    <s v="rock"/>
    <x v="1600"/>
    <d v="2013-07-03T04:59:00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x v="1601"/>
    <b v="0"/>
    <n v="17"/>
    <b v="0"/>
    <s v="theater/plays"/>
    <n v="47"/>
    <n v="166.06"/>
    <x v="6"/>
    <s v="plays"/>
    <x v="1601"/>
    <d v="2014-07-01T22:30:00"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x v="1597"/>
    <x v="1602"/>
    <b v="1"/>
    <n v="68"/>
    <b v="1"/>
    <s v="theater/plays"/>
    <n v="112"/>
    <n v="41.24"/>
    <x v="6"/>
    <s v="plays"/>
    <x v="1602"/>
    <d v="2015-10-30T21:00:00"/>
  </r>
  <r>
    <x v="1603"/>
    <s v="The Impossible Adventures Of Supernova Jones"/>
    <s v="Robots, Space Battles, Mystery, and Intrigue. Nothing is Impossible..."/>
    <n v="2000"/>
    <n v="2804"/>
    <x v="0"/>
    <s v="US"/>
    <s v="USD"/>
    <x v="1598"/>
    <x v="1603"/>
    <b v="0"/>
    <n v="55"/>
    <b v="1"/>
    <s v="theater/plays"/>
    <n v="140"/>
    <n v="50.98"/>
    <x v="6"/>
    <s v="plays"/>
    <x v="1603"/>
    <d v="2015-02-12T05:59:00"/>
  </r>
  <r>
    <x v="1604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599"/>
    <x v="1604"/>
    <b v="0"/>
    <n v="29"/>
    <b v="0"/>
    <s v="theater/plays"/>
    <n v="23"/>
    <n v="96.55"/>
    <x v="6"/>
    <s v="plays"/>
    <x v="1604"/>
    <d v="2015-08-20T17:05:00"/>
  </r>
  <r>
    <x v="1605"/>
    <s v="SAGANet STEM Mentoring Lab Accreditation"/>
    <s v="Support the accreditation of our online STEM Mentoring Program with the International Mentoring Association"/>
    <n v="2500"/>
    <n v="2800"/>
    <x v="0"/>
    <s v="US"/>
    <s v="USD"/>
    <x v="1600"/>
    <x v="1605"/>
    <b v="0"/>
    <n v="50"/>
    <b v="1"/>
    <s v="technology/space exploration"/>
    <n v="112"/>
    <n v="56"/>
    <x v="0"/>
    <s v="space exploration"/>
    <x v="1605"/>
    <d v="2015-06-03T15:04:29"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x v="1606"/>
    <b v="0"/>
    <n v="52"/>
    <b v="1"/>
    <s v="music/pop"/>
    <n v="140"/>
    <n v="53.75"/>
    <x v="7"/>
    <s v="pop"/>
    <x v="1606"/>
    <d v="2016-05-31T21:14:36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x v="1607"/>
    <b v="0"/>
    <n v="48"/>
    <b v="0"/>
    <s v="games/mobile games"/>
    <n v="43"/>
    <n v="58.08"/>
    <x v="3"/>
    <s v="mobile games"/>
    <x v="1607"/>
    <d v="2014-05-04T17:11:40"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x v="1608"/>
    <b v="0"/>
    <n v="34"/>
    <b v="1"/>
    <s v="theater/plays"/>
    <n v="110"/>
    <n v="81.03"/>
    <x v="6"/>
    <s v="plays"/>
    <x v="1608"/>
    <d v="2014-10-10T21:00:00"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x v="1604"/>
    <x v="1609"/>
    <b v="0"/>
    <n v="66"/>
    <b v="1"/>
    <s v="film &amp; video/television"/>
    <n v="110"/>
    <n v="41.68"/>
    <x v="5"/>
    <s v="television"/>
    <x v="1609"/>
    <d v="2013-05-11T01:22:24"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x v="1610"/>
    <b v="0"/>
    <n v="22"/>
    <b v="1"/>
    <s v="theater/plays"/>
    <n v="100"/>
    <n v="125"/>
    <x v="6"/>
    <s v="plays"/>
    <x v="1610"/>
    <d v="2016-04-10T20:00:00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x v="1611"/>
    <b v="0"/>
    <n v="70"/>
    <b v="0"/>
    <s v="film &amp; video/animation"/>
    <n v="23"/>
    <n v="39.229999999999997"/>
    <x v="5"/>
    <s v="animation"/>
    <x v="1611"/>
    <d v="2012-12-05T09:23:41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x v="1612"/>
    <b v="0"/>
    <n v="45"/>
    <b v="1"/>
    <s v="theater/plays"/>
    <n v="110"/>
    <n v="61.02"/>
    <x v="6"/>
    <s v="plays"/>
    <x v="1612"/>
    <d v="2015-10-17T07:00:10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x v="1613"/>
    <b v="0"/>
    <n v="41"/>
    <b v="1"/>
    <s v="publishing/nonfiction"/>
    <n v="144"/>
    <n v="66.709999999999994"/>
    <x v="1"/>
    <s v="nonfiction"/>
    <x v="1613"/>
    <d v="2012-01-29T15:34:51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x v="1614"/>
    <b v="0"/>
    <n v="54"/>
    <b v="1"/>
    <s v="music/indie rock"/>
    <n v="109"/>
    <n v="50.63"/>
    <x v="7"/>
    <s v="indie rock"/>
    <x v="1614"/>
    <d v="2012-10-06T09:59:00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x v="1615"/>
    <b v="0"/>
    <n v="113"/>
    <b v="1"/>
    <s v="music/rock"/>
    <n v="109"/>
    <n v="24.15"/>
    <x v="7"/>
    <s v="rock"/>
    <x v="1615"/>
    <d v="2015-05-01T00:16:51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x v="1616"/>
    <b v="0"/>
    <n v="25"/>
    <b v="0"/>
    <s v="theater/musical"/>
    <n v="55"/>
    <n v="109.04"/>
    <x v="6"/>
    <s v="musical"/>
    <x v="1616"/>
    <d v="2015-12-14T05:59:00"/>
  </r>
  <r>
    <x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x v="1617"/>
    <b v="0"/>
    <n v="7"/>
    <b v="0"/>
    <s v="technology/web"/>
    <n v="9"/>
    <n v="389.29"/>
    <x v="0"/>
    <s v="web"/>
    <x v="1617"/>
    <d v="2015-04-16T18:10:33"/>
  </r>
  <r>
    <x v="1618"/>
    <s v="The Seagull on The River"/>
    <s v="Anton Chekhov's The Seagull. An outdoor Amphitheater in Manhattan. Trees. A River. Daybreak."/>
    <n v="2500"/>
    <n v="2725"/>
    <x v="0"/>
    <s v="US"/>
    <s v="USD"/>
    <x v="1613"/>
    <x v="1618"/>
    <b v="1"/>
    <n v="68"/>
    <b v="1"/>
    <s v="theater/plays"/>
    <n v="109"/>
    <n v="40.07"/>
    <x v="6"/>
    <s v="plays"/>
    <x v="1618"/>
    <d v="2013-08-23T19:04:29"/>
  </r>
  <r>
    <x v="1619"/>
    <s v="Johnny Rocketfingers 3"/>
    <s v="A Point and Click Adventure on Steroids."/>
    <n v="390000"/>
    <n v="2716"/>
    <x v="2"/>
    <s v="US"/>
    <s v="USD"/>
    <x v="1614"/>
    <x v="1619"/>
    <b v="0"/>
    <n v="55"/>
    <b v="0"/>
    <s v="games/video games"/>
    <n v="1"/>
    <n v="49.38"/>
    <x v="3"/>
    <s v="video games"/>
    <x v="1619"/>
    <d v="2014-11-16T08:05:48"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x v="1620"/>
    <b v="0"/>
    <n v="67"/>
    <b v="1"/>
    <s v="food/small batch"/>
    <n v="181"/>
    <n v="40.49"/>
    <x v="4"/>
    <s v="small batch"/>
    <x v="1620"/>
    <d v="2017-02-25T23:03:59"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x v="1621"/>
    <b v="0"/>
    <n v="50"/>
    <b v="1"/>
    <s v="music/indie rock"/>
    <n v="108"/>
    <n v="54.2"/>
    <x v="7"/>
    <s v="indie rock"/>
    <x v="1621"/>
    <d v="2014-06-21T04:59:00"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x v="1622"/>
    <b v="0"/>
    <n v="56"/>
    <b v="1"/>
    <s v="music/rock"/>
    <n v="108"/>
    <n v="48.33"/>
    <x v="7"/>
    <s v="rock"/>
    <x v="1622"/>
    <d v="2011-05-05T02:13:53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x v="1623"/>
    <b v="0"/>
    <n v="57"/>
    <b v="1"/>
    <s v="theater/plays"/>
    <n v="108"/>
    <n v="47.46"/>
    <x v="6"/>
    <s v="plays"/>
    <x v="1623"/>
    <d v="2014-06-01T03:59:00"/>
  </r>
  <r>
    <x v="1624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19"/>
    <x v="1624"/>
    <b v="0"/>
    <n v="6"/>
    <b v="0"/>
    <s v="theater/plays"/>
    <n v="5"/>
    <n v="450"/>
    <x v="6"/>
    <s v="plays"/>
    <x v="1624"/>
    <d v="2017-03-25T04:33:00"/>
  </r>
  <r>
    <x v="1625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20"/>
    <x v="1625"/>
    <b v="0"/>
    <n v="79"/>
    <b v="0"/>
    <s v="music/jazz"/>
    <n v="42"/>
    <n v="34.18"/>
    <x v="7"/>
    <s v="jazz"/>
    <x v="1625"/>
    <d v="2013-10-16T09:59:00"/>
  </r>
  <r>
    <x v="1626"/>
    <s v="Songs for a New World"/>
    <s v="Powerful community theatre production of Jason Robert Brown's &quot;Songs for a New World&quot; in London, Ontario."/>
    <n v="2500"/>
    <n v="2700"/>
    <x v="0"/>
    <s v="CA"/>
    <s v="CAD"/>
    <x v="1621"/>
    <x v="1626"/>
    <b v="0"/>
    <n v="37"/>
    <b v="1"/>
    <s v="theater/musical"/>
    <n v="108"/>
    <n v="72.97"/>
    <x v="6"/>
    <s v="musical"/>
    <x v="1626"/>
    <d v="2014-06-15T15:16:04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x v="1627"/>
    <b v="0"/>
    <n v="9"/>
    <b v="1"/>
    <s v="photography/photobooks"/>
    <n v="101"/>
    <n v="299.22000000000003"/>
    <x v="2"/>
    <s v="photobooks"/>
    <x v="1627"/>
    <d v="2015-07-08T18:30:00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x v="1628"/>
    <b v="0"/>
    <n v="59"/>
    <b v="1"/>
    <s v="music/pop"/>
    <n v="128"/>
    <n v="45.59"/>
    <x v="7"/>
    <s v="pop"/>
    <x v="1628"/>
    <d v="2015-03-06T21:04:52"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x v="1624"/>
    <x v="1629"/>
    <b v="0"/>
    <n v="38"/>
    <b v="1"/>
    <s v="theater/plays"/>
    <n v="108"/>
    <n v="70.760000000000005"/>
    <x v="6"/>
    <s v="plays"/>
    <x v="1629"/>
    <d v="2016-07-24T11:28:48"/>
  </r>
  <r>
    <x v="163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5"/>
    <x v="1630"/>
    <b v="0"/>
    <n v="33"/>
    <b v="1"/>
    <s v="theater/musical"/>
    <n v="107"/>
    <n v="81.239999999999995"/>
    <x v="6"/>
    <s v="musical"/>
    <x v="1630"/>
    <d v="2015-01-18T18:33:38"/>
  </r>
  <r>
    <x v="1631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6"/>
    <x v="1631"/>
    <b v="0"/>
    <n v="38"/>
    <b v="1"/>
    <s v="music/rock"/>
    <n v="134"/>
    <n v="70.55"/>
    <x v="7"/>
    <s v="rock"/>
    <x v="1631"/>
    <d v="2014-06-09T05:00:00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x v="1632"/>
    <b v="0"/>
    <n v="25"/>
    <b v="0"/>
    <s v="technology/gadgets"/>
    <n v="3"/>
    <n v="106.8"/>
    <x v="0"/>
    <s v="gadgets"/>
    <x v="1632"/>
    <d v="2015-05-22T13:00:00"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x v="1633"/>
    <b v="0"/>
    <n v="72"/>
    <b v="1"/>
    <s v="theater/plays"/>
    <n v="107"/>
    <n v="37.08"/>
    <x v="6"/>
    <s v="plays"/>
    <x v="1633"/>
    <d v="2015-12-10T14:14:56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x v="1634"/>
    <b v="1"/>
    <n v="71"/>
    <b v="1"/>
    <s v="theater/plays"/>
    <n v="107"/>
    <n v="37.590000000000003"/>
    <x v="6"/>
    <s v="plays"/>
    <x v="1634"/>
    <d v="2014-06-09T19:20:15"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x v="1635"/>
    <b v="0"/>
    <n v="76"/>
    <b v="1"/>
    <s v="theater/plays"/>
    <n v="107"/>
    <n v="35.04"/>
    <x v="6"/>
    <s v="plays"/>
    <x v="1635"/>
    <d v="2016-06-02T10:25:18"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x v="1636"/>
    <b v="0"/>
    <n v="79"/>
    <b v="1"/>
    <s v="games/tabletop games"/>
    <n v="408"/>
    <n v="33.549999999999997"/>
    <x v="3"/>
    <s v="tabletop games"/>
    <x v="1636"/>
    <d v="2014-12-22T14:47:59"/>
  </r>
  <r>
    <x v="1637"/>
    <s v="FEED"/>
    <s v="Feed, a new play by Garrett Markgraf (based on the novel by M.T. Anderson), Directed by Anna Marck at Oakland University."/>
    <n v="2500"/>
    <n v="2650"/>
    <x v="0"/>
    <s v="US"/>
    <s v="USD"/>
    <x v="1632"/>
    <x v="1637"/>
    <b v="0"/>
    <n v="41"/>
    <b v="1"/>
    <s v="theater/plays"/>
    <n v="106"/>
    <n v="64.63"/>
    <x v="6"/>
    <s v="plays"/>
    <x v="1637"/>
    <d v="2015-07-20T03:59:00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x v="1638"/>
    <b v="1"/>
    <n v="57"/>
    <b v="1"/>
    <s v="theater/plays"/>
    <n v="106"/>
    <n v="46.43"/>
    <x v="6"/>
    <s v="plays"/>
    <x v="1638"/>
    <d v="2015-07-12T10:25:12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x v="1639"/>
    <b v="0"/>
    <n v="25"/>
    <b v="1"/>
    <s v="photography/photobooks"/>
    <n v="132"/>
    <n v="105.44"/>
    <x v="2"/>
    <s v="photobooks"/>
    <x v="1639"/>
    <d v="2015-06-09T20:10:05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x v="1640"/>
    <b v="0"/>
    <n v="9"/>
    <b v="1"/>
    <s v="theater/plays"/>
    <n v="146"/>
    <n v="292.77999999999997"/>
    <x v="6"/>
    <s v="plays"/>
    <x v="1640"/>
    <d v="2014-07-05T01:00:00"/>
  </r>
  <r>
    <x v="1641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6"/>
    <x v="1641"/>
    <b v="0"/>
    <n v="27"/>
    <b v="0"/>
    <s v="technology/web"/>
    <n v="11"/>
    <n v="97.41"/>
    <x v="0"/>
    <s v="web"/>
    <x v="1641"/>
    <d v="2015-10-21T12:45:33"/>
  </r>
  <r>
    <x v="1642"/>
    <s v="Jollyheads Circus Debut Album &quot;The Kaleidoscope Dawn&quot;"/>
    <s v="Help us master and release our debut album &quot;The Kaleidoscope Dawn&quot;"/>
    <n v="2550"/>
    <n v="2630"/>
    <x v="0"/>
    <s v="US"/>
    <s v="USD"/>
    <x v="1637"/>
    <x v="1642"/>
    <b v="0"/>
    <n v="34"/>
    <b v="1"/>
    <s v="music/indie rock"/>
    <n v="103"/>
    <n v="77.349999999999994"/>
    <x v="7"/>
    <s v="indie rock"/>
    <x v="1642"/>
    <d v="2013-05-07T15:33:14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x v="1643"/>
    <b v="0"/>
    <n v="54"/>
    <b v="1"/>
    <s v="theater/plays"/>
    <n v="175"/>
    <n v="48.7"/>
    <x v="6"/>
    <s v="plays"/>
    <x v="1643"/>
    <d v="2016-06-10T03:00:00"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x v="1639"/>
    <x v="1644"/>
    <b v="0"/>
    <n v="64"/>
    <b v="1"/>
    <s v="theater/plays"/>
    <n v="105"/>
    <n v="40.94"/>
    <x v="6"/>
    <s v="plays"/>
    <x v="1644"/>
    <d v="2016-05-02T21:26:38"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x v="1640"/>
    <x v="1645"/>
    <b v="0"/>
    <n v="81"/>
    <b v="1"/>
    <s v="music/indie rock"/>
    <n v="105"/>
    <n v="32.32"/>
    <x v="7"/>
    <s v="indie rock"/>
    <x v="1645"/>
    <d v="2010-07-10T22:00:00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x v="1646"/>
    <b v="0"/>
    <n v="38"/>
    <b v="1"/>
    <s v="theater/plays"/>
    <n v="174"/>
    <n v="68.84"/>
    <x v="6"/>
    <s v="plays"/>
    <x v="1646"/>
    <d v="2016-04-03T17:00:00"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x v="1647"/>
    <b v="0"/>
    <n v="25"/>
    <b v="1"/>
    <s v="film &amp; video/shorts"/>
    <n v="105"/>
    <n v="104.6"/>
    <x v="5"/>
    <s v="shorts"/>
    <x v="1647"/>
    <d v="2010-06-03T01:41:00"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x v="1648"/>
    <b v="0"/>
    <n v="70"/>
    <b v="1"/>
    <s v="music/metal"/>
    <n v="130"/>
    <n v="37.270000000000003"/>
    <x v="7"/>
    <s v="metal"/>
    <x v="1648"/>
    <d v="2016-07-31T19:45:00"/>
  </r>
  <r>
    <x v="164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4"/>
    <x v="1649"/>
    <b v="0"/>
    <n v="53"/>
    <b v="0"/>
    <s v="theater/musical"/>
    <n v="52"/>
    <n v="49.21"/>
    <x v="6"/>
    <s v="musical"/>
    <x v="1649"/>
    <d v="2014-09-06T21:00:00"/>
  </r>
  <r>
    <x v="1650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5"/>
    <x v="1650"/>
    <b v="1"/>
    <n v="39"/>
    <b v="1"/>
    <s v="music/metal"/>
    <n v="104"/>
    <n v="66.87"/>
    <x v="7"/>
    <s v="metal"/>
    <x v="1650"/>
    <d v="2013-10-14T03:59:00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x v="1651"/>
    <b v="0"/>
    <n v="24"/>
    <b v="0"/>
    <s v="technology/wearables"/>
    <n v="3"/>
    <n v="108.63"/>
    <x v="0"/>
    <s v="wearables"/>
    <x v="1651"/>
    <d v="2016-06-28T16:43:05"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x v="1647"/>
    <x v="1652"/>
    <b v="1"/>
    <n v="96"/>
    <b v="1"/>
    <s v="music/rock"/>
    <n v="104"/>
    <n v="27.15"/>
    <x v="7"/>
    <s v="rock"/>
    <x v="1652"/>
    <d v="2014-06-09T03:59:00"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x v="1648"/>
    <x v="1653"/>
    <b v="0"/>
    <n v="14"/>
    <b v="1"/>
    <s v="theater/plays"/>
    <n v="104"/>
    <n v="186.07"/>
    <x v="6"/>
    <s v="plays"/>
    <x v="1653"/>
    <d v="2015-05-02T21:00:00"/>
  </r>
  <r>
    <x v="1654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49"/>
    <x v="1654"/>
    <b v="0"/>
    <n v="132"/>
    <b v="1"/>
    <s v="theater/plays"/>
    <n v="104"/>
    <n v="19.7"/>
    <x v="6"/>
    <s v="plays"/>
    <x v="1654"/>
    <d v="2015-03-18T17:00:00"/>
  </r>
  <r>
    <x v="1655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50"/>
    <x v="1655"/>
    <b v="0"/>
    <n v="45"/>
    <b v="1"/>
    <s v="music/indie rock"/>
    <n v="104"/>
    <n v="57.78"/>
    <x v="7"/>
    <s v="indie rock"/>
    <x v="1655"/>
    <d v="2011-04-16T03:59:00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x v="1656"/>
    <b v="0"/>
    <n v="3"/>
    <b v="1"/>
    <s v="theater/plays"/>
    <n v="104"/>
    <n v="866.67"/>
    <x v="6"/>
    <s v="plays"/>
    <x v="1656"/>
    <d v="2015-12-13T02:26:32"/>
  </r>
  <r>
    <x v="1657"/>
    <s v="So Bad, It's Good! - A Book of Bad Movies"/>
    <s v="So Bad, It's Good! is a guide to finding the best films for your bad movie night."/>
    <n v="1500"/>
    <n v="2598"/>
    <x v="0"/>
    <s v="US"/>
    <s v="USD"/>
    <x v="1652"/>
    <x v="1657"/>
    <b v="0"/>
    <n v="81"/>
    <b v="1"/>
    <s v="publishing/nonfiction"/>
    <n v="173"/>
    <n v="32.07"/>
    <x v="1"/>
    <s v="nonfiction"/>
    <x v="1657"/>
    <d v="2012-08-02T21:37:00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x v="1658"/>
    <b v="0"/>
    <n v="48"/>
    <b v="1"/>
    <s v="film &amp; video/documentary"/>
    <n v="106"/>
    <n v="54.08"/>
    <x v="5"/>
    <s v="documentary"/>
    <x v="1658"/>
    <d v="2016-08-25T10:51:56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x v="1659"/>
    <b v="0"/>
    <n v="39"/>
    <b v="1"/>
    <s v="theater/plays"/>
    <n v="104"/>
    <n v="66.510000000000005"/>
    <x v="6"/>
    <s v="plays"/>
    <x v="1659"/>
    <d v="2014-05-13T04:00:00"/>
  </r>
  <r>
    <x v="1660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5"/>
    <x v="1660"/>
    <b v="1"/>
    <n v="34"/>
    <b v="1"/>
    <s v="theater/plays"/>
    <n v="103"/>
    <n v="76.03"/>
    <x v="6"/>
    <s v="plays"/>
    <x v="1660"/>
    <d v="2015-05-30T20:21:43"/>
  </r>
  <r>
    <x v="1661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6"/>
    <x v="1661"/>
    <b v="0"/>
    <n v="27"/>
    <b v="1"/>
    <s v="music/classical music"/>
    <n v="103"/>
    <n v="95.74"/>
    <x v="7"/>
    <s v="classical music"/>
    <x v="1661"/>
    <d v="2011-10-29T16:12:01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x v="1662"/>
    <b v="1"/>
    <n v="33"/>
    <b v="1"/>
    <s v="photography/photobooks"/>
    <n v="215"/>
    <n v="78.180000000000007"/>
    <x v="2"/>
    <s v="photobooks"/>
    <x v="1662"/>
    <d v="2010-05-15T08:10:00"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x v="1663"/>
    <b v="1"/>
    <n v="78"/>
    <b v="1"/>
    <s v="theater/plays"/>
    <n v="172"/>
    <n v="33.03"/>
    <x v="6"/>
    <s v="plays"/>
    <x v="1663"/>
    <d v="2014-07-16T14:31:15"/>
  </r>
  <r>
    <x v="1664"/>
    <s v="Kapow-i GoGo at The PIT"/>
    <s v="The three part comedic saga of Kapow-i GoGo, who saves the world.  Again.  And again."/>
    <n v="2500"/>
    <n v="2575"/>
    <x v="0"/>
    <s v="US"/>
    <s v="USD"/>
    <x v="1659"/>
    <x v="1664"/>
    <b v="1"/>
    <n v="49"/>
    <b v="1"/>
    <s v="theater/plays"/>
    <n v="103"/>
    <n v="52.55"/>
    <x v="6"/>
    <s v="plays"/>
    <x v="1664"/>
    <d v="2015-01-28T22:00:00"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x v="1665"/>
    <b v="0"/>
    <n v="54"/>
    <b v="1"/>
    <s v="theater/musical"/>
    <n v="103"/>
    <n v="47.57"/>
    <x v="6"/>
    <s v="musical"/>
    <x v="1665"/>
    <d v="2016-06-04T22:57:33"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x v="1666"/>
    <b v="0"/>
    <n v="83"/>
    <b v="1"/>
    <s v="theater/plays"/>
    <n v="128"/>
    <n v="30.95"/>
    <x v="6"/>
    <s v="plays"/>
    <x v="1666"/>
    <d v="2016-08-17T10:05:40"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x v="1667"/>
    <b v="1"/>
    <n v="64"/>
    <b v="1"/>
    <s v="music/indie rock"/>
    <n v="103"/>
    <n v="40.08"/>
    <x v="7"/>
    <s v="indie rock"/>
    <x v="1667"/>
    <d v="2012-05-05T17:25:43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x v="1668"/>
    <b v="0"/>
    <n v="43"/>
    <b v="1"/>
    <s v="theater/plays"/>
    <n v="103"/>
    <n v="59.65"/>
    <x v="6"/>
    <s v="plays"/>
    <x v="1668"/>
    <d v="2015-11-13T20:17:00"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x v="1669"/>
    <b v="0"/>
    <n v="33"/>
    <b v="1"/>
    <s v="theater/plays"/>
    <n v="103"/>
    <n v="77.73"/>
    <x v="6"/>
    <s v="plays"/>
    <x v="1669"/>
    <d v="2016-03-03T05:59:00"/>
  </r>
  <r>
    <x v="1670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5"/>
    <x v="1670"/>
    <b v="0"/>
    <n v="54"/>
    <b v="1"/>
    <s v="theater/plays"/>
    <n v="102"/>
    <n v="47.41"/>
    <x v="6"/>
    <s v="plays"/>
    <x v="1670"/>
    <d v="2015-08-05T18:36:00"/>
  </r>
  <r>
    <x v="1671"/>
    <s v="Sugarglass Theatre"/>
    <s v="Sugarglass is a Dublin based theatre company committed to international collaboration. 2016 sees the launch of their NYC division."/>
    <n v="2500"/>
    <n v="2560"/>
    <x v="0"/>
    <s v="US"/>
    <s v="USD"/>
    <x v="1666"/>
    <x v="1671"/>
    <b v="0"/>
    <n v="21"/>
    <b v="1"/>
    <s v="theater/plays"/>
    <n v="102"/>
    <n v="121.9"/>
    <x v="6"/>
    <s v="plays"/>
    <x v="1671"/>
    <d v="2016-03-30T14:39:00"/>
  </r>
  <r>
    <x v="1672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7"/>
    <x v="1672"/>
    <b v="1"/>
    <n v="42"/>
    <b v="1"/>
    <s v="theater/plays"/>
    <n v="128"/>
    <n v="60.95"/>
    <x v="6"/>
    <s v="plays"/>
    <x v="1672"/>
    <d v="2016-08-24T21:42:08"/>
  </r>
  <r>
    <x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x v="1673"/>
    <b v="0"/>
    <n v="57"/>
    <b v="1"/>
    <s v="theater/plays"/>
    <n v="171"/>
    <n v="44.91"/>
    <x v="6"/>
    <s v="plays"/>
    <x v="1673"/>
    <d v="2015-11-05T21:44:40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x v="1674"/>
    <b v="0"/>
    <n v="31"/>
    <b v="1"/>
    <s v="publishing/nonfiction"/>
    <n v="102"/>
    <n v="82.42"/>
    <x v="1"/>
    <s v="nonfiction"/>
    <x v="1674"/>
    <d v="2015-03-07T15:18:45"/>
  </r>
  <r>
    <x v="1675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x v="1675"/>
    <b v="0"/>
    <n v="66"/>
    <b v="1"/>
    <s v="theater/plays"/>
    <n v="128"/>
    <n v="38.71"/>
    <x v="6"/>
    <s v="plays"/>
    <x v="1675"/>
    <d v="2015-06-24T22:34:12"/>
  </r>
  <r>
    <x v="167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1"/>
    <x v="1676"/>
    <b v="0"/>
    <n v="23"/>
    <b v="0"/>
    <s v="technology/wearables"/>
    <n v="13"/>
    <n v="110.87"/>
    <x v="0"/>
    <s v="wearables"/>
    <x v="1676"/>
    <d v="2016-01-10T00:00:00"/>
  </r>
  <r>
    <x v="167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2"/>
    <x v="1677"/>
    <b v="0"/>
    <n v="36"/>
    <b v="0"/>
    <s v="theater/musical"/>
    <n v="46"/>
    <n v="70.83"/>
    <x v="6"/>
    <s v="musical"/>
    <x v="1677"/>
    <d v="2015-04-23T05:40:07"/>
  </r>
  <r>
    <x v="1678"/>
    <s v="Publish Waiting On Humanity"/>
    <s v="I am publishing my book, Waiting on Humanity and need some finishing funds to do so."/>
    <n v="2500"/>
    <n v="2550"/>
    <x v="0"/>
    <s v="US"/>
    <s v="USD"/>
    <x v="1673"/>
    <x v="1678"/>
    <b v="0"/>
    <n v="19"/>
    <b v="1"/>
    <s v="publishing/nonfiction"/>
    <n v="102"/>
    <n v="134.21"/>
    <x v="1"/>
    <s v="nonfiction"/>
    <x v="1678"/>
    <d v="2010-10-08T20:04:28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x v="1679"/>
    <b v="0"/>
    <n v="64"/>
    <b v="1"/>
    <s v="theater/plays"/>
    <n v="102"/>
    <n v="39.83"/>
    <x v="6"/>
    <s v="plays"/>
    <x v="1679"/>
    <d v="2015-07-29T17:00:00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x v="1680"/>
    <b v="0"/>
    <n v="68"/>
    <b v="1"/>
    <s v="publishing/nonfiction"/>
    <n v="102"/>
    <n v="37.47"/>
    <x v="1"/>
    <s v="nonfiction"/>
    <x v="1680"/>
    <d v="2013-05-20T00:41:00"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x v="1681"/>
    <b v="0"/>
    <n v="35"/>
    <b v="1"/>
    <s v="theater/plays"/>
    <n v="127"/>
    <n v="72.709999999999994"/>
    <x v="6"/>
    <s v="plays"/>
    <x v="1681"/>
    <d v="2015-02-11T04:59:00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x v="1682"/>
    <b v="0"/>
    <n v="48"/>
    <b v="0"/>
    <s v="music/jazz"/>
    <n v="18"/>
    <n v="52.92"/>
    <x v="7"/>
    <s v="jazz"/>
    <x v="1682"/>
    <d v="2013-11-22T12:35:13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x v="1683"/>
    <b v="0"/>
    <n v="34"/>
    <b v="0"/>
    <s v="music/world music"/>
    <n v="51"/>
    <n v="74.62"/>
    <x v="7"/>
    <s v="world music"/>
    <x v="1683"/>
    <d v="2014-11-03T05:59:00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x v="1684"/>
    <b v="0"/>
    <n v="35"/>
    <b v="1"/>
    <s v="publishing/nonfiction"/>
    <n v="101"/>
    <n v="72.430000000000007"/>
    <x v="1"/>
    <s v="nonfiction"/>
    <x v="1684"/>
    <d v="2013-04-12T01:01:27"/>
  </r>
  <r>
    <x v="1685"/>
    <s v="Tanya Dartson- Run for Your Life music video"/>
    <s v="Music Video For Upbeat and Inspiring Song - Run For Your Life"/>
    <n v="2500"/>
    <n v="2535"/>
    <x v="0"/>
    <s v="US"/>
    <s v="USD"/>
    <x v="1680"/>
    <x v="1685"/>
    <b v="0"/>
    <n v="26"/>
    <b v="1"/>
    <s v="music/pop"/>
    <n v="101"/>
    <n v="97.5"/>
    <x v="7"/>
    <s v="pop"/>
    <x v="1685"/>
    <d v="2014-12-19T14:19:04"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x v="1686"/>
    <b v="0"/>
    <n v="56"/>
    <b v="1"/>
    <s v="theater/spaces"/>
    <n v="106"/>
    <n v="45.21"/>
    <x v="6"/>
    <s v="spaces"/>
    <x v="1686"/>
    <d v="2016-05-01T11:00:06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x v="1687"/>
    <b v="0"/>
    <n v="22"/>
    <b v="0"/>
    <s v="music/faith"/>
    <n v="20"/>
    <n v="114.82"/>
    <x v="7"/>
    <s v="faith"/>
    <x v="1687"/>
    <d v="2017-04-09T23:47:28"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x v="1688"/>
    <b v="0"/>
    <n v="38"/>
    <b v="1"/>
    <s v="theater/plays"/>
    <n v="101"/>
    <n v="66.45"/>
    <x v="6"/>
    <s v="plays"/>
    <x v="1688"/>
    <d v="2016-06-22T01:05:57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x v="1689"/>
    <b v="0"/>
    <n v="8"/>
    <b v="0"/>
    <s v="theater/plays"/>
    <n v="17"/>
    <n v="315.5"/>
    <x v="6"/>
    <s v="plays"/>
    <x v="1689"/>
    <d v="2015-08-15T18:12:24"/>
  </r>
  <r>
    <x v="1690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x v="1690"/>
    <b v="0"/>
    <n v="44"/>
    <b v="0"/>
    <s v="publishing/fiction"/>
    <n v="36"/>
    <n v="57.3"/>
    <x v="1"/>
    <s v="fiction"/>
    <x v="1690"/>
    <d v="2014-10-19T13:01:24"/>
  </r>
  <r>
    <x v="1691"/>
    <s v="Give a Puppet a Hand"/>
    <s v="Sponsor an AVENUE Q puppet for The Barn Players April 2015 production."/>
    <n v="2400"/>
    <n v="2521"/>
    <x v="0"/>
    <s v="US"/>
    <s v="USD"/>
    <x v="1686"/>
    <x v="1691"/>
    <b v="0"/>
    <n v="36"/>
    <b v="1"/>
    <s v="theater/musical"/>
    <n v="105"/>
    <n v="70.03"/>
    <x v="6"/>
    <s v="musical"/>
    <x v="1691"/>
    <d v="2015-02-14T19:39:40"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x v="1692"/>
    <b v="0"/>
    <n v="71"/>
    <b v="1"/>
    <s v="theater/plays"/>
    <n v="101"/>
    <n v="35.49"/>
    <x v="6"/>
    <s v="plays"/>
    <x v="1692"/>
    <d v="2015-06-19T01:00:16"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x v="1693"/>
    <b v="0"/>
    <n v="40"/>
    <b v="1"/>
    <s v="theater/plays"/>
    <n v="101"/>
    <n v="63"/>
    <x v="6"/>
    <s v="plays"/>
    <x v="1693"/>
    <d v="2014-10-15T14:26:56"/>
  </r>
  <r>
    <x v="1694"/>
    <s v="ROOMIES - Atlantic Canada Tour 2016-17"/>
    <s v="Help us strengthen and inspire disability arts in Atlantic Canada"/>
    <n v="2000"/>
    <n v="2512"/>
    <x v="0"/>
    <s v="CA"/>
    <s v="CAD"/>
    <x v="1689"/>
    <x v="1694"/>
    <b v="0"/>
    <n v="32"/>
    <b v="1"/>
    <s v="theater/plays"/>
    <n v="126"/>
    <n v="78.5"/>
    <x v="6"/>
    <s v="plays"/>
    <x v="1694"/>
    <d v="2016-04-11T02:30:00"/>
  </r>
  <r>
    <x v="1695"/>
    <s v="&quot;Believable Lies&quot; - The Album"/>
    <s v="Rock n' Roll about the intersection of lies and belief: the Believable Lie."/>
    <n v="2500"/>
    <n v="2511.11"/>
    <x v="0"/>
    <s v="US"/>
    <s v="USD"/>
    <x v="1690"/>
    <x v="1695"/>
    <b v="0"/>
    <n v="60"/>
    <b v="1"/>
    <s v="music/rock"/>
    <n v="100"/>
    <n v="41.85"/>
    <x v="7"/>
    <s v="rock"/>
    <x v="1695"/>
    <d v="2013-11-07T21:58:03"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x v="1691"/>
    <x v="1696"/>
    <b v="0"/>
    <n v="65"/>
    <b v="1"/>
    <s v="publishing/nonfiction"/>
    <n v="125"/>
    <n v="38.549999999999997"/>
    <x v="1"/>
    <s v="nonfiction"/>
    <x v="1696"/>
    <d v="2013-03-01T05:59:00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x v="1697"/>
    <b v="0"/>
    <n v="37"/>
    <b v="1"/>
    <s v="music/rock"/>
    <n v="125"/>
    <n v="67.73"/>
    <x v="7"/>
    <s v="rock"/>
    <x v="1697"/>
    <d v="2016-07-11T20:51:01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x v="1698"/>
    <b v="0"/>
    <n v="21"/>
    <b v="1"/>
    <s v="music/rock"/>
    <n v="125"/>
    <n v="119.29"/>
    <x v="7"/>
    <s v="rock"/>
    <x v="1698"/>
    <d v="2015-03-02T05:59:00"/>
  </r>
  <r>
    <x v="1699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4"/>
    <x v="1699"/>
    <b v="0"/>
    <n v="57"/>
    <b v="1"/>
    <s v="games/tabletop games"/>
    <n v="100"/>
    <n v="43.91"/>
    <x v="3"/>
    <s v="tabletop games"/>
    <x v="1699"/>
    <d v="2015-09-04T19:00:10"/>
  </r>
  <r>
    <x v="1700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5"/>
    <x v="1700"/>
    <b v="0"/>
    <n v="38"/>
    <b v="1"/>
    <s v="music/rock"/>
    <n v="100"/>
    <n v="65.87"/>
    <x v="7"/>
    <s v="rock"/>
    <x v="1700"/>
    <d v="2016-06-06T06:01:07"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x v="1701"/>
    <b v="0"/>
    <n v="36"/>
    <b v="0"/>
    <s v="food/food trucks"/>
    <n v="15"/>
    <n v="69.47"/>
    <x v="4"/>
    <s v="food trucks"/>
    <x v="1701"/>
    <d v="2014-11-10T01:41:35"/>
  </r>
  <r>
    <x v="1702"/>
    <s v="Richard III"/>
    <s v="Bare Theatre presents one of Shakespeare's most notorious characters in the final chapter of the War of the Roses saga."/>
    <n v="2500"/>
    <n v="2501"/>
    <x v="0"/>
    <s v="US"/>
    <s v="USD"/>
    <x v="1697"/>
    <x v="1702"/>
    <b v="0"/>
    <n v="41"/>
    <b v="1"/>
    <s v="theater/plays"/>
    <n v="100"/>
    <n v="61"/>
    <x v="6"/>
    <s v="plays"/>
    <x v="1702"/>
    <d v="2016-11-11T22:00:00"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x v="1703"/>
    <b v="0"/>
    <n v="33"/>
    <b v="1"/>
    <s v="music/rock"/>
    <n v="167"/>
    <n v="75.77"/>
    <x v="7"/>
    <s v="rock"/>
    <x v="1703"/>
    <d v="2011-01-21T22:00:00"/>
  </r>
  <r>
    <x v="1704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699"/>
    <x v="1704"/>
    <b v="0"/>
    <n v="2"/>
    <b v="0"/>
    <s v="theater/plays"/>
    <n v="31"/>
    <n v="1250"/>
    <x v="6"/>
    <s v="plays"/>
    <x v="1704"/>
    <d v="2015-07-18T03:00:00"/>
  </r>
  <r>
    <x v="1705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0"/>
    <x v="1705"/>
    <b v="0"/>
    <n v="52"/>
    <b v="1"/>
    <s v="music/indie rock"/>
    <n v="100"/>
    <n v="48.08"/>
    <x v="7"/>
    <s v="indie rock"/>
    <x v="1705"/>
    <d v="2013-05-09T02:27:33"/>
  </r>
  <r>
    <x v="1706"/>
    <s v="Help bring Boys of a Certain Age back to NYC!"/>
    <s v="Boys of a Certain Age is a unique and special show that we're trying to remount in New York City in 2017."/>
    <n v="2500"/>
    <n v="2500"/>
    <x v="0"/>
    <s v="US"/>
    <s v="USD"/>
    <x v="1701"/>
    <x v="1706"/>
    <b v="0"/>
    <n v="50"/>
    <b v="1"/>
    <s v="theater/plays"/>
    <n v="100"/>
    <n v="50"/>
    <x v="6"/>
    <s v="plays"/>
    <x v="1706"/>
    <d v="2016-12-01T02:23:31"/>
  </r>
  <r>
    <x v="1707"/>
    <s v="Three Things: Stories About Life"/>
    <s v="An inspirational one-man play about crisis, community, and the search for wholeness."/>
    <n v="2500"/>
    <n v="2500"/>
    <x v="0"/>
    <s v="CA"/>
    <s v="CAD"/>
    <x v="1702"/>
    <x v="1707"/>
    <b v="0"/>
    <n v="34"/>
    <b v="1"/>
    <s v="theater/plays"/>
    <n v="100"/>
    <n v="73.53"/>
    <x v="6"/>
    <s v="plays"/>
    <x v="1707"/>
    <d v="2015-11-28T18:00:28"/>
  </r>
  <r>
    <x v="1708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3"/>
    <x v="1708"/>
    <b v="0"/>
    <n v="25"/>
    <b v="1"/>
    <s v="theater/musical"/>
    <n v="100"/>
    <n v="100"/>
    <x v="6"/>
    <s v="musical"/>
    <x v="1708"/>
    <d v="2015-04-09T19:00:55"/>
  </r>
  <r>
    <x v="1709"/>
    <s v="Gruoch, or Lady Macbeth"/>
    <s v="Death &amp; Pretzels presents the world premiere of Paul Pasulka's Gruoch, or Lady Macbeth"/>
    <n v="2500"/>
    <n v="2500"/>
    <x v="0"/>
    <s v="US"/>
    <s v="USD"/>
    <x v="1704"/>
    <x v="1709"/>
    <b v="0"/>
    <n v="24"/>
    <b v="1"/>
    <s v="theater/plays"/>
    <n v="100"/>
    <n v="104.17"/>
    <x v="6"/>
    <s v="plays"/>
    <x v="1709"/>
    <d v="2015-03-07T19:57:37"/>
  </r>
  <r>
    <x v="1710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5"/>
    <x v="1710"/>
    <b v="0"/>
    <n v="22"/>
    <b v="1"/>
    <s v="music/indie rock"/>
    <n v="100"/>
    <n v="113.64"/>
    <x v="7"/>
    <s v="indie rock"/>
    <x v="1710"/>
    <d v="2011-10-02T17:36:13"/>
  </r>
  <r>
    <x v="1711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6"/>
    <x v="1711"/>
    <b v="0"/>
    <n v="11"/>
    <b v="1"/>
    <s v="theater/plays"/>
    <n v="100"/>
    <n v="227.27"/>
    <x v="6"/>
    <s v="plays"/>
    <x v="1711"/>
    <d v="2014-09-08T03:00:00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x v="1712"/>
    <b v="1"/>
    <n v="60"/>
    <b v="0"/>
    <s v="technology/makerspaces"/>
    <n v="6"/>
    <n v="41.58"/>
    <x v="0"/>
    <s v="makerspaces"/>
    <x v="1712"/>
    <d v="2014-07-29T00:29:40"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x v="1713"/>
    <b v="0"/>
    <n v="10"/>
    <b v="0"/>
    <s v="theater/plays"/>
    <n v="86"/>
    <n v="248.5"/>
    <x v="6"/>
    <s v="plays"/>
    <x v="1713"/>
    <d v="2016-07-11T15:09:20"/>
  </r>
  <r>
    <x v="1714"/>
    <s v="CT BAND"/>
    <s v="Make your watch Smart ! CT Band is an ultra-thin, high-tech smart watch-strap awarded twice at CES 2017 las vegas"/>
    <n v="100000"/>
    <n v="2484"/>
    <x v="2"/>
    <s v="FR"/>
    <s v="EUR"/>
    <x v="1709"/>
    <x v="1714"/>
    <b v="0"/>
    <n v="16"/>
    <b v="0"/>
    <s v="technology/wearables"/>
    <n v="2"/>
    <n v="155.25"/>
    <x v="0"/>
    <s v="wearables"/>
    <x v="1714"/>
    <d v="2017-02-18T23:59:00"/>
  </r>
  <r>
    <x v="1715"/>
    <s v="BEAUTIFUL DREAMERS: An Adult Coloring Book (Canceled)"/>
    <s v="A Coloring Book of Breathtaking Beauties_x000a_To Calm the Heart and Soul"/>
    <n v="6000"/>
    <n v="2484"/>
    <x v="1"/>
    <s v="US"/>
    <s v="USD"/>
    <x v="1710"/>
    <x v="1715"/>
    <b v="0"/>
    <n v="52"/>
    <b v="0"/>
    <s v="publishing/art books"/>
    <n v="41"/>
    <n v="47.77"/>
    <x v="1"/>
    <s v="art books"/>
    <x v="1715"/>
    <d v="2016-04-08T18:31:22"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x v="1716"/>
    <b v="0"/>
    <n v="31"/>
    <b v="0"/>
    <s v="theater/spaces"/>
    <n v="42"/>
    <n v="79.87"/>
    <x v="6"/>
    <s v="spaces"/>
    <x v="1716"/>
    <d v="2014-10-19T05:00:00"/>
  </r>
  <r>
    <x v="1717"/>
    <s v="BLOXSHIELD"/>
    <s v="A radiation shield for your fitness tracker, smartwatch or other wearable smart device"/>
    <n v="20000"/>
    <n v="2468"/>
    <x v="2"/>
    <s v="US"/>
    <s v="USD"/>
    <x v="1712"/>
    <x v="1717"/>
    <b v="0"/>
    <n v="34"/>
    <b v="0"/>
    <s v="technology/wearables"/>
    <n v="12"/>
    <n v="72.59"/>
    <x v="0"/>
    <s v="wearables"/>
    <x v="1717"/>
    <d v="2016-09-09T06:00:00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x v="1718"/>
    <b v="0"/>
    <n v="76"/>
    <b v="1"/>
    <s v="music/electronic music"/>
    <n v="123"/>
    <n v="32.32"/>
    <x v="7"/>
    <s v="electronic music"/>
    <x v="1718"/>
    <d v="2012-08-29T00:00:00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x v="1719"/>
    <b v="0"/>
    <n v="103"/>
    <b v="1"/>
    <s v="photography/photobooks"/>
    <n v="111"/>
    <n v="23.8"/>
    <x v="2"/>
    <s v="photobooks"/>
    <x v="1719"/>
    <d v="2016-12-04T00:00:00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x v="1720"/>
    <b v="0"/>
    <n v="17"/>
    <b v="0"/>
    <s v="music/indie rock"/>
    <n v="41"/>
    <n v="143.82"/>
    <x v="7"/>
    <s v="indie rock"/>
    <x v="1720"/>
    <d v="2010-08-01T04:00:00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x v="1721"/>
    <b v="0"/>
    <n v="72"/>
    <b v="1"/>
    <s v="theater/plays"/>
    <n v="121"/>
    <n v="33.67"/>
    <x v="6"/>
    <s v="plays"/>
    <x v="1721"/>
    <d v="2017-03-11T12:21:31"/>
  </r>
  <r>
    <x v="1722"/>
    <s v="New Lions After Dark EP!"/>
    <s v="We're an indie rock band from Clearwater, FL headed back into the studio to finish our latest EP."/>
    <n v="2000"/>
    <n v="2412.02"/>
    <x v="0"/>
    <s v="US"/>
    <s v="USD"/>
    <x v="1717"/>
    <x v="1722"/>
    <b v="0"/>
    <n v="50"/>
    <b v="1"/>
    <s v="music/indie rock"/>
    <n v="121"/>
    <n v="48.24"/>
    <x v="7"/>
    <s v="indie rock"/>
    <x v="1722"/>
    <d v="2012-05-22T03:30:00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x v="1723"/>
    <b v="0"/>
    <n v="59"/>
    <b v="1"/>
    <s v="theater/plays"/>
    <n v="121"/>
    <n v="40.85"/>
    <x v="6"/>
    <s v="plays"/>
    <x v="1723"/>
    <d v="2015-11-04T19:26:31"/>
  </r>
  <r>
    <x v="1724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19"/>
    <x v="1724"/>
    <b v="0"/>
    <n v="54"/>
    <b v="1"/>
    <s v="theater/plays"/>
    <n v="120"/>
    <n v="44.54"/>
    <x v="6"/>
    <s v="plays"/>
    <x v="1724"/>
    <d v="2014-08-13T22:00:00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x v="1725"/>
    <b v="0"/>
    <n v="23"/>
    <b v="1"/>
    <s v="theater/plays"/>
    <n v="120"/>
    <n v="104.57"/>
    <x v="6"/>
    <s v="plays"/>
    <x v="1725"/>
    <d v="2016-06-03T16:30:00"/>
  </r>
  <r>
    <x v="1726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21"/>
    <x v="1726"/>
    <b v="1"/>
    <n v="17"/>
    <b v="1"/>
    <s v="music/rock"/>
    <n v="120"/>
    <n v="141.47"/>
    <x v="7"/>
    <s v="rock"/>
    <x v="1726"/>
    <d v="2014-06-14T14:23:54"/>
  </r>
  <r>
    <x v="1727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2"/>
    <x v="1727"/>
    <b v="0"/>
    <n v="14"/>
    <b v="1"/>
    <s v="theater/plays"/>
    <n v="100"/>
    <n v="171.43"/>
    <x v="6"/>
    <s v="plays"/>
    <x v="1727"/>
    <d v="2016-11-17T11:36:34"/>
  </r>
  <r>
    <x v="1728"/>
    <s v="Fly Away"/>
    <s v="Praising the Living God in the second half of life."/>
    <n v="2400"/>
    <n v="2400"/>
    <x v="3"/>
    <s v="US"/>
    <s v="USD"/>
    <x v="1723"/>
    <x v="1728"/>
    <b v="0"/>
    <n v="14"/>
    <b v="0"/>
    <s v="music/faith"/>
    <n v="100"/>
    <n v="171.43"/>
    <x v="7"/>
    <s v="faith"/>
    <x v="1728"/>
    <d v="2017-03-16T21:37:10"/>
  </r>
  <r>
    <x v="1729"/>
    <s v="Rules of Civility and Decent Behavior"/>
    <s v="A pre order campaign to fund the pressing of our second full length vinyl LP"/>
    <n v="1500"/>
    <n v="2399.94"/>
    <x v="0"/>
    <s v="US"/>
    <s v="USD"/>
    <x v="1724"/>
    <x v="1729"/>
    <b v="0"/>
    <n v="96"/>
    <b v="1"/>
    <s v="music/rock"/>
    <n v="160"/>
    <n v="25"/>
    <x v="7"/>
    <s v="rock"/>
    <x v="1729"/>
    <d v="2012-07-20T23:02:45"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x v="1725"/>
    <x v="1730"/>
    <b v="0"/>
    <n v="15"/>
    <b v="0"/>
    <s v="music/faith"/>
    <n v="48"/>
    <n v="159.33000000000001"/>
    <x v="7"/>
    <s v="faith"/>
    <x v="1730"/>
    <d v="2017-03-26T23:59:00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x v="1731"/>
    <b v="0"/>
    <n v="22"/>
    <b v="1"/>
    <s v="theater/plays"/>
    <n v="119"/>
    <n v="108.59"/>
    <x v="6"/>
    <s v="plays"/>
    <x v="1731"/>
    <d v="2016-05-08T21:00:00"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x v="1727"/>
    <x v="1732"/>
    <b v="0"/>
    <n v="41"/>
    <b v="1"/>
    <s v="film &amp; video/shorts"/>
    <n v="108"/>
    <n v="58.17"/>
    <x v="5"/>
    <s v="shorts"/>
    <x v="1732"/>
    <d v="2012-11-15T00:00:00"/>
  </r>
  <r>
    <x v="1733"/>
    <s v="A Stagnant Fever: Short Film"/>
    <s v="A dark comedy set in the '60s about clinical depression and one night stands."/>
    <n v="2000"/>
    <n v="2372"/>
    <x v="0"/>
    <s v="US"/>
    <s v="USD"/>
    <x v="1728"/>
    <x v="1733"/>
    <b v="0"/>
    <n v="26"/>
    <b v="1"/>
    <s v="film &amp; video/shorts"/>
    <n v="119"/>
    <n v="91.23"/>
    <x v="5"/>
    <s v="shorts"/>
    <x v="1733"/>
    <d v="2016-07-18T20:23:40"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x v="1734"/>
    <b v="0"/>
    <n v="23"/>
    <b v="1"/>
    <s v="film &amp; video/television"/>
    <n v="119"/>
    <n v="103.04"/>
    <x v="5"/>
    <s v="television"/>
    <x v="1734"/>
    <d v="2015-04-30T15:20:00"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x v="1735"/>
    <b v="0"/>
    <n v="15"/>
    <b v="1"/>
    <s v="theater/spaces"/>
    <n v="158"/>
    <n v="158"/>
    <x v="6"/>
    <s v="spaces"/>
    <x v="1735"/>
    <d v="2015-02-21T19:58:39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x v="1736"/>
    <b v="0"/>
    <n v="39"/>
    <b v="0"/>
    <s v="theater/plays"/>
    <n v="32"/>
    <n v="60.67"/>
    <x v="6"/>
    <s v="plays"/>
    <x v="1736"/>
    <d v="2015-06-08T00:23:53"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x v="1737"/>
    <b v="0"/>
    <n v="60"/>
    <b v="1"/>
    <s v="film &amp; video/shorts"/>
    <n v="107"/>
    <n v="39.380000000000003"/>
    <x v="5"/>
    <s v="shorts"/>
    <x v="1737"/>
    <d v="2016-05-14T00:00:00"/>
  </r>
  <r>
    <x v="1738"/>
    <s v="The Aurora Project: A Sci-Fi Epic by Bella Poynton"/>
    <s v="Help fund The Aurora Project, an immersive science fiction epic."/>
    <n v="1800"/>
    <n v="2361"/>
    <x v="0"/>
    <s v="US"/>
    <s v="USD"/>
    <x v="1733"/>
    <x v="1738"/>
    <b v="1"/>
    <n v="57"/>
    <b v="1"/>
    <s v="theater/plays"/>
    <n v="131"/>
    <n v="41.42"/>
    <x v="6"/>
    <s v="plays"/>
    <x v="1738"/>
    <d v="2014-10-01T04:00:00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x v="1739"/>
    <b v="0"/>
    <n v="32"/>
    <b v="0"/>
    <s v="music/indie rock"/>
    <n v="9"/>
    <n v="73.760000000000005"/>
    <x v="7"/>
    <s v="indie rock"/>
    <x v="1739"/>
    <d v="2014-10-05T18:49:03"/>
  </r>
  <r>
    <x v="1740"/>
    <s v="Benjamin Button the Musical Concept Album"/>
    <s v="A fully orchestrated concept album of Benjamin Button the Musical!"/>
    <n v="12000"/>
    <n v="2358"/>
    <x v="2"/>
    <s v="US"/>
    <s v="USD"/>
    <x v="1735"/>
    <x v="1740"/>
    <b v="0"/>
    <n v="40"/>
    <b v="0"/>
    <s v="theater/musical"/>
    <n v="20"/>
    <n v="58.95"/>
    <x v="6"/>
    <s v="musical"/>
    <x v="1740"/>
    <d v="2016-03-04T23:19:28"/>
  </r>
  <r>
    <x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x v="1741"/>
    <b v="1"/>
    <n v="37"/>
    <b v="0"/>
    <s v="photography/photobooks"/>
    <n v="14"/>
    <n v="63.65"/>
    <x v="2"/>
    <s v="photobooks"/>
    <x v="1741"/>
    <d v="2015-12-15T12:10:00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x v="1742"/>
    <b v="0"/>
    <n v="44"/>
    <b v="1"/>
    <s v="music/indie rock"/>
    <n v="107"/>
    <n v="53.52"/>
    <x v="7"/>
    <s v="indie rock"/>
    <x v="1742"/>
    <d v="2013-01-26T05:09:34"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x v="1743"/>
    <b v="0"/>
    <n v="21"/>
    <b v="1"/>
    <s v="theater/musical"/>
    <n v="131"/>
    <n v="112.14"/>
    <x v="6"/>
    <s v="musical"/>
    <x v="1743"/>
    <d v="2014-07-15T05:00:00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x v="1744"/>
    <b v="0"/>
    <n v="40"/>
    <b v="1"/>
    <s v="music/rock"/>
    <n v="117"/>
    <n v="58.63"/>
    <x v="7"/>
    <s v="rock"/>
    <x v="1744"/>
    <d v="2012-05-19T03:00:00"/>
  </r>
  <r>
    <x v="1745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0"/>
    <x v="1745"/>
    <b v="0"/>
    <n v="38"/>
    <b v="1"/>
    <s v="music/rock"/>
    <n v="117"/>
    <n v="61.58"/>
    <x v="7"/>
    <s v="rock"/>
    <x v="1745"/>
    <d v="2012-11-26T04:59:00"/>
  </r>
  <r>
    <x v="17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1"/>
    <x v="1746"/>
    <b v="1"/>
    <n v="31"/>
    <b v="1"/>
    <s v="music/rock"/>
    <n v="117"/>
    <n v="75.48"/>
    <x v="7"/>
    <s v="rock"/>
    <x v="1746"/>
    <d v="2011-12-06T02:02:29"/>
  </r>
  <r>
    <x v="1747"/>
    <s v="Ethiopia: Beheld"/>
    <s v="A collection of images that depicts the beauty and diversity within Ethiopia"/>
    <n v="5500"/>
    <n v="2336"/>
    <x v="2"/>
    <s v="GB"/>
    <s v="GBP"/>
    <x v="1742"/>
    <x v="1747"/>
    <b v="0"/>
    <n v="28"/>
    <b v="0"/>
    <s v="photography/people"/>
    <n v="42"/>
    <n v="83.43"/>
    <x v="2"/>
    <s v="people"/>
    <x v="1747"/>
    <d v="2015-03-01T15:21:16"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x v="1748"/>
    <b v="0"/>
    <n v="56"/>
    <b v="1"/>
    <s v="theater/musical"/>
    <n v="117"/>
    <n v="41.7"/>
    <x v="6"/>
    <s v="musical"/>
    <x v="1748"/>
    <d v="2015-03-01T04:59:00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x v="1749"/>
    <b v="0"/>
    <n v="60"/>
    <b v="1"/>
    <s v="music/classical music"/>
    <n v="156"/>
    <n v="38.880000000000003"/>
    <x v="7"/>
    <s v="classical music"/>
    <x v="1749"/>
    <d v="2012-09-21T04:46:47"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x v="1750"/>
    <b v="1"/>
    <n v="67"/>
    <b v="1"/>
    <s v="theater/plays"/>
    <n v="106"/>
    <n v="34.79"/>
    <x v="6"/>
    <s v="plays"/>
    <x v="1750"/>
    <d v="2013-11-02T20:49:27"/>
  </r>
  <r>
    <x v="1751"/>
    <s v="Emma Ate the Lion &quot;Songs Two Count Too&quot;"/>
    <s v="Emma Ate The Lion's debut full length album"/>
    <n v="2000"/>
    <n v="2325"/>
    <x v="0"/>
    <s v="US"/>
    <s v="USD"/>
    <x v="1746"/>
    <x v="1751"/>
    <b v="0"/>
    <n v="75"/>
    <b v="1"/>
    <s v="music/indie rock"/>
    <n v="116"/>
    <n v="31"/>
    <x v="7"/>
    <s v="indie rock"/>
    <x v="1751"/>
    <d v="2013-04-16T19:00:00"/>
  </r>
  <r>
    <x v="1752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7"/>
    <x v="1752"/>
    <b v="0"/>
    <n v="20"/>
    <b v="1"/>
    <s v="film &amp; video/shorts"/>
    <n v="116"/>
    <n v="116.25"/>
    <x v="5"/>
    <s v="shorts"/>
    <x v="1752"/>
    <d v="2012-07-15T14:00:04"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x v="1748"/>
    <x v="1753"/>
    <b v="0"/>
    <n v="29"/>
    <b v="1"/>
    <s v="theater/plays"/>
    <n v="116"/>
    <n v="80.03"/>
    <x v="6"/>
    <s v="plays"/>
    <x v="1753"/>
    <d v="2016-01-27T01:00:00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x v="1754"/>
    <b v="0"/>
    <n v="114"/>
    <b v="0"/>
    <s v="technology/wearables"/>
    <n v="46"/>
    <n v="20.34"/>
    <x v="0"/>
    <s v="wearables"/>
    <x v="1754"/>
    <d v="2016-02-03T12:33:09"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x v="1750"/>
    <x v="1755"/>
    <b v="0"/>
    <n v="64"/>
    <b v="1"/>
    <s v="music/indie rock"/>
    <n v="116"/>
    <n v="36.11"/>
    <x v="7"/>
    <s v="indie rock"/>
    <x v="1755"/>
    <d v="2013-12-12T06:08:27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x v="1756"/>
    <b v="0"/>
    <n v="45"/>
    <b v="1"/>
    <s v="theater/plays"/>
    <n v="110"/>
    <n v="51.22"/>
    <x v="6"/>
    <s v="plays"/>
    <x v="1756"/>
    <d v="2014-12-17T02:51:29"/>
  </r>
  <r>
    <x v="1757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2"/>
    <x v="1757"/>
    <b v="0"/>
    <n v="6"/>
    <b v="0"/>
    <s v="theater/plays"/>
    <n v="7"/>
    <n v="383.33"/>
    <x v="6"/>
    <s v="plays"/>
    <x v="1757"/>
    <d v="2016-12-26T00:15:09"/>
  </r>
  <r>
    <x v="1758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3"/>
    <x v="1758"/>
    <b v="1"/>
    <n v="29"/>
    <b v="1"/>
    <s v="theater/plays"/>
    <n v="115"/>
    <n v="79.31"/>
    <x v="6"/>
    <s v="plays"/>
    <x v="1758"/>
    <d v="2012-02-14T17:31:08"/>
  </r>
  <r>
    <x v="1759"/>
    <s v="Green Couch Games Limited: FrogFlip!"/>
    <s v="A dexterity microgame by father/daughter team, Jason and Claire Kotarski. Make 100 project."/>
    <n v="500"/>
    <n v="2299"/>
    <x v="0"/>
    <s v="US"/>
    <s v="USD"/>
    <x v="1754"/>
    <x v="1759"/>
    <b v="0"/>
    <n v="197"/>
    <b v="1"/>
    <s v="games/tabletop games"/>
    <n v="460"/>
    <n v="11.67"/>
    <x v="3"/>
    <s v="tabletop games"/>
    <x v="1759"/>
    <d v="2017-01-24T15:32:48"/>
  </r>
  <r>
    <x v="1760"/>
    <s v="Sammy Bananas - Bootlegs Vol. 2!!"/>
    <s v="Help get four new bootlegs onto vinyl in the second installment of my series!"/>
    <n v="2000"/>
    <n v="2298"/>
    <x v="0"/>
    <s v="US"/>
    <s v="USD"/>
    <x v="1755"/>
    <x v="1760"/>
    <b v="1"/>
    <n v="74"/>
    <b v="1"/>
    <s v="music/electronic music"/>
    <n v="115"/>
    <n v="31.05"/>
    <x v="7"/>
    <s v="electronic music"/>
    <x v="1760"/>
    <d v="2015-05-17T15:31:17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x v="1761"/>
    <b v="0"/>
    <n v="14"/>
    <b v="0"/>
    <s v="technology/wearables"/>
    <n v="46"/>
    <n v="164"/>
    <x v="0"/>
    <s v="wearables"/>
    <x v="1761"/>
    <d v="2017-01-23T04:59:00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x v="1762"/>
    <b v="0"/>
    <n v="35"/>
    <b v="0"/>
    <s v="publishing/art books"/>
    <n v="23"/>
    <n v="65.459999999999994"/>
    <x v="1"/>
    <s v="art books"/>
    <x v="1762"/>
    <d v="2014-07-09T12:34:56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x v="1763"/>
    <b v="0"/>
    <n v="40"/>
    <b v="0"/>
    <s v="theater/plays"/>
    <n v="15"/>
    <n v="57.25"/>
    <x v="6"/>
    <s v="plays"/>
    <x v="1763"/>
    <d v="2014-06-26T23:02:02"/>
  </r>
  <r>
    <x v="1764"/>
    <s v="The Lower Depths"/>
    <s v="Theatre Machine presents an all-new adaptation of Maxim Gorky's classic of Russian theatre, The Lower Depths."/>
    <n v="2000"/>
    <n v="2287"/>
    <x v="0"/>
    <s v="US"/>
    <s v="USD"/>
    <x v="1759"/>
    <x v="1764"/>
    <b v="0"/>
    <n v="26"/>
    <b v="1"/>
    <s v="theater/plays"/>
    <n v="114"/>
    <n v="87.96"/>
    <x v="6"/>
    <s v="plays"/>
    <x v="1764"/>
    <d v="2014-12-31T07:00:00"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x v="1765"/>
    <b v="1"/>
    <n v="39"/>
    <b v="0"/>
    <s v="photography/photobooks"/>
    <n v="46"/>
    <n v="58.62"/>
    <x v="2"/>
    <s v="photobooks"/>
    <x v="1765"/>
    <d v="2014-08-03T15:48:04"/>
  </r>
  <r>
    <x v="1766"/>
    <s v="LF4 WildFire"/>
    <s v="Scotland's premier classic rock and metal festival, 3 days, 3-4 stages, family friendly,  for people of all ages"/>
    <n v="1500"/>
    <n v="2282"/>
    <x v="0"/>
    <s v="GB"/>
    <s v="GBP"/>
    <x v="1761"/>
    <x v="1766"/>
    <b v="0"/>
    <n v="56"/>
    <b v="1"/>
    <s v="music/rock"/>
    <n v="152"/>
    <n v="40.75"/>
    <x v="7"/>
    <s v="rock"/>
    <x v="1766"/>
    <d v="2014-09-11T10:24:14"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x v="1767"/>
    <b v="0"/>
    <n v="62"/>
    <b v="1"/>
    <s v="technology/space exploration"/>
    <n v="114"/>
    <n v="36.770000000000003"/>
    <x v="0"/>
    <s v="space exploration"/>
    <x v="1767"/>
    <d v="2016-12-02T06:09:26"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x v="1763"/>
    <x v="1768"/>
    <b v="0"/>
    <n v="64"/>
    <b v="1"/>
    <s v="film &amp; video/shorts"/>
    <n v="114"/>
    <n v="35.47"/>
    <x v="5"/>
    <s v="shorts"/>
    <x v="1768"/>
    <d v="2013-12-28T04:59:00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x v="1769"/>
    <b v="0"/>
    <n v="44"/>
    <b v="1"/>
    <s v="music/indie rock"/>
    <n v="113"/>
    <n v="51.48"/>
    <x v="7"/>
    <s v="indie rock"/>
    <x v="1769"/>
    <d v="2012-02-13T03:35:14"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x v="1770"/>
    <b v="0"/>
    <n v="57"/>
    <b v="1"/>
    <s v="theater/plays"/>
    <n v="113"/>
    <n v="39.6"/>
    <x v="6"/>
    <s v="plays"/>
    <x v="1770"/>
    <d v="2015-03-16T21:00:00"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x v="1766"/>
    <x v="1771"/>
    <b v="0"/>
    <n v="28"/>
    <b v="0"/>
    <s v="technology/wearables"/>
    <n v="15"/>
    <n v="80.319999999999993"/>
    <x v="0"/>
    <s v="wearables"/>
    <x v="1771"/>
    <d v="2017-02-28T18:54:42"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x v="1767"/>
    <x v="1772"/>
    <b v="1"/>
    <n v="71"/>
    <b v="1"/>
    <s v="theater/plays"/>
    <n v="112"/>
    <n v="31.62"/>
    <x v="6"/>
    <s v="plays"/>
    <x v="1772"/>
    <d v="2014-07-02T04:00:00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x v="1773"/>
    <b v="0"/>
    <n v="32"/>
    <b v="1"/>
    <s v="film &amp; video/shorts"/>
    <n v="124"/>
    <n v="69.72"/>
    <x v="5"/>
    <s v="shorts"/>
    <x v="1773"/>
    <d v="2012-05-28T06:30:57"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x v="1769"/>
    <x v="1774"/>
    <b v="0"/>
    <n v="51"/>
    <b v="1"/>
    <s v="music/rock"/>
    <n v="112"/>
    <n v="43.73"/>
    <x v="7"/>
    <s v="rock"/>
    <x v="1774"/>
    <d v="2011-07-01T19:05:20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x v="1775"/>
    <b v="0"/>
    <n v="12"/>
    <b v="0"/>
    <s v="film &amp; video/drama"/>
    <n v="45"/>
    <n v="185.83"/>
    <x v="5"/>
    <s v="drama"/>
    <x v="1775"/>
    <d v="2015-09-19T03:50:17"/>
  </r>
  <r>
    <x v="1776"/>
    <s v="The Enemy Feathers NEW EP"/>
    <s v="The Enemy Feathers are passing the proverbial hat to see if we can raise enough money to complete Our NEW EP"/>
    <n v="2000"/>
    <n v="2222"/>
    <x v="0"/>
    <s v="CA"/>
    <s v="CAD"/>
    <x v="1771"/>
    <x v="1776"/>
    <b v="0"/>
    <n v="43"/>
    <b v="1"/>
    <s v="music/indie rock"/>
    <n v="111"/>
    <n v="51.67"/>
    <x v="7"/>
    <s v="indie rock"/>
    <x v="1776"/>
    <d v="2015-09-30T19:29:00"/>
  </r>
  <r>
    <x v="177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2"/>
    <x v="1777"/>
    <b v="0"/>
    <n v="35"/>
    <b v="1"/>
    <s v="music/rock"/>
    <n v="148"/>
    <n v="63.49"/>
    <x v="7"/>
    <s v="rock"/>
    <x v="1777"/>
    <d v="2012-04-27T22:00:00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x v="1778"/>
    <b v="0"/>
    <n v="20"/>
    <b v="1"/>
    <s v="theater/plays"/>
    <n v="111"/>
    <n v="110.75"/>
    <x v="6"/>
    <s v="plays"/>
    <x v="1778"/>
    <d v="2016-06-01T21:42:00"/>
  </r>
  <r>
    <x v="1779"/>
    <s v="Immortal"/>
    <s v="'Immortal', a play about five English Air Bombers in WW2, is an exciting first project for the brand new Production Company, GreanTea."/>
    <n v="2200"/>
    <n v="2210"/>
    <x v="0"/>
    <s v="GB"/>
    <s v="GBP"/>
    <x v="1774"/>
    <x v="1779"/>
    <b v="0"/>
    <n v="20"/>
    <b v="1"/>
    <s v="theater/plays"/>
    <n v="100"/>
    <n v="110.5"/>
    <x v="6"/>
    <s v="plays"/>
    <x v="1779"/>
    <d v="2014-08-17T15:35:24"/>
  </r>
  <r>
    <x v="1780"/>
    <s v="Jelly Beans at Theatre503"/>
    <s v="Help get Jelly Beans to the Theatre503 stage. An important piece of new writing by Dan Pick, produced by Kuleshov Theatre"/>
    <n v="1750"/>
    <n v="2210"/>
    <x v="0"/>
    <s v="GB"/>
    <s v="GBP"/>
    <x v="1775"/>
    <x v="1780"/>
    <b v="0"/>
    <n v="15"/>
    <b v="1"/>
    <s v="theater/plays"/>
    <n v="126"/>
    <n v="147.33000000000001"/>
    <x v="6"/>
    <s v="plays"/>
    <x v="1780"/>
    <d v="2016-05-10T11:17:00"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x v="1781"/>
    <b v="0"/>
    <n v="83"/>
    <b v="1"/>
    <s v="music/pop"/>
    <n v="110"/>
    <n v="26.55"/>
    <x v="7"/>
    <s v="pop"/>
    <x v="1781"/>
    <d v="2014-08-14T18:11:00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x v="1782"/>
    <b v="0"/>
    <n v="30"/>
    <b v="1"/>
    <s v="theater/plays"/>
    <n v="110"/>
    <n v="73.400000000000006"/>
    <x v="6"/>
    <s v="plays"/>
    <x v="1782"/>
    <d v="2014-07-01T04:59:00"/>
  </r>
  <r>
    <x v="1783"/>
    <s v="BLANK Short Movie"/>
    <s v="Love has no boundaries!"/>
    <n v="40000"/>
    <n v="2200"/>
    <x v="2"/>
    <s v="NO"/>
    <s v="NOK"/>
    <x v="1778"/>
    <x v="1783"/>
    <b v="0"/>
    <n v="10"/>
    <b v="0"/>
    <s v="film &amp; video/drama"/>
    <n v="6"/>
    <n v="220"/>
    <x v="5"/>
    <s v="drama"/>
    <x v="1783"/>
    <d v="2016-08-18T21:52:19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x v="1784"/>
    <b v="1"/>
    <n v="71"/>
    <b v="1"/>
    <s v="publishing/radio &amp; podcasts"/>
    <n v="137"/>
    <n v="30.96"/>
    <x v="1"/>
    <s v="radio &amp; podcasts"/>
    <x v="1784"/>
    <d v="2014-05-10T03:59:00"/>
  </r>
  <r>
    <x v="1785"/>
    <s v="&quot;Every Day&quot; CD by Amanda Joy Hall"/>
    <s v="Amanda Joy Hall's sophomore album, &quot;Every Day&quot;. Release expected July 2014"/>
    <n v="6500"/>
    <n v="2196"/>
    <x v="2"/>
    <s v="US"/>
    <s v="USD"/>
    <x v="1780"/>
    <x v="1785"/>
    <b v="0"/>
    <n v="16"/>
    <b v="0"/>
    <s v="music/faith"/>
    <n v="34"/>
    <n v="137.25"/>
    <x v="7"/>
    <s v="faith"/>
    <x v="1785"/>
    <d v="2014-06-27T22:04:24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x v="1786"/>
    <b v="0"/>
    <n v="47"/>
    <b v="1"/>
    <s v="film &amp; video/shorts"/>
    <n v="220"/>
    <n v="46.7"/>
    <x v="5"/>
    <s v="shorts"/>
    <x v="1786"/>
    <d v="2011-02-26T00:37:10"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x v="1782"/>
    <x v="1787"/>
    <b v="0"/>
    <n v="42"/>
    <b v="1"/>
    <s v="theater/plays"/>
    <n v="110"/>
    <n v="52.21"/>
    <x v="6"/>
    <s v="plays"/>
    <x v="1787"/>
    <d v="2016-02-05T22:00:00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x v="1788"/>
    <b v="0"/>
    <n v="50"/>
    <b v="1"/>
    <s v="music/electronic music"/>
    <n v="110"/>
    <n v="43.82"/>
    <x v="7"/>
    <s v="electronic music"/>
    <x v="1788"/>
    <d v="2015-09-24T20:38:02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x v="1789"/>
    <b v="0"/>
    <n v="11"/>
    <b v="1"/>
    <s v="theater/plays"/>
    <n v="110"/>
    <n v="199.18"/>
    <x v="6"/>
    <s v="plays"/>
    <x v="1789"/>
    <d v="2015-06-01T03:59:00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x v="1790"/>
    <b v="1"/>
    <n v="37"/>
    <b v="0"/>
    <s v="photography/photobooks"/>
    <n v="14"/>
    <n v="58.97"/>
    <x v="2"/>
    <s v="photobooks"/>
    <x v="1790"/>
    <d v="2016-02-04T07:50:33"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x v="1791"/>
    <b v="1"/>
    <n v="55"/>
    <b v="1"/>
    <s v="theater/plays"/>
    <n v="115"/>
    <n v="39.67"/>
    <x v="6"/>
    <s v="plays"/>
    <x v="1791"/>
    <d v="2013-08-18T15:00:00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x v="1792"/>
    <b v="0"/>
    <n v="61"/>
    <b v="1"/>
    <s v="music/electronic music"/>
    <n v="145"/>
    <n v="35.74"/>
    <x v="7"/>
    <s v="electronic music"/>
    <x v="1792"/>
    <d v="2016-03-19T04:33:43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x v="1793"/>
    <b v="0"/>
    <n v="34"/>
    <b v="1"/>
    <s v="photography/photobooks"/>
    <n v="109"/>
    <n v="63.97"/>
    <x v="2"/>
    <s v="photobooks"/>
    <x v="1793"/>
    <d v="2017-01-07T21:00:00"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x v="1794"/>
    <b v="0"/>
    <n v="72"/>
    <b v="1"/>
    <s v="theater/plays"/>
    <n v="109"/>
    <n v="30.15"/>
    <x v="6"/>
    <s v="plays"/>
    <x v="1794"/>
    <d v="2014-07-30T22:41:41"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x v="1795"/>
    <b v="0"/>
    <n v="47"/>
    <b v="1"/>
    <s v="theater/plays"/>
    <n v="144"/>
    <n v="45.98"/>
    <x v="6"/>
    <s v="plays"/>
    <x v="1795"/>
    <d v="2015-11-22T22:00:00"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x v="1796"/>
    <b v="0"/>
    <n v="30"/>
    <b v="1"/>
    <s v="theater/plays"/>
    <n v="108"/>
    <n v="72"/>
    <x v="6"/>
    <s v="plays"/>
    <x v="1796"/>
    <d v="2016-05-10T11:10:48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x v="1797"/>
    <b v="0"/>
    <n v="38"/>
    <b v="1"/>
    <s v="film &amp; video/television"/>
    <n v="108"/>
    <n v="56.82"/>
    <x v="5"/>
    <s v="television"/>
    <x v="1797"/>
    <d v="2015-03-01T12:00:00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x v="1798"/>
    <b v="1"/>
    <n v="39"/>
    <b v="0"/>
    <s v="photography/photobooks"/>
    <n v="20"/>
    <n v="55.28"/>
    <x v="2"/>
    <s v="photobooks"/>
    <x v="1798"/>
    <d v="2014-08-03T11:39:39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x v="1799"/>
    <b v="0"/>
    <n v="19"/>
    <b v="1"/>
    <s v="theater/plays"/>
    <n v="108"/>
    <n v="113.42"/>
    <x v="6"/>
    <s v="plays"/>
    <x v="1799"/>
    <d v="2015-07-10T07:00:00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x v="1800"/>
    <b v="0"/>
    <n v="58"/>
    <b v="1"/>
    <s v="music/indie rock"/>
    <n v="108"/>
    <n v="37.15"/>
    <x v="7"/>
    <s v="indie rock"/>
    <x v="1800"/>
    <d v="2014-11-12T18:03:13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x v="1801"/>
    <b v="0"/>
    <n v="29"/>
    <b v="0"/>
    <s v="games/video games"/>
    <n v="18"/>
    <n v="74.209999999999994"/>
    <x v="3"/>
    <s v="video games"/>
    <x v="1801"/>
    <d v="2014-10-04T03:30:00"/>
  </r>
  <r>
    <x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x v="1802"/>
    <b v="0"/>
    <n v="24"/>
    <b v="1"/>
    <s v="theater/plays"/>
    <n v="108"/>
    <n v="89.67"/>
    <x v="6"/>
    <s v="plays"/>
    <x v="1802"/>
    <d v="2015-08-12T05:32:39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x v="1803"/>
    <b v="0"/>
    <n v="54"/>
    <b v="1"/>
    <s v="music/rock"/>
    <n v="134"/>
    <n v="39.82"/>
    <x v="7"/>
    <s v="rock"/>
    <x v="1803"/>
    <d v="2010-04-18T06:59:00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x v="1804"/>
    <b v="0"/>
    <n v="35"/>
    <b v="1"/>
    <s v="music/classical music"/>
    <n v="107"/>
    <n v="61.34"/>
    <x v="7"/>
    <s v="classical music"/>
    <x v="1804"/>
    <d v="2012-05-28T15:43:13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x v="1805"/>
    <b v="0"/>
    <n v="46"/>
    <b v="1"/>
    <s v="music/rock"/>
    <n v="107"/>
    <n v="46.63"/>
    <x v="7"/>
    <s v="rock"/>
    <x v="1805"/>
    <d v="2012-04-18T16:44:36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x v="1806"/>
    <b v="0"/>
    <n v="20"/>
    <b v="1"/>
    <s v="theater/plays"/>
    <n v="107"/>
    <n v="107.25"/>
    <x v="6"/>
    <s v="plays"/>
    <x v="1806"/>
    <d v="2015-10-24T03:59:00"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x v="1801"/>
    <x v="1807"/>
    <b v="0"/>
    <n v="58"/>
    <b v="1"/>
    <s v="music/indie rock"/>
    <n v="107"/>
    <n v="36.97"/>
    <x v="7"/>
    <s v="indie rock"/>
    <x v="1807"/>
    <d v="2012-10-28T05:00:00"/>
  </r>
  <r>
    <x v="1808"/>
    <s v="Meg Porter Debut EP!"/>
    <s v="Berklee College of Music student, Meg Porter needs YOUR help to fund her very first EP!"/>
    <n v="1500"/>
    <n v="2143"/>
    <x v="0"/>
    <s v="US"/>
    <s v="USD"/>
    <x v="1802"/>
    <x v="1808"/>
    <b v="0"/>
    <n v="48"/>
    <b v="1"/>
    <s v="music/pop"/>
    <n v="143"/>
    <n v="44.65"/>
    <x v="7"/>
    <s v="pop"/>
    <x v="1808"/>
    <d v="2012-04-05T18:00:20"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x v="1809"/>
    <b v="0"/>
    <n v="67"/>
    <b v="1"/>
    <s v="theater/plays"/>
    <n v="107"/>
    <n v="31.97"/>
    <x v="6"/>
    <s v="plays"/>
    <x v="1809"/>
    <d v="2014-07-06T10:08:09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x v="1810"/>
    <b v="0"/>
    <n v="17"/>
    <b v="1"/>
    <s v="technology/wearables"/>
    <n v="107"/>
    <n v="125.94"/>
    <x v="0"/>
    <s v="wearables"/>
    <x v="1810"/>
    <d v="2016-03-17T17:25:49"/>
  </r>
  <r>
    <x v="1811"/>
    <s v="THE UNDERSTUDY @ WORKING STAGE"/>
    <s v="We're putting together a production of THE UNDERSTUDY by Theresa Rebeck and hope you'll help us share this story."/>
    <n v="2100"/>
    <n v="2140"/>
    <x v="0"/>
    <s v="US"/>
    <s v="USD"/>
    <x v="1805"/>
    <x v="1811"/>
    <b v="0"/>
    <n v="13"/>
    <b v="1"/>
    <s v="theater/plays"/>
    <n v="102"/>
    <n v="164.62"/>
    <x v="6"/>
    <s v="plays"/>
    <x v="1811"/>
    <d v="2016-03-05T01:00:00"/>
  </r>
  <r>
    <x v="1812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6"/>
    <x v="1812"/>
    <b v="0"/>
    <n v="13"/>
    <b v="1"/>
    <s v="theater/plays"/>
    <n v="143"/>
    <n v="164.62"/>
    <x v="6"/>
    <s v="plays"/>
    <x v="1812"/>
    <d v="2015-07-10T21:00:00"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x v="1813"/>
    <b v="0"/>
    <n v="98"/>
    <b v="1"/>
    <s v="film &amp; video/television"/>
    <n v="107"/>
    <n v="21.76"/>
    <x v="5"/>
    <s v="television"/>
    <x v="1813"/>
    <d v="2015-09-27T20:14:00"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x v="1814"/>
    <b v="0"/>
    <n v="44"/>
    <b v="1"/>
    <s v="music/indie rock"/>
    <n v="107"/>
    <n v="48.45"/>
    <x v="7"/>
    <s v="indie rock"/>
    <x v="1814"/>
    <d v="2013-03-11T18:02:26"/>
  </r>
  <r>
    <x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x v="1815"/>
    <b v="0"/>
    <n v="13"/>
    <b v="0"/>
    <s v="film &amp; video/drama"/>
    <n v="15"/>
    <n v="163.85"/>
    <x v="5"/>
    <s v="drama"/>
    <x v="1815"/>
    <d v="2015-01-04T04:43:58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x v="1816"/>
    <b v="0"/>
    <n v="39"/>
    <b v="1"/>
    <s v="music/indie rock"/>
    <n v="107"/>
    <n v="54.62"/>
    <x v="7"/>
    <s v="indie rock"/>
    <x v="1816"/>
    <d v="2011-08-15T01:00:00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x v="1817"/>
    <b v="1"/>
    <n v="43"/>
    <b v="0"/>
    <s v="theater/plays"/>
    <n v="16"/>
    <n v="49.51"/>
    <x v="6"/>
    <s v="plays"/>
    <x v="1817"/>
    <d v="2015-10-18T19:36:29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x v="1818"/>
    <b v="0"/>
    <n v="41"/>
    <b v="1"/>
    <s v="theater/plays"/>
    <n v="106"/>
    <n v="51.85"/>
    <x v="6"/>
    <s v="plays"/>
    <x v="1818"/>
    <d v="2017-02-22T13:25:52"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x v="1819"/>
    <b v="0"/>
    <n v="27"/>
    <b v="1"/>
    <s v="theater/plays"/>
    <n v="101"/>
    <n v="78.52"/>
    <x v="6"/>
    <s v="plays"/>
    <x v="1819"/>
    <d v="2016-06-14T21:43:00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x v="1820"/>
    <b v="0"/>
    <n v="16"/>
    <b v="0"/>
    <s v="photography/nature"/>
    <n v="49"/>
    <n v="132.19"/>
    <x v="2"/>
    <s v="nature"/>
    <x v="1820"/>
    <d v="2014-10-01T03:59:00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x v="1821"/>
    <b v="1"/>
    <n v="28"/>
    <b v="0"/>
    <s v="theater/plays"/>
    <n v="7"/>
    <n v="75.459999999999994"/>
    <x v="6"/>
    <s v="plays"/>
    <x v="1821"/>
    <d v="2015-06-11T18:24:44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x v="1822"/>
    <b v="0"/>
    <n v="99"/>
    <b v="0"/>
    <s v="games/video games"/>
    <n v="2"/>
    <n v="21.34"/>
    <x v="3"/>
    <s v="video games"/>
    <x v="1822"/>
    <d v="2014-02-03T11:41:32"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x v="1816"/>
    <x v="1823"/>
    <b v="1"/>
    <n v="22"/>
    <b v="1"/>
    <s v="music/rock"/>
    <n v="211"/>
    <n v="95.93"/>
    <x v="7"/>
    <s v="rock"/>
    <x v="1823"/>
    <d v="2013-03-11T04:00:00"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x v="1824"/>
    <b v="0"/>
    <n v="35"/>
    <b v="1"/>
    <s v="theater/plays"/>
    <n v="106"/>
    <n v="60.29"/>
    <x v="6"/>
    <s v="plays"/>
    <x v="1824"/>
    <d v="2015-07-01T06:59:00"/>
  </r>
  <r>
    <x v="1825"/>
    <s v="A Bad Plan"/>
    <s v="A group of artists. A mythical art piece. A harrowing quest. And some margaritas."/>
    <n v="2000"/>
    <n v="2107"/>
    <x v="0"/>
    <s v="US"/>
    <s v="USD"/>
    <x v="1818"/>
    <x v="1825"/>
    <b v="0"/>
    <n v="17"/>
    <b v="1"/>
    <s v="theater/plays"/>
    <n v="105"/>
    <n v="123.94"/>
    <x v="6"/>
    <s v="plays"/>
    <x v="1825"/>
    <d v="2016-12-05T01:00:00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x v="1826"/>
    <b v="0"/>
    <n v="5"/>
    <b v="0"/>
    <s v="theater/spaces"/>
    <n v="0"/>
    <n v="420.6"/>
    <x v="6"/>
    <s v="spaces"/>
    <x v="1826"/>
    <d v="2015-09-20T04:21:31"/>
  </r>
  <r>
    <x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x v="1827"/>
    <b v="1"/>
    <n v="74"/>
    <b v="1"/>
    <s v="theater/plays"/>
    <n v="105"/>
    <n v="28.41"/>
    <x v="6"/>
    <s v="plays"/>
    <x v="1827"/>
    <d v="2014-10-15T12:52:02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x v="1828"/>
    <b v="0"/>
    <n v="34"/>
    <b v="1"/>
    <s v="theater/plays"/>
    <n v="140"/>
    <n v="61.82"/>
    <x v="6"/>
    <s v="plays"/>
    <x v="1828"/>
    <d v="2015-04-01T03:59:00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x v="1829"/>
    <b v="0"/>
    <n v="50"/>
    <b v="1"/>
    <s v="music/rock"/>
    <n v="105"/>
    <n v="42.02"/>
    <x v="7"/>
    <s v="rock"/>
    <x v="1829"/>
    <d v="2013-07-11T20:01:43"/>
  </r>
  <r>
    <x v="1830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3"/>
    <x v="1830"/>
    <b v="1"/>
    <n v="23"/>
    <b v="0"/>
    <s v="technology/space exploration"/>
    <n v="11"/>
    <n v="91.3"/>
    <x v="0"/>
    <s v="space exploration"/>
    <x v="1830"/>
    <d v="2014-11-08T21:13:23"/>
  </r>
  <r>
    <x v="1831"/>
    <s v="Going To Market"/>
    <s v="Stories from the Bronx make for an uncommon play. Help us finish funding this production, supported by the Kevin Spacey Foundation."/>
    <n v="2000"/>
    <n v="2100"/>
    <x v="0"/>
    <s v="US"/>
    <s v="USD"/>
    <x v="1824"/>
    <x v="1831"/>
    <b v="0"/>
    <n v="41"/>
    <b v="1"/>
    <s v="theater/plays"/>
    <n v="105"/>
    <n v="51.22"/>
    <x v="6"/>
    <s v="plays"/>
    <x v="1831"/>
    <d v="2014-12-03T15:28:26"/>
  </r>
  <r>
    <x v="1832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5"/>
    <x v="1832"/>
    <b v="0"/>
    <n v="14"/>
    <b v="1"/>
    <s v="music/classical music"/>
    <n v="105"/>
    <n v="150"/>
    <x v="7"/>
    <s v="classical music"/>
    <x v="1832"/>
    <d v="2010-01-01T06:00:00"/>
  </r>
  <r>
    <x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x v="1833"/>
    <b v="0"/>
    <n v="39"/>
    <b v="1"/>
    <s v="theater/plays"/>
    <n v="300"/>
    <n v="53.85"/>
    <x v="6"/>
    <s v="plays"/>
    <x v="1833"/>
    <d v="2014-07-04T03:24:46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x v="1834"/>
    <b v="1"/>
    <n v="75"/>
    <b v="1"/>
    <s v="music/indie rock"/>
    <n v="107"/>
    <n v="27.94"/>
    <x v="7"/>
    <s v="indie rock"/>
    <x v="1834"/>
    <d v="2012-05-05T19:15:28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x v="1835"/>
    <b v="0"/>
    <n v="38"/>
    <b v="1"/>
    <s v="theater/plays"/>
    <n v="105"/>
    <n v="55.13"/>
    <x v="6"/>
    <s v="plays"/>
    <x v="1835"/>
    <d v="2015-01-23T12:11:23"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x v="1829"/>
    <x v="1836"/>
    <b v="0"/>
    <n v="33"/>
    <b v="1"/>
    <s v="theater/plays"/>
    <n v="105"/>
    <n v="63.42"/>
    <x v="6"/>
    <s v="plays"/>
    <x v="1836"/>
    <d v="2016-04-28T16:20:32"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x v="1837"/>
    <b v="0"/>
    <n v="53"/>
    <b v="1"/>
    <s v="theater/plays"/>
    <n v="104"/>
    <n v="39.380000000000003"/>
    <x v="6"/>
    <s v="plays"/>
    <x v="1837"/>
    <d v="2015-01-16T23:58:02"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x v="1838"/>
    <b v="0"/>
    <n v="35"/>
    <b v="1"/>
    <s v="theater/plays"/>
    <n v="116"/>
    <n v="59.6"/>
    <x v="6"/>
    <s v="plays"/>
    <x v="1838"/>
    <d v="2015-03-28T14:38:04"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x v="1839"/>
    <b v="0"/>
    <n v="33"/>
    <b v="0"/>
    <s v="publishing/children's books"/>
    <n v="10"/>
    <n v="63.1"/>
    <x v="1"/>
    <s v="children's books"/>
    <x v="1839"/>
    <d v="2014-03-18T15:55:30"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x v="1840"/>
    <b v="0"/>
    <n v="24"/>
    <b v="1"/>
    <s v="film &amp; video/shorts"/>
    <n v="173"/>
    <n v="86.67"/>
    <x v="5"/>
    <s v="shorts"/>
    <x v="1840"/>
    <d v="2013-07-08T00:26:21"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x v="1841"/>
    <b v="1"/>
    <n v="45"/>
    <b v="1"/>
    <s v="music/rock"/>
    <n v="104"/>
    <n v="46.13"/>
    <x v="7"/>
    <s v="rock"/>
    <x v="1841"/>
    <d v="2013-04-22T21:00:00"/>
  </r>
  <r>
    <x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x v="1842"/>
    <b v="0"/>
    <n v="39"/>
    <b v="1"/>
    <s v="theater/plays"/>
    <n v="115"/>
    <n v="53.23"/>
    <x v="6"/>
    <s v="plays"/>
    <x v="1842"/>
    <d v="2015-05-17T03:00:00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x v="1843"/>
    <b v="0"/>
    <n v="49"/>
    <b v="1"/>
    <s v="publishing/nonfiction"/>
    <n v="104"/>
    <n v="42.35"/>
    <x v="1"/>
    <s v="nonfiction"/>
    <x v="1843"/>
    <d v="2013-01-05T17:58:41"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x v="1844"/>
    <b v="0"/>
    <n v="38"/>
    <b v="1"/>
    <s v="theater/plays"/>
    <n v="104"/>
    <n v="54.55"/>
    <x v="6"/>
    <s v="plays"/>
    <x v="1844"/>
    <d v="2015-08-26T23:00:00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x v="1845"/>
    <b v="0"/>
    <n v="25"/>
    <b v="0"/>
    <s v="food/food trucks"/>
    <n v="21"/>
    <n v="82.82"/>
    <x v="4"/>
    <s v="food trucks"/>
    <x v="1845"/>
    <d v="2014-07-06T05:08:50"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x v="1846"/>
    <b v="0"/>
    <n v="37"/>
    <b v="0"/>
    <s v="film &amp; video/science fiction"/>
    <n v="28"/>
    <n v="55.95"/>
    <x v="5"/>
    <s v="science fiction"/>
    <x v="1846"/>
    <d v="2015-04-13T17:17:52"/>
  </r>
  <r>
    <x v="1847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x v="1847"/>
    <b v="0"/>
    <n v="39"/>
    <b v="0"/>
    <s v="theater/musical"/>
    <n v="59"/>
    <n v="53.08"/>
    <x v="6"/>
    <s v="musical"/>
    <x v="1847"/>
    <d v="2015-02-12T14:15:42"/>
  </r>
  <r>
    <x v="1848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1"/>
    <x v="1848"/>
    <b v="0"/>
    <n v="41"/>
    <b v="1"/>
    <s v="music/indie rock"/>
    <n v="103"/>
    <n v="50.37"/>
    <x v="7"/>
    <s v="indie rock"/>
    <x v="1848"/>
    <d v="2011-10-12T23:57:59"/>
  </r>
  <r>
    <x v="1849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2"/>
    <x v="1849"/>
    <b v="0"/>
    <n v="48"/>
    <b v="1"/>
    <s v="film &amp; video/documentary"/>
    <n v="207"/>
    <n v="43.02"/>
    <x v="5"/>
    <s v="documentary"/>
    <x v="1849"/>
    <d v="2014-05-19T02:49:19"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x v="818"/>
    <x v="1850"/>
    <b v="0"/>
    <n v="46"/>
    <b v="1"/>
    <s v="theater/plays"/>
    <n v="103"/>
    <n v="44.85"/>
    <x v="6"/>
    <s v="plays"/>
    <x v="1850"/>
    <d v="2015-10-02T18:00:00"/>
  </r>
  <r>
    <x v="1851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3"/>
    <x v="1851"/>
    <b v="0"/>
    <n v="36"/>
    <b v="1"/>
    <s v="theater/plays"/>
    <n v="103"/>
    <n v="57.22"/>
    <x v="6"/>
    <s v="plays"/>
    <x v="1851"/>
    <d v="2015-08-09T16:00:00"/>
  </r>
  <r>
    <x v="1852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4"/>
    <x v="1852"/>
    <b v="0"/>
    <n v="30"/>
    <b v="1"/>
    <s v="theater/plays"/>
    <n v="103"/>
    <n v="68.67"/>
    <x v="6"/>
    <s v="plays"/>
    <x v="1852"/>
    <d v="2015-06-01T05:00:00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x v="1853"/>
    <b v="0"/>
    <n v="46"/>
    <b v="0"/>
    <s v="theater/musical"/>
    <n v="53"/>
    <n v="44.76"/>
    <x v="6"/>
    <s v="musical"/>
    <x v="1853"/>
    <d v="2016-02-02T14:58:48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x v="1854"/>
    <b v="0"/>
    <n v="23"/>
    <b v="1"/>
    <s v="music/rock"/>
    <n v="137"/>
    <n v="89.42"/>
    <x v="7"/>
    <s v="rock"/>
    <x v="1854"/>
    <d v="2012-03-11T04:59:00"/>
  </r>
  <r>
    <x v="1855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7"/>
    <x v="1855"/>
    <b v="0"/>
    <n v="51"/>
    <b v="1"/>
    <s v="theater/plays"/>
    <n v="103"/>
    <n v="40.29"/>
    <x v="6"/>
    <s v="plays"/>
    <x v="1855"/>
    <d v="2015-02-28T17:00:00"/>
  </r>
  <r>
    <x v="1856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8"/>
    <x v="1856"/>
    <b v="0"/>
    <n v="29"/>
    <b v="1"/>
    <s v="theater/plays"/>
    <n v="103"/>
    <n v="70.86"/>
    <x v="6"/>
    <s v="plays"/>
    <x v="1856"/>
    <d v="2015-07-21T03:00:00"/>
  </r>
  <r>
    <x v="1857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49"/>
    <x v="1857"/>
    <b v="1"/>
    <n v="52"/>
    <b v="0"/>
    <s v="technology/space exploration"/>
    <n v="2"/>
    <n v="39.479999999999997"/>
    <x v="0"/>
    <s v="space exploration"/>
    <x v="1857"/>
    <d v="2017-03-10T19:00:35"/>
  </r>
  <r>
    <x v="1858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50"/>
    <x v="1858"/>
    <b v="0"/>
    <n v="45"/>
    <b v="1"/>
    <s v="music/rock"/>
    <n v="205"/>
    <n v="45.62"/>
    <x v="7"/>
    <s v="rock"/>
    <x v="1858"/>
    <d v="2016-10-01T17:19:42"/>
  </r>
  <r>
    <x v="1859"/>
    <s v="The Fine Spirits are making an album!"/>
    <s v="The Fine Spirits are making an album, but we need your help!"/>
    <n v="1500"/>
    <n v="2052"/>
    <x v="0"/>
    <s v="US"/>
    <s v="USD"/>
    <x v="1851"/>
    <x v="1859"/>
    <b v="0"/>
    <n v="38"/>
    <b v="1"/>
    <s v="music/indie rock"/>
    <n v="137"/>
    <n v="54"/>
    <x v="7"/>
    <s v="indie rock"/>
    <x v="1859"/>
    <d v="2012-07-14T05:19:03"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x v="1860"/>
    <b v="0"/>
    <n v="59"/>
    <b v="1"/>
    <s v="theater/plays"/>
    <n v="103"/>
    <n v="34.75"/>
    <x v="6"/>
    <s v="plays"/>
    <x v="1860"/>
    <d v="2017-01-06T13:05:05"/>
  </r>
  <r>
    <x v="1861"/>
    <s v="Some big Some bang"/>
    <s v="The Ugly Collective takes Some big Some bang to the Underbelly Venues at the Edinburgh Fringe!"/>
    <n v="2000"/>
    <n v="2050"/>
    <x v="0"/>
    <s v="GB"/>
    <s v="GBP"/>
    <x v="1853"/>
    <x v="1861"/>
    <b v="0"/>
    <n v="31"/>
    <b v="1"/>
    <s v="theater/plays"/>
    <n v="103"/>
    <n v="66.13"/>
    <x v="6"/>
    <s v="plays"/>
    <x v="1861"/>
    <d v="2015-05-31T12:44:58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x v="1862"/>
    <b v="0"/>
    <n v="28"/>
    <b v="1"/>
    <s v="theater/plays"/>
    <n v="103"/>
    <n v="73.209999999999994"/>
    <x v="6"/>
    <s v="plays"/>
    <x v="1862"/>
    <d v="2016-09-09T04:00:00"/>
  </r>
  <r>
    <x v="1863"/>
    <s v="ACT Underground Theatre, TLDC"/>
    <s v="MOVING FORWARD! WE HAVE REACHED GOAL BUT HAVE MORE TIME!! PLEASE CONSIDER PLEDGING."/>
    <n v="2000"/>
    <n v="2050"/>
    <x v="0"/>
    <s v="US"/>
    <s v="USD"/>
    <x v="1855"/>
    <x v="1863"/>
    <b v="0"/>
    <n v="20"/>
    <b v="1"/>
    <s v="theater/plays"/>
    <n v="103"/>
    <n v="102.5"/>
    <x v="6"/>
    <s v="plays"/>
    <x v="1863"/>
    <d v="2016-07-29T16:50:43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x v="1864"/>
    <b v="1"/>
    <n v="39"/>
    <b v="1"/>
    <s v="theater/plays"/>
    <n v="102"/>
    <n v="52.49"/>
    <x v="6"/>
    <s v="plays"/>
    <x v="1864"/>
    <d v="2016-06-03T21:00:00"/>
  </r>
  <r>
    <x v="1865"/>
    <s v="Farcical Elements Presents Boeing-Boeing"/>
    <s v="A high-flying French farce with the thrust of a well-tuned jet engine"/>
    <n v="2000"/>
    <n v="2042"/>
    <x v="0"/>
    <s v="GB"/>
    <s v="GBP"/>
    <x v="1857"/>
    <x v="1865"/>
    <b v="0"/>
    <n v="17"/>
    <b v="1"/>
    <s v="theater/plays"/>
    <n v="102"/>
    <n v="120.12"/>
    <x v="6"/>
    <s v="plays"/>
    <x v="1865"/>
    <d v="2015-07-03T18:22:38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x v="1866"/>
    <b v="0"/>
    <n v="23"/>
    <b v="1"/>
    <s v="theater/plays"/>
    <n v="102"/>
    <n v="88.74"/>
    <x v="6"/>
    <s v="plays"/>
    <x v="1866"/>
    <d v="2014-11-06T05:59:00"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x v="1867"/>
    <b v="0"/>
    <n v="34"/>
    <b v="1"/>
    <s v="music/rock"/>
    <n v="204"/>
    <n v="59.85"/>
    <x v="7"/>
    <s v="rock"/>
    <x v="1867"/>
    <d v="2012-07-07T03:59:00"/>
  </r>
  <r>
    <x v="1868"/>
    <s v="Hydra Effect Debut EP"/>
    <s v="Hard Rock with a Positive Message. Help us fund, release and promote our debut EP!"/>
    <n v="2000"/>
    <n v="2035"/>
    <x v="0"/>
    <s v="US"/>
    <s v="USD"/>
    <x v="1860"/>
    <x v="1868"/>
    <b v="0"/>
    <n v="40"/>
    <b v="1"/>
    <s v="music/rock"/>
    <n v="102"/>
    <n v="50.88"/>
    <x v="7"/>
    <s v="rock"/>
    <x v="1868"/>
    <d v="2014-05-20T04:59:00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x v="1869"/>
    <b v="0"/>
    <n v="27"/>
    <b v="1"/>
    <s v="theater/musical"/>
    <n v="102"/>
    <n v="75.37"/>
    <x v="6"/>
    <s v="musical"/>
    <x v="1869"/>
    <d v="2016-07-24T23:00:00"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x v="1870"/>
    <b v="0"/>
    <n v="63"/>
    <b v="1"/>
    <s v="theater/plays"/>
    <n v="102"/>
    <n v="32.270000000000003"/>
    <x v="6"/>
    <s v="plays"/>
    <x v="1870"/>
    <d v="2015-06-20T13:59:35"/>
  </r>
  <r>
    <x v="1871"/>
    <s v="Haymarket Documentary"/>
    <s v="The story of the 1886 Haymarket Riot explored through the history of the Haymarket Police Memorial Statue."/>
    <n v="2000"/>
    <n v="2031"/>
    <x v="0"/>
    <s v="US"/>
    <s v="USD"/>
    <x v="1863"/>
    <x v="1871"/>
    <b v="0"/>
    <n v="22"/>
    <b v="1"/>
    <s v="film &amp; video/documentary"/>
    <n v="102"/>
    <n v="92.32"/>
    <x v="5"/>
    <s v="documentary"/>
    <x v="1871"/>
    <d v="2011-11-19T21:54:10"/>
  </r>
  <r>
    <x v="187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x v="1872"/>
    <b v="0"/>
    <n v="26"/>
    <b v="0"/>
    <s v="theater/plays"/>
    <n v="14"/>
    <n v="78.08"/>
    <x v="6"/>
    <s v="plays"/>
    <x v="1872"/>
    <d v="2016-01-15T03:09:34"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x v="1873"/>
    <b v="0"/>
    <n v="19"/>
    <b v="1"/>
    <s v="theater/plays"/>
    <n v="102"/>
    <n v="106.84"/>
    <x v="6"/>
    <s v="plays"/>
    <x v="1873"/>
    <d v="2016-06-04T17:42:46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x v="1874"/>
    <b v="0"/>
    <n v="11"/>
    <b v="0"/>
    <s v="technology/wearables"/>
    <n v="1"/>
    <n v="184.36"/>
    <x v="0"/>
    <s v="wearables"/>
    <x v="1874"/>
    <d v="2016-10-21T16:04:20"/>
  </r>
  <r>
    <x v="1875"/>
    <s v="Bookstory"/>
    <s v="Bookstory is a tiny puppet musical with some very big ideas that tells the story of the story in the digital age"/>
    <n v="2000"/>
    <n v="2027"/>
    <x v="0"/>
    <s v="GB"/>
    <s v="GBP"/>
    <x v="1867"/>
    <x v="1875"/>
    <b v="0"/>
    <n v="28"/>
    <b v="1"/>
    <s v="theater/plays"/>
    <n v="101"/>
    <n v="72.39"/>
    <x v="6"/>
    <s v="plays"/>
    <x v="1875"/>
    <d v="2015-03-04T14:22:30"/>
  </r>
  <r>
    <x v="1876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8"/>
    <x v="1876"/>
    <b v="0"/>
    <n v="16"/>
    <b v="1"/>
    <s v="film &amp; video/television"/>
    <n v="101"/>
    <n v="126.69"/>
    <x v="5"/>
    <s v="television"/>
    <x v="1876"/>
    <d v="2014-06-19T04:00:00"/>
  </r>
  <r>
    <x v="1877"/>
    <s v="The Puget EP's Vinyl Release"/>
    <s v="We just recorded a stellar EP and we're trying to put it out on vinyl.  Can you help these punx out?"/>
    <n v="2000"/>
    <n v="2025"/>
    <x v="0"/>
    <s v="US"/>
    <s v="USD"/>
    <x v="1869"/>
    <x v="1877"/>
    <b v="1"/>
    <n v="52"/>
    <b v="1"/>
    <s v="music/rock"/>
    <n v="101"/>
    <n v="38.94"/>
    <x v="7"/>
    <s v="rock"/>
    <x v="1877"/>
    <d v="2014-01-29T08:13:47"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x v="1878"/>
    <b v="0"/>
    <n v="38"/>
    <b v="1"/>
    <s v="music/rock"/>
    <n v="101"/>
    <n v="53.29"/>
    <x v="7"/>
    <s v="rock"/>
    <x v="1878"/>
    <d v="2014-07-18T20:31:12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x v="1879"/>
    <b v="0"/>
    <n v="38"/>
    <b v="1"/>
    <s v="theater/plays"/>
    <n v="101"/>
    <n v="53.29"/>
    <x v="6"/>
    <s v="plays"/>
    <x v="1879"/>
    <d v="2014-07-30T23:00:00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x v="1880"/>
    <b v="0"/>
    <n v="32"/>
    <b v="1"/>
    <s v="theater/plays"/>
    <n v="101"/>
    <n v="63.28"/>
    <x v="6"/>
    <s v="plays"/>
    <x v="1880"/>
    <d v="2015-07-30T03:25:24"/>
  </r>
  <r>
    <x v="188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3"/>
    <x v="1881"/>
    <b v="0"/>
    <n v="3"/>
    <b v="0"/>
    <s v="publishing/translations"/>
    <n v="1"/>
    <n v="673.33"/>
    <x v="1"/>
    <s v="translations"/>
    <x v="1881"/>
    <d v="2015-09-11T18:22:49"/>
  </r>
  <r>
    <x v="1882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4"/>
    <x v="1882"/>
    <b v="0"/>
    <n v="56"/>
    <b v="1"/>
    <s v="theater/plays"/>
    <n v="101"/>
    <n v="36.07"/>
    <x v="6"/>
    <s v="plays"/>
    <x v="1882"/>
    <d v="2015-06-03T15:04:10"/>
  </r>
  <r>
    <x v="1883"/>
    <s v="Be Prepared"/>
    <s v="Help us get actor-writer Ian Bonar's debut play - a hilarious, heartbreaking story of grief and loss - to the 2016 Edinburgh Fringe."/>
    <n v="2000"/>
    <n v="2020"/>
    <x v="0"/>
    <s v="GB"/>
    <s v="GBP"/>
    <x v="1875"/>
    <x v="1883"/>
    <b v="0"/>
    <n v="39"/>
    <b v="1"/>
    <s v="theater/plays"/>
    <n v="101"/>
    <n v="51.79"/>
    <x v="6"/>
    <s v="plays"/>
    <x v="1883"/>
    <d v="2016-07-20T12:02:11"/>
  </r>
  <r>
    <x v="1884"/>
    <s v="BEAR GHOST! Professional Recording! Yay!"/>
    <s v="Hear your favorite Bear Ghost in eargasmic quality!"/>
    <n v="2000"/>
    <n v="2020"/>
    <x v="0"/>
    <s v="US"/>
    <s v="USD"/>
    <x v="1876"/>
    <x v="1884"/>
    <b v="0"/>
    <n v="38"/>
    <b v="1"/>
    <s v="music/rock"/>
    <n v="101"/>
    <n v="53.16"/>
    <x v="7"/>
    <s v="rock"/>
    <x v="1884"/>
    <d v="2014-02-17T22:10:17"/>
  </r>
  <r>
    <x v="1885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7"/>
    <x v="1885"/>
    <b v="0"/>
    <n v="31"/>
    <b v="1"/>
    <s v="theater/plays"/>
    <n v="101"/>
    <n v="65.16"/>
    <x v="6"/>
    <s v="plays"/>
    <x v="1885"/>
    <d v="2016-12-31T16:59:00"/>
  </r>
  <r>
    <x v="1886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8"/>
    <x v="1886"/>
    <b v="0"/>
    <n v="21"/>
    <b v="1"/>
    <s v="theater/plays"/>
    <n v="101"/>
    <n v="96.19"/>
    <x v="6"/>
    <s v="plays"/>
    <x v="1886"/>
    <d v="2014-08-01T10:01:50"/>
  </r>
  <r>
    <x v="188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79"/>
    <x v="1887"/>
    <b v="0"/>
    <n v="33"/>
    <b v="1"/>
    <s v="theater/plays"/>
    <n v="101"/>
    <n v="61.06"/>
    <x v="6"/>
    <s v="plays"/>
    <x v="1887"/>
    <d v="2016-10-20T04:55:00"/>
  </r>
  <r>
    <x v="1888"/>
    <s v="Big Long Now's Debut Album"/>
    <s v="big long now is recording our debut album and we are looking for help mastering and pressing it to vinyl"/>
    <n v="2000"/>
    <n v="2015"/>
    <x v="0"/>
    <s v="US"/>
    <s v="USD"/>
    <x v="1880"/>
    <x v="1888"/>
    <b v="0"/>
    <n v="22"/>
    <b v="1"/>
    <s v="music/indie rock"/>
    <n v="101"/>
    <n v="91.59"/>
    <x v="7"/>
    <s v="indie rock"/>
    <x v="1888"/>
    <d v="2012-08-16T03:07:25"/>
  </r>
  <r>
    <x v="1889"/>
    <s v="Protocols"/>
    <s v="Help us to bring &quot;Protocols&quot; at the 2015 Camden Fringe. The most controversial play of the year."/>
    <n v="2000"/>
    <n v="2015"/>
    <x v="0"/>
    <s v="GB"/>
    <s v="GBP"/>
    <x v="1881"/>
    <x v="1889"/>
    <b v="0"/>
    <n v="21"/>
    <b v="1"/>
    <s v="theater/plays"/>
    <n v="101"/>
    <n v="95.95"/>
    <x v="6"/>
    <s v="plays"/>
    <x v="1889"/>
    <d v="2015-09-06T13:47:00"/>
  </r>
  <r>
    <x v="1890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82"/>
    <x v="1890"/>
    <b v="0"/>
    <n v="20"/>
    <b v="1"/>
    <s v="music/pop"/>
    <n v="101"/>
    <n v="100.75"/>
    <x v="7"/>
    <s v="pop"/>
    <x v="1890"/>
    <d v="2011-04-26T06:59:00"/>
  </r>
  <r>
    <x v="1891"/>
    <s v="HEDDA"/>
    <s v="An adaptation that realizes the internal struggle of Ibsenâ€™s most renowned protagonist as she traverses a claustrophobic social world"/>
    <n v="1600"/>
    <n v="2015"/>
    <x v="0"/>
    <s v="US"/>
    <s v="USD"/>
    <x v="1883"/>
    <x v="1891"/>
    <b v="0"/>
    <n v="36"/>
    <b v="1"/>
    <s v="theater/plays"/>
    <n v="126"/>
    <n v="55.97"/>
    <x v="6"/>
    <s v="plays"/>
    <x v="1891"/>
    <d v="2016-09-04T01:36:22"/>
  </r>
  <r>
    <x v="1892"/>
    <s v="Luke O'Brien's Kickstarter"/>
    <s v="I am seeking funding in order to help take my music from a hobby to a career."/>
    <n v="2000"/>
    <n v="2013.47"/>
    <x v="0"/>
    <s v="US"/>
    <s v="USD"/>
    <x v="1884"/>
    <x v="1892"/>
    <b v="0"/>
    <n v="77"/>
    <b v="1"/>
    <s v="music/pop"/>
    <n v="101"/>
    <n v="26.15"/>
    <x v="7"/>
    <s v="pop"/>
    <x v="1892"/>
    <d v="2016-08-01T13:03:34"/>
  </r>
  <r>
    <x v="1893"/>
    <s v="ALLIE"/>
    <s v="ALLIE is a new dark comedy play which will premiere at the Edinburgh Festival Fringe 2015. Written and produced by Ruaraidh Murray."/>
    <n v="2000"/>
    <n v="2010"/>
    <x v="0"/>
    <s v="GB"/>
    <s v="GBP"/>
    <x v="1885"/>
    <x v="1893"/>
    <b v="0"/>
    <n v="33"/>
    <b v="1"/>
    <s v="theater/plays"/>
    <n v="101"/>
    <n v="60.91"/>
    <x v="6"/>
    <s v="plays"/>
    <x v="1893"/>
    <d v="2015-08-05T08:43:27"/>
  </r>
  <r>
    <x v="1894"/>
    <s v="RUBEDO: Debut Full Length Album"/>
    <s v="Recording Debut  Album w/ Producer Ikey Owens from Free Moral Agents/ The Mars Volta"/>
    <n v="2000"/>
    <n v="2010"/>
    <x v="0"/>
    <s v="US"/>
    <s v="USD"/>
    <x v="1886"/>
    <x v="1894"/>
    <b v="0"/>
    <n v="32"/>
    <b v="1"/>
    <s v="music/rock"/>
    <n v="101"/>
    <n v="62.81"/>
    <x v="7"/>
    <s v="rock"/>
    <x v="1894"/>
    <d v="2011-06-02T05:59:00"/>
  </r>
  <r>
    <x v="1895"/>
    <s v="&quot;Vision&quot; - New Album - Brent Brown"/>
    <s v="Brent Brown's breakout new album! Requires help from the record label... You!"/>
    <n v="2000"/>
    <n v="2007"/>
    <x v="0"/>
    <s v="US"/>
    <s v="USD"/>
    <x v="1887"/>
    <x v="1895"/>
    <b v="0"/>
    <n v="38"/>
    <b v="1"/>
    <s v="music/indie rock"/>
    <n v="100"/>
    <n v="52.82"/>
    <x v="7"/>
    <s v="indie rock"/>
    <x v="1895"/>
    <d v="2014-05-28T04:59:00"/>
  </r>
  <r>
    <x v="1896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8"/>
    <x v="1896"/>
    <b v="0"/>
    <n v="4"/>
    <b v="0"/>
    <s v="food/food trucks"/>
    <n v="1"/>
    <n v="501.25"/>
    <x v="4"/>
    <s v="food trucks"/>
    <x v="1896"/>
    <d v="2017-02-05T16:44:00"/>
  </r>
  <r>
    <x v="1897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9"/>
    <x v="1897"/>
    <b v="0"/>
    <n v="44"/>
    <b v="1"/>
    <s v="publishing/nonfiction"/>
    <n v="100"/>
    <n v="45.57"/>
    <x v="1"/>
    <s v="nonfiction"/>
    <x v="1897"/>
    <d v="2014-08-10T20:19:26"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x v="1898"/>
    <b v="0"/>
    <n v="30"/>
    <b v="1"/>
    <s v="theater/plays"/>
    <n v="100"/>
    <n v="66.83"/>
    <x v="6"/>
    <s v="plays"/>
    <x v="1898"/>
    <d v="2015-07-18T16:00:00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x v="1899"/>
    <b v="0"/>
    <n v="14"/>
    <b v="1"/>
    <s v="theater/musical"/>
    <n v="100"/>
    <n v="143.21"/>
    <x v="6"/>
    <s v="musical"/>
    <x v="1899"/>
    <d v="2015-04-09T04:00:00"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x v="1900"/>
    <b v="0"/>
    <n v="25"/>
    <b v="1"/>
    <s v="film &amp; video/television"/>
    <n v="100"/>
    <n v="80.16"/>
    <x v="5"/>
    <s v="television"/>
    <x v="1900"/>
    <d v="2015-09-13T18:11:52"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x v="1901"/>
    <b v="0"/>
    <n v="17"/>
    <b v="1"/>
    <s v="theater/plays"/>
    <n v="100"/>
    <n v="117.88"/>
    <x v="6"/>
    <s v="plays"/>
    <x v="1901"/>
    <d v="2016-05-16T10:26:05"/>
  </r>
  <r>
    <x v="1902"/>
    <s v="Waxwing: A New Play"/>
    <s v="WAXWING is an exciting new world premiere of mythic (perhaps even apocalyptic!) proportions."/>
    <n v="1500"/>
    <n v="2002.22"/>
    <x v="0"/>
    <s v="US"/>
    <s v="USD"/>
    <x v="1894"/>
    <x v="1902"/>
    <b v="1"/>
    <n v="52"/>
    <b v="1"/>
    <s v="theater/plays"/>
    <n v="133"/>
    <n v="38.5"/>
    <x v="6"/>
    <s v="plays"/>
    <x v="1902"/>
    <d v="2012-01-18T23:00:00"/>
  </r>
  <r>
    <x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x v="1903"/>
    <b v="0"/>
    <n v="24"/>
    <b v="0"/>
    <s v="music/indie rock"/>
    <n v="40"/>
    <n v="83.38"/>
    <x v="7"/>
    <s v="indie rock"/>
    <x v="1903"/>
    <d v="2016-03-02T22:27:15"/>
  </r>
  <r>
    <x v="1904"/>
    <s v="BRUTE"/>
    <s v="Brute (winner of the 2015 IdeasTap Underbelly Award) is new writing based on the true story of a rather twisted, horrible schoolgirl."/>
    <n v="2000"/>
    <n v="2001"/>
    <x v="0"/>
    <s v="GB"/>
    <s v="GBP"/>
    <x v="1896"/>
    <x v="1904"/>
    <b v="1"/>
    <n v="35"/>
    <b v="1"/>
    <s v="theater/plays"/>
    <n v="100"/>
    <n v="57.17"/>
    <x v="6"/>
    <s v="plays"/>
    <x v="1904"/>
    <d v="2015-07-11T14:30:00"/>
  </r>
  <r>
    <x v="1905"/>
    <s v="Max's First Solo Album!"/>
    <s v="An exercise in the wild and dangerous world of solo musicianship by Maxwell D Feinstein."/>
    <n v="2000"/>
    <n v="2000.66"/>
    <x v="0"/>
    <s v="US"/>
    <s v="USD"/>
    <x v="1897"/>
    <x v="1905"/>
    <b v="0"/>
    <n v="30"/>
    <b v="1"/>
    <s v="music/rock"/>
    <n v="100"/>
    <n v="66.69"/>
    <x v="7"/>
    <s v="rock"/>
    <x v="1905"/>
    <d v="2012-01-28T04:04:19"/>
  </r>
  <r>
    <x v="1906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898"/>
    <x v="1906"/>
    <b v="0"/>
    <n v="47"/>
    <b v="1"/>
    <s v="music/indie rock"/>
    <n v="100"/>
    <n v="42.55"/>
    <x v="7"/>
    <s v="indie rock"/>
    <x v="1906"/>
    <d v="2012-11-10T18:57:49"/>
  </r>
  <r>
    <x v="1907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899"/>
    <x v="1907"/>
    <b v="0"/>
    <n v="31"/>
    <b v="1"/>
    <s v="theater/plays"/>
    <n v="100"/>
    <n v="64.52"/>
    <x v="6"/>
    <s v="plays"/>
    <x v="1907"/>
    <d v="2015-10-23T12:43:56"/>
  </r>
  <r>
    <x v="1908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0"/>
    <x v="1908"/>
    <b v="0"/>
    <n v="29"/>
    <b v="1"/>
    <s v="theater/plays"/>
    <n v="100"/>
    <n v="68.97"/>
    <x v="6"/>
    <s v="plays"/>
    <x v="1908"/>
    <d v="2016-05-21T03:59:00"/>
  </r>
  <r>
    <x v="1909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1"/>
    <x v="1909"/>
    <b v="0"/>
    <n v="21"/>
    <b v="1"/>
    <s v="theater/plays"/>
    <n v="100"/>
    <n v="95.24"/>
    <x v="6"/>
    <s v="plays"/>
    <x v="1909"/>
    <d v="2014-08-18T17:32:33"/>
  </r>
  <r>
    <x v="191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02"/>
    <x v="1910"/>
    <b v="0"/>
    <n v="20"/>
    <b v="1"/>
    <s v="theater/musical"/>
    <n v="100"/>
    <n v="100"/>
    <x v="6"/>
    <s v="musical"/>
    <x v="1910"/>
    <d v="2015-06-13T22:20:10"/>
  </r>
  <r>
    <x v="191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903"/>
    <x v="1911"/>
    <b v="0"/>
    <n v="19"/>
    <b v="1"/>
    <s v="film &amp; video/television"/>
    <n v="100"/>
    <n v="105.26"/>
    <x v="5"/>
    <s v="television"/>
    <x v="1911"/>
    <d v="2014-10-05T13:39:14"/>
  </r>
  <r>
    <x v="1912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4"/>
    <x v="1912"/>
    <b v="0"/>
    <n v="17"/>
    <b v="1"/>
    <s v="theater/plays"/>
    <n v="100"/>
    <n v="117.65"/>
    <x v="6"/>
    <s v="plays"/>
    <x v="1912"/>
    <d v="2015-06-25T11:05:24"/>
  </r>
  <r>
    <x v="1913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905"/>
    <x v="1913"/>
    <b v="0"/>
    <n v="15"/>
    <b v="1"/>
    <s v="film &amp; video/television"/>
    <n v="100"/>
    <n v="133.33000000000001"/>
    <x v="5"/>
    <s v="television"/>
    <x v="1913"/>
    <d v="2014-10-07T02:22:17"/>
  </r>
  <r>
    <x v="1914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6"/>
    <x v="1914"/>
    <b v="0"/>
    <n v="15"/>
    <b v="1"/>
    <s v="theater/plays"/>
    <n v="100"/>
    <n v="133.33000000000001"/>
    <x v="6"/>
    <s v="plays"/>
    <x v="1914"/>
    <d v="2014-12-10T20:49:12"/>
  </r>
  <r>
    <x v="1915"/>
    <s v="Either, Either EP"/>
    <s v="We are a band from Long Beach, Ca looking to record our first EP. Any little bit counts and your support would mean the world to us!"/>
    <n v="2000"/>
    <n v="2000"/>
    <x v="0"/>
    <s v="US"/>
    <s v="USD"/>
    <x v="1907"/>
    <x v="1915"/>
    <b v="0"/>
    <n v="8"/>
    <b v="1"/>
    <s v="music/indie rock"/>
    <n v="100"/>
    <n v="250"/>
    <x v="7"/>
    <s v="indie rock"/>
    <x v="1915"/>
    <d v="2015-10-10T22:28:04"/>
  </r>
  <r>
    <x v="1916"/>
    <s v="Piece of Happy"/>
    <s v="Each piece has a story behind it. Not of some life drama but of an experience you live whilst listening; Happiness evoking"/>
    <n v="2000"/>
    <n v="2000"/>
    <x v="0"/>
    <s v="US"/>
    <s v="USD"/>
    <x v="1908"/>
    <x v="1916"/>
    <b v="0"/>
    <n v="7"/>
    <b v="1"/>
    <s v="music/electronic music"/>
    <n v="100"/>
    <n v="285.70999999999998"/>
    <x v="7"/>
    <s v="electronic music"/>
    <x v="1916"/>
    <d v="2013-11-16T05:39:33"/>
  </r>
  <r>
    <x v="1917"/>
    <s v="UCAS"/>
    <s v="UCAS is a new British musical premiering at the Edinburgh Fringe Festival 2014."/>
    <n v="1500"/>
    <n v="2000"/>
    <x v="0"/>
    <s v="GB"/>
    <s v="GBP"/>
    <x v="1909"/>
    <x v="1917"/>
    <b v="0"/>
    <n v="55"/>
    <b v="1"/>
    <s v="theater/musical"/>
    <n v="133"/>
    <n v="36.36"/>
    <x v="6"/>
    <s v="musical"/>
    <x v="1917"/>
    <d v="2014-07-13T10:58:33"/>
  </r>
  <r>
    <x v="191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10"/>
    <x v="1918"/>
    <b v="0"/>
    <n v="23"/>
    <b v="1"/>
    <s v="music/rock"/>
    <n v="133"/>
    <n v="86.96"/>
    <x v="7"/>
    <s v="rock"/>
    <x v="1918"/>
    <d v="2014-09-15T04:28:06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x v="1919"/>
    <b v="0"/>
    <n v="73"/>
    <b v="1"/>
    <s v="music/electronic music"/>
    <n v="133"/>
    <n v="27.3"/>
    <x v="7"/>
    <s v="electronic music"/>
    <x v="1919"/>
    <d v="2013-03-09T07:28:39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x v="1920"/>
    <b v="1"/>
    <n v="33"/>
    <b v="0"/>
    <s v="photography/photobooks"/>
    <n v="40"/>
    <n v="60.24"/>
    <x v="2"/>
    <s v="photobooks"/>
    <x v="1920"/>
    <d v="2015-01-31T03:25:00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x v="1921"/>
    <b v="0"/>
    <n v="24"/>
    <b v="0"/>
    <s v="music/jazz"/>
    <n v="7"/>
    <n v="82.58"/>
    <x v="7"/>
    <s v="jazz"/>
    <x v="1921"/>
    <d v="2012-05-05T03:20:19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x v="1922"/>
    <b v="0"/>
    <n v="74"/>
    <b v="1"/>
    <s v="technology/space exploration"/>
    <n v="131"/>
    <n v="26.59"/>
    <x v="0"/>
    <s v="space exploration"/>
    <x v="1922"/>
    <d v="2016-12-30T17:50:16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x v="1923"/>
    <b v="0"/>
    <n v="17"/>
    <b v="0"/>
    <s v="music/faith"/>
    <n v="8"/>
    <n v="115.71"/>
    <x v="7"/>
    <s v="faith"/>
    <x v="1923"/>
    <d v="2015-05-01T22:02:41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x v="1924"/>
    <b v="0"/>
    <n v="30"/>
    <b v="1"/>
    <s v="theater/plays"/>
    <n v="112"/>
    <n v="65.17"/>
    <x v="6"/>
    <s v="plays"/>
    <x v="1924"/>
    <d v="2016-06-23T18:47:00"/>
  </r>
  <r>
    <x v="1925"/>
    <s v="Saxon Court at Southwark Playhouse"/>
    <s v="A razor sharp satire to darken your Christmas."/>
    <n v="1500"/>
    <n v="1950"/>
    <x v="0"/>
    <s v="GB"/>
    <s v="GBP"/>
    <x v="1917"/>
    <x v="1925"/>
    <b v="1"/>
    <n v="51"/>
    <b v="1"/>
    <s v="theater/plays"/>
    <n v="130"/>
    <n v="38.24"/>
    <x v="6"/>
    <s v="plays"/>
    <x v="1925"/>
    <d v="2014-11-02T11:29:35"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x v="1926"/>
    <b v="0"/>
    <n v="32"/>
    <b v="1"/>
    <s v="music/rock"/>
    <n v="108"/>
    <n v="60.66"/>
    <x v="7"/>
    <s v="rock"/>
    <x v="1926"/>
    <d v="2013-03-22T11:37:05"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x v="1919"/>
    <x v="1927"/>
    <b v="0"/>
    <n v="19"/>
    <b v="1"/>
    <s v="film &amp; video/television"/>
    <n v="155"/>
    <n v="102.11"/>
    <x v="5"/>
    <s v="television"/>
    <x v="1927"/>
    <d v="2014-08-17T12:22:24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x v="1928"/>
    <b v="0"/>
    <n v="40"/>
    <b v="0"/>
    <s v="music/world music"/>
    <n v="4"/>
    <n v="48.43"/>
    <x v="7"/>
    <s v="world music"/>
    <x v="1928"/>
    <d v="2014-04-21T01:00:00"/>
  </r>
  <r>
    <x v="1929"/>
    <s v="High Altotude Debut Album"/>
    <s v="Sweet, sweet harmonies from Portland Oregon's premiere high school women's a cappella group."/>
    <n v="1700"/>
    <n v="1920"/>
    <x v="0"/>
    <s v="US"/>
    <s v="USD"/>
    <x v="1921"/>
    <x v="1929"/>
    <b v="0"/>
    <n v="49"/>
    <b v="1"/>
    <s v="music/pop"/>
    <n v="113"/>
    <n v="39.18"/>
    <x v="7"/>
    <s v="pop"/>
    <x v="1929"/>
    <d v="2012-06-04T15:45:30"/>
  </r>
  <r>
    <x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x v="1930"/>
    <b v="0"/>
    <n v="37"/>
    <b v="1"/>
    <s v="theater/spaces"/>
    <n v="128"/>
    <n v="51.89"/>
    <x v="6"/>
    <s v="spaces"/>
    <x v="1930"/>
    <d v="2015-10-06T16:30:47"/>
  </r>
  <r>
    <x v="1931"/>
    <s v="Civil Rogues"/>
    <s v="A new comedy about what happened to a band of foolhardy actors when the Puritans closed the theatres in the 1640s."/>
    <n v="1500"/>
    <n v="1918"/>
    <x v="0"/>
    <s v="GB"/>
    <s v="GBP"/>
    <x v="1923"/>
    <x v="1931"/>
    <b v="0"/>
    <n v="56"/>
    <b v="1"/>
    <s v="theater/plays"/>
    <n v="128"/>
    <n v="34.25"/>
    <x v="6"/>
    <s v="plays"/>
    <x v="1931"/>
    <d v="2014-06-21T20:31:20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x v="1932"/>
    <b v="0"/>
    <n v="42"/>
    <b v="1"/>
    <s v="music/indie rock"/>
    <n v="128"/>
    <n v="45.55"/>
    <x v="7"/>
    <s v="indie rock"/>
    <x v="1932"/>
    <d v="2012-06-06T22:42:55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x v="1933"/>
    <b v="0"/>
    <n v="26"/>
    <b v="0"/>
    <s v="film &amp; video/animation"/>
    <n v="10"/>
    <n v="73.459999999999994"/>
    <x v="5"/>
    <s v="animation"/>
    <x v="1933"/>
    <d v="2009-10-12T20:59:00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x v="1934"/>
    <b v="0"/>
    <n v="5"/>
    <b v="0"/>
    <s v="theater/plays"/>
    <n v="19"/>
    <n v="381.6"/>
    <x v="6"/>
    <s v="plays"/>
    <x v="1934"/>
    <d v="2016-02-06T04:59:00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x v="1935"/>
    <b v="1"/>
    <n v="29"/>
    <b v="0"/>
    <s v="technology/makerspaces"/>
    <n v="8"/>
    <n v="65.41"/>
    <x v="0"/>
    <s v="makerspaces"/>
    <x v="1935"/>
    <d v="2014-11-10T21:34:49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x v="1936"/>
    <b v="0"/>
    <n v="23"/>
    <b v="0"/>
    <s v="technology/wearables"/>
    <n v="6"/>
    <n v="82.09"/>
    <x v="0"/>
    <s v="wearables"/>
    <x v="1936"/>
    <d v="2015-12-31T23:00:00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x v="1937"/>
    <b v="1"/>
    <n v="53"/>
    <b v="1"/>
    <s v="technology/space exploration"/>
    <n v="188"/>
    <n v="35.549999999999997"/>
    <x v="0"/>
    <s v="space exploration"/>
    <x v="1937"/>
    <d v="2015-10-23T11:00:00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x v="1938"/>
    <b v="1"/>
    <n v="50"/>
    <b v="1"/>
    <s v="music/indie rock"/>
    <n v="157"/>
    <n v="37.67"/>
    <x v="7"/>
    <s v="indie rock"/>
    <x v="1938"/>
    <d v="2012-06-07T13:14:17"/>
  </r>
  <r>
    <x v="1939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1"/>
    <x v="1939"/>
    <b v="1"/>
    <n v="19"/>
    <b v="0"/>
    <s v="photography/photobooks"/>
    <n v="6"/>
    <n v="98.79"/>
    <x v="2"/>
    <s v="photobooks"/>
    <x v="1939"/>
    <d v="2015-01-19T18:14:58"/>
  </r>
  <r>
    <x v="194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2"/>
    <x v="1940"/>
    <b v="1"/>
    <n v="81"/>
    <b v="1"/>
    <s v="publishing/radio &amp; podcasts"/>
    <n v="125"/>
    <n v="23.17"/>
    <x v="1"/>
    <s v="radio &amp; podcasts"/>
    <x v="1940"/>
    <d v="2012-12-28T19:51:03"/>
  </r>
  <r>
    <x v="1941"/>
    <s v="In Game: The Animated Series"/>
    <s v="As Smyton pushes himself to become respected, he unlocks secrets about himself and the world around him."/>
    <n v="20000"/>
    <n v="1876"/>
    <x v="2"/>
    <s v="US"/>
    <s v="USD"/>
    <x v="1933"/>
    <x v="1941"/>
    <b v="0"/>
    <n v="11"/>
    <b v="0"/>
    <s v="film &amp; video/animation"/>
    <n v="9"/>
    <n v="170.55"/>
    <x v="5"/>
    <s v="animation"/>
    <x v="1941"/>
    <d v="2015-11-18T07:15:58"/>
  </r>
  <r>
    <x v="1942"/>
    <s v="No Brains for Dinner"/>
    <s v="A chilling original Edwardian Comedy of errors and foolishness made for the Patrick Henry College stage."/>
    <n v="1500"/>
    <n v="1876"/>
    <x v="0"/>
    <s v="US"/>
    <s v="USD"/>
    <x v="1934"/>
    <x v="1942"/>
    <b v="0"/>
    <n v="52"/>
    <b v="1"/>
    <s v="theater/plays"/>
    <n v="125"/>
    <n v="36.08"/>
    <x v="6"/>
    <s v="plays"/>
    <x v="1942"/>
    <d v="2017-01-04T03:14:05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x v="1943"/>
    <b v="0"/>
    <n v="50"/>
    <b v="1"/>
    <s v="technology/space exploration"/>
    <n v="187"/>
    <n v="37.46"/>
    <x v="0"/>
    <s v="space exploration"/>
    <x v="1943"/>
    <d v="2016-10-16T01:00:00"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x v="1944"/>
    <b v="0"/>
    <n v="93"/>
    <b v="1"/>
    <s v="theater/plays"/>
    <n v="187"/>
    <n v="20.12"/>
    <x v="6"/>
    <s v="plays"/>
    <x v="1944"/>
    <d v="2015-12-05T00:00:00"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x v="1945"/>
    <b v="0"/>
    <n v="52"/>
    <b v="1"/>
    <s v="theater/plays"/>
    <n v="110"/>
    <n v="35.96"/>
    <x v="6"/>
    <s v="plays"/>
    <x v="1945"/>
    <d v="2015-10-06T22:59:00"/>
  </r>
  <r>
    <x v="1946"/>
    <s v="Ralphi3 (Canceled)"/>
    <s v="A Science Fiction film filled with entertainment and Excitement"/>
    <n v="100000"/>
    <n v="1867"/>
    <x v="1"/>
    <s v="US"/>
    <s v="USD"/>
    <x v="1938"/>
    <x v="1946"/>
    <b v="0"/>
    <n v="6"/>
    <b v="0"/>
    <s v="film &amp; video/science fiction"/>
    <n v="2"/>
    <n v="311.17"/>
    <x v="5"/>
    <s v="science fiction"/>
    <x v="1946"/>
    <d v="2016-10-20T05:28:13"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x v="1947"/>
    <b v="0"/>
    <n v="41"/>
    <b v="1"/>
    <s v="theater/spaces"/>
    <n v="107"/>
    <n v="45.54"/>
    <x v="6"/>
    <s v="spaces"/>
    <x v="1947"/>
    <d v="2015-09-16T17:56:11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x v="1948"/>
    <b v="0"/>
    <n v="12"/>
    <b v="0"/>
    <s v="technology/wearables"/>
    <n v="19"/>
    <n v="155.33000000000001"/>
    <x v="0"/>
    <s v="wearables"/>
    <x v="1948"/>
    <d v="2017-01-13T17:04:21"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x v="1941"/>
    <x v="1949"/>
    <b v="0"/>
    <n v="31"/>
    <b v="0"/>
    <s v="theater/plays"/>
    <n v="9"/>
    <n v="60.06"/>
    <x v="6"/>
    <s v="plays"/>
    <x v="1949"/>
    <d v="2015-08-19T04:06:16"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x v="1950"/>
    <b v="0"/>
    <n v="14"/>
    <b v="1"/>
    <s v="music/rock"/>
    <n v="109"/>
    <n v="132.86000000000001"/>
    <x v="7"/>
    <s v="rock"/>
    <x v="1950"/>
    <d v="2013-01-21T07:59:00"/>
  </r>
  <r>
    <x v="1951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x v="1951"/>
    <b v="0"/>
    <n v="23"/>
    <b v="1"/>
    <s v="theater/plays"/>
    <n v="186"/>
    <n v="80.87"/>
    <x v="6"/>
    <s v="plays"/>
    <x v="1951"/>
    <d v="2016-07-22T05:26:00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x v="1952"/>
    <b v="0"/>
    <n v="45"/>
    <b v="1"/>
    <s v="theater/plays"/>
    <n v="186"/>
    <n v="41.22"/>
    <x v="6"/>
    <s v="plays"/>
    <x v="1952"/>
    <d v="2014-09-09T12:35:46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x v="1953"/>
    <b v="0"/>
    <n v="30"/>
    <b v="1"/>
    <s v="music/rock"/>
    <n v="307"/>
    <n v="61.37"/>
    <x v="7"/>
    <s v="rock"/>
    <x v="1953"/>
    <d v="2012-03-18T00:08:55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x v="1954"/>
    <b v="1"/>
    <n v="41"/>
    <b v="1"/>
    <s v="technology/hardware"/>
    <n v="117"/>
    <n v="44.85"/>
    <x v="0"/>
    <s v="hardware"/>
    <x v="1954"/>
    <d v="2011-09-19T14:30:22"/>
  </r>
  <r>
    <x v="1955"/>
    <s v="&quot;Loving Alanis&quot; Rocky Mountain Regional Premier"/>
    <s v="A comedy about, life, death, men, women, and the power of a good Kegel."/>
    <n v="1300"/>
    <n v="1835"/>
    <x v="0"/>
    <s v="US"/>
    <s v="USD"/>
    <x v="1947"/>
    <x v="1955"/>
    <b v="0"/>
    <n v="27"/>
    <b v="1"/>
    <s v="theater/plays"/>
    <n v="141"/>
    <n v="67.959999999999994"/>
    <x v="6"/>
    <s v="plays"/>
    <x v="1955"/>
    <d v="2015-04-03T13:49:48"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x v="1956"/>
    <b v="0"/>
    <n v="25"/>
    <b v="1"/>
    <s v="theater/plays"/>
    <n v="122"/>
    <n v="73.239999999999995"/>
    <x v="6"/>
    <s v="plays"/>
    <x v="1956"/>
    <d v="2014-10-30T20:36:53"/>
  </r>
  <r>
    <x v="1957"/>
    <s v="ERA"/>
    <s v="The year is 2043. Test subject David Beck has been augmented with psychokinetic abilities. He uses his newfound gifts to thwart evil."/>
    <n v="30000"/>
    <n v="1830"/>
    <x v="2"/>
    <s v="US"/>
    <s v="USD"/>
    <x v="1949"/>
    <x v="1957"/>
    <b v="0"/>
    <n v="21"/>
    <b v="0"/>
    <s v="film &amp; video/animation"/>
    <n v="6"/>
    <n v="87.14"/>
    <x v="5"/>
    <s v="animation"/>
    <x v="1957"/>
    <d v="2012-10-10T16:08:09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x v="1958"/>
    <b v="1"/>
    <n v="30"/>
    <b v="1"/>
    <s v="theater/plays"/>
    <n v="102"/>
    <n v="61"/>
    <x v="6"/>
    <s v="plays"/>
    <x v="1958"/>
    <d v="2015-07-12T12:47:45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x v="1959"/>
    <b v="0"/>
    <n v="13"/>
    <b v="0"/>
    <s v="theater/spaces"/>
    <n v="15"/>
    <n v="140.54"/>
    <x v="6"/>
    <s v="spaces"/>
    <x v="1959"/>
    <d v="2014-10-20T14:56:15"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x v="1960"/>
    <b v="0"/>
    <n v="26"/>
    <b v="1"/>
    <s v="theater/plays"/>
    <n v="122"/>
    <n v="70.23"/>
    <x v="6"/>
    <s v="plays"/>
    <x v="1960"/>
    <d v="2015-03-21T19:22:38"/>
  </r>
  <r>
    <x v="1961"/>
    <s v="Food Truck for Little Fox Bakery"/>
    <s v="Looking to put the best baked goods in Bowling Green on wheels"/>
    <n v="15000"/>
    <n v="1825"/>
    <x v="2"/>
    <s v="US"/>
    <s v="USD"/>
    <x v="1953"/>
    <x v="1961"/>
    <b v="0"/>
    <n v="19"/>
    <b v="0"/>
    <s v="food/food trucks"/>
    <n v="12"/>
    <n v="96.05"/>
    <x v="4"/>
    <s v="food trucks"/>
    <x v="1961"/>
    <d v="2017-02-24T05:51:40"/>
  </r>
  <r>
    <x v="1962"/>
    <s v="Skullforge: The Hunt"/>
    <s v="A fantasy action RPG which follows an elven ex-slave on a journey of magic, revenge, intrigue, and deceit."/>
    <n v="20000"/>
    <n v="1821"/>
    <x v="2"/>
    <s v="US"/>
    <s v="USD"/>
    <x v="1954"/>
    <x v="1962"/>
    <b v="0"/>
    <n v="98"/>
    <b v="0"/>
    <s v="games/video games"/>
    <n v="9"/>
    <n v="18.579999999999998"/>
    <x v="3"/>
    <s v="video games"/>
    <x v="1962"/>
    <d v="2014-05-11T03:18:53"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x v="1963"/>
    <b v="0"/>
    <n v="13"/>
    <b v="1"/>
    <s v="theater/plays"/>
    <n v="121"/>
    <n v="140"/>
    <x v="6"/>
    <s v="plays"/>
    <x v="1963"/>
    <d v="2014-09-12T21:55:49"/>
  </r>
  <r>
    <x v="1964"/>
    <s v="ONE LOVES ONLY FORM"/>
    <s v="Public Radio Project"/>
    <n v="1500"/>
    <n v="1807.74"/>
    <x v="0"/>
    <s v="US"/>
    <s v="USD"/>
    <x v="1956"/>
    <x v="1964"/>
    <b v="1"/>
    <n v="47"/>
    <b v="1"/>
    <s v="publishing/radio &amp; podcasts"/>
    <n v="121"/>
    <n v="38.46"/>
    <x v="1"/>
    <s v="radio &amp; podcasts"/>
    <x v="1964"/>
    <d v="2012-03-01T23:30:39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x v="1965"/>
    <b v="1"/>
    <n v="12"/>
    <b v="1"/>
    <s v="theater/plays"/>
    <n v="100"/>
    <n v="150.41999999999999"/>
    <x v="6"/>
    <s v="plays"/>
    <x v="1965"/>
    <d v="2015-02-09T04:30:00"/>
  </r>
  <r>
    <x v="1966"/>
    <s v="Kick, Punch... Fireball"/>
    <s v="Kick, Punch... Fireball is an FPS type arena game set inside the fantasy world."/>
    <n v="25000"/>
    <n v="1803"/>
    <x v="2"/>
    <s v="US"/>
    <s v="USD"/>
    <x v="1958"/>
    <x v="1966"/>
    <b v="0"/>
    <n v="22"/>
    <b v="0"/>
    <s v="games/video games"/>
    <n v="7"/>
    <n v="81.95"/>
    <x v="3"/>
    <s v="video games"/>
    <x v="1966"/>
    <d v="2014-04-13T18:18:15"/>
  </r>
  <r>
    <x v="1967"/>
    <s v="Our Modern Lives"/>
    <s v="Help five college students as they journey to bring their groundbreaking new musical &quot;Our Modern Lives&quot; to Broadway!"/>
    <n v="3000000"/>
    <n v="1800"/>
    <x v="2"/>
    <s v="US"/>
    <s v="USD"/>
    <x v="1959"/>
    <x v="1967"/>
    <b v="0"/>
    <n v="6"/>
    <b v="0"/>
    <s v="theater/musical"/>
    <n v="0"/>
    <n v="300"/>
    <x v="6"/>
    <s v="musical"/>
    <x v="1967"/>
    <d v="2015-08-01T14:00:00"/>
  </r>
  <r>
    <x v="1968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60"/>
    <x v="1968"/>
    <b v="0"/>
    <n v="19"/>
    <b v="1"/>
    <s v="music/rock"/>
    <n v="100"/>
    <n v="94.74"/>
    <x v="7"/>
    <s v="rock"/>
    <x v="1968"/>
    <d v="2012-03-03T15:39:25"/>
  </r>
  <r>
    <x v="1969"/>
    <s v="We Rise"/>
    <s v="A play honoring the lives and legacies of the activists and those remembered at the 1992 ACT UP Ashes Action at The White House"/>
    <n v="1500"/>
    <n v="1800"/>
    <x v="0"/>
    <s v="US"/>
    <s v="USD"/>
    <x v="1961"/>
    <x v="1969"/>
    <b v="0"/>
    <n v="31"/>
    <b v="1"/>
    <s v="theater/plays"/>
    <n v="120"/>
    <n v="58.06"/>
    <x v="6"/>
    <s v="plays"/>
    <x v="1969"/>
    <d v="2014-11-27T15:21:23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x v="1970"/>
    <b v="0"/>
    <n v="37"/>
    <b v="1"/>
    <s v="theater/plays"/>
    <n v="119"/>
    <n v="48.34"/>
    <x v="6"/>
    <s v="plays"/>
    <x v="1970"/>
    <d v="2014-07-17T16:33:43"/>
  </r>
  <r>
    <x v="1971"/>
    <s v="The Case Of Soghomon Tehlirian"/>
    <s v="A play dedicated to the 100th anniversary of the Armenian Genocide."/>
    <n v="11000"/>
    <n v="1788"/>
    <x v="2"/>
    <s v="US"/>
    <s v="USD"/>
    <x v="1963"/>
    <x v="1971"/>
    <b v="0"/>
    <n v="20"/>
    <b v="0"/>
    <s v="theater/plays"/>
    <n v="16"/>
    <n v="89.4"/>
    <x v="6"/>
    <s v="plays"/>
    <x v="1971"/>
    <d v="2015-05-09T21:14:18"/>
  </r>
  <r>
    <x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x v="1972"/>
    <b v="0"/>
    <n v="15"/>
    <b v="0"/>
    <s v="film &amp; video/science fiction"/>
    <n v="5"/>
    <n v="119"/>
    <x v="5"/>
    <s v="science fiction"/>
    <x v="1972"/>
    <d v="2014-08-03T02:59:56"/>
  </r>
  <r>
    <x v="1973"/>
    <s v="New Tropic Bombs EP ~ &quot;Return to Bomber Bay&quot;"/>
    <s v="A fresh batch of chaos from Toledo, Ohio's reggae-rockers, Tropic Bombs!"/>
    <n v="1500"/>
    <n v="1785"/>
    <x v="0"/>
    <s v="US"/>
    <s v="USD"/>
    <x v="1965"/>
    <x v="1973"/>
    <b v="1"/>
    <n v="41"/>
    <b v="1"/>
    <s v="music/rock"/>
    <n v="119"/>
    <n v="43.54"/>
    <x v="7"/>
    <s v="rock"/>
    <x v="1973"/>
    <d v="2014-03-29T01:00:00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x v="1974"/>
    <b v="0"/>
    <n v="13"/>
    <b v="0"/>
    <s v="theater/plays"/>
    <n v="36"/>
    <n v="137.08000000000001"/>
    <x v="6"/>
    <s v="plays"/>
    <x v="1974"/>
    <d v="2015-11-02T16:50:00"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x v="1975"/>
    <b v="0"/>
    <n v="30"/>
    <b v="0"/>
    <s v="technology/wearables"/>
    <n v="15"/>
    <n v="59.2"/>
    <x v="0"/>
    <s v="wearables"/>
    <x v="1975"/>
    <d v="2016-10-06T15:15:32"/>
  </r>
  <r>
    <x v="1976"/>
    <s v="Manned Mock Mars Mission"/>
    <s v="I will be building a mock space station and simulate living on Mars for two weeks."/>
    <n v="1750"/>
    <n v="1776"/>
    <x v="0"/>
    <s v="US"/>
    <s v="USD"/>
    <x v="1968"/>
    <x v="1976"/>
    <b v="1"/>
    <n v="50"/>
    <b v="1"/>
    <s v="technology/space exploration"/>
    <n v="101"/>
    <n v="35.520000000000003"/>
    <x v="0"/>
    <s v="space exploration"/>
    <x v="1976"/>
    <d v="2013-12-23T21:54:14"/>
  </r>
  <r>
    <x v="1977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9"/>
    <x v="1977"/>
    <b v="0"/>
    <n v="49"/>
    <b v="1"/>
    <s v="music/pop"/>
    <n v="118"/>
    <n v="36.24"/>
    <x v="7"/>
    <s v="pop"/>
    <x v="1977"/>
    <d v="2014-02-06T20:31:11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x v="1978"/>
    <b v="0"/>
    <n v="4"/>
    <b v="1"/>
    <s v="music/rock"/>
    <n v="118"/>
    <n v="443.75"/>
    <x v="7"/>
    <s v="rock"/>
    <x v="1978"/>
    <d v="2011-11-02T08:00:00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x v="1979"/>
    <b v="0"/>
    <n v="35"/>
    <b v="1"/>
    <s v="music/indie rock"/>
    <n v="148"/>
    <n v="50.66"/>
    <x v="7"/>
    <s v="indie rock"/>
    <x v="1979"/>
    <d v="2015-10-27T04:59:00"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x v="1980"/>
    <b v="0"/>
    <n v="7"/>
    <b v="0"/>
    <s v="music/faith"/>
    <n v="44"/>
    <n v="253.14"/>
    <x v="7"/>
    <s v="faith"/>
    <x v="1980"/>
    <d v="2017-04-09T11:49:54"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x v="1981"/>
    <b v="0"/>
    <n v="33"/>
    <b v="0"/>
    <s v="food/restaurants"/>
    <n v="10"/>
    <n v="53.55"/>
    <x v="4"/>
    <s v="restaurants"/>
    <x v="1981"/>
    <d v="2015-03-19T18:15:30"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x v="1974"/>
    <x v="1982"/>
    <b v="0"/>
    <n v="26"/>
    <b v="1"/>
    <s v="theater/plays"/>
    <n v="118"/>
    <n v="67.92"/>
    <x v="6"/>
    <s v="plays"/>
    <x v="1982"/>
    <d v="2016-12-17T08:00:00"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x v="1975"/>
    <x v="1983"/>
    <b v="0"/>
    <n v="31"/>
    <b v="0"/>
    <s v="theater/musical"/>
    <n v="35"/>
    <n v="56.84"/>
    <x v="6"/>
    <s v="musical"/>
    <x v="1983"/>
    <d v="2016-11-19T01:00:00"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x v="1984"/>
    <b v="0"/>
    <n v="27"/>
    <b v="0"/>
    <s v="theater/spaces"/>
    <n v="4"/>
    <n v="65.11"/>
    <x v="6"/>
    <s v="spaces"/>
    <x v="1984"/>
    <d v="2016-02-08T00:17:00"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x v="1985"/>
    <b v="0"/>
    <n v="24"/>
    <b v="1"/>
    <s v="music/electronic music"/>
    <n v="293"/>
    <n v="73.13"/>
    <x v="7"/>
    <s v="electronic music"/>
    <x v="1985"/>
    <d v="2014-02-06T19:00:48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x v="1986"/>
    <b v="0"/>
    <n v="49"/>
    <b v="0"/>
    <s v="publishing/children's books"/>
    <n v="22"/>
    <n v="35.729999999999997"/>
    <x v="1"/>
    <s v="children's books"/>
    <x v="1986"/>
    <d v="2012-07-14T23:42:48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x v="1987"/>
    <b v="0"/>
    <n v="26"/>
    <b v="1"/>
    <s v="music/rock"/>
    <n v="250"/>
    <n v="67.31"/>
    <x v="7"/>
    <s v="rock"/>
    <x v="1987"/>
    <d v="2016-07-21T00:13:06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x v="1988"/>
    <b v="0"/>
    <n v="15"/>
    <b v="0"/>
    <s v="technology/wearables"/>
    <n v="2"/>
    <n v="116.53"/>
    <x v="0"/>
    <s v="wearables"/>
    <x v="1988"/>
    <d v="2016-10-14T15:25:34"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x v="1981"/>
    <x v="1989"/>
    <b v="0"/>
    <n v="38"/>
    <b v="0"/>
    <s v="theater/plays"/>
    <n v="24"/>
    <n v="45.84"/>
    <x v="6"/>
    <s v="plays"/>
    <x v="1989"/>
    <d v="2014-10-26T18:29:26"/>
  </r>
  <r>
    <x v="1990"/>
    <s v="Fischer Theatre Marquee"/>
    <s v="Help light the lights at the historic Fischer Theatre in Danville, IL."/>
    <n v="16500"/>
    <n v="1739"/>
    <x v="3"/>
    <s v="US"/>
    <s v="USD"/>
    <x v="1982"/>
    <x v="1990"/>
    <b v="0"/>
    <n v="8"/>
    <b v="0"/>
    <s v="theater/spaces"/>
    <n v="11"/>
    <n v="217.38"/>
    <x v="6"/>
    <s v="spaces"/>
    <x v="1990"/>
    <d v="2017-03-24T20:59:18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x v="1991"/>
    <b v="0"/>
    <n v="76"/>
    <b v="1"/>
    <s v="music/metal"/>
    <n v="144"/>
    <n v="22.74"/>
    <x v="7"/>
    <s v="metal"/>
    <x v="1991"/>
    <d v="2015-04-15T22:59:00"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x v="1992"/>
    <b v="0"/>
    <n v="34"/>
    <b v="1"/>
    <s v="film &amp; video/shorts"/>
    <n v="115"/>
    <n v="50.59"/>
    <x v="5"/>
    <s v="shorts"/>
    <x v="1992"/>
    <d v="2010-08-01T03:00:00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x v="1993"/>
    <b v="0"/>
    <n v="42"/>
    <b v="0"/>
    <s v="theater/spaces"/>
    <n v="17"/>
    <n v="40.83"/>
    <x v="6"/>
    <s v="spaces"/>
    <x v="1993"/>
    <d v="2016-10-07T14:00:00"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x v="1994"/>
    <b v="0"/>
    <n v="23"/>
    <b v="1"/>
    <s v="theater/plays"/>
    <n v="114"/>
    <n v="74.349999999999994"/>
    <x v="6"/>
    <s v="plays"/>
    <x v="1994"/>
    <d v="2015-08-07T17:00:00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x v="1995"/>
    <b v="0"/>
    <n v="8"/>
    <b v="0"/>
    <s v="photography/photobooks"/>
    <n v="7"/>
    <n v="213.38"/>
    <x v="2"/>
    <s v="photobooks"/>
    <x v="1995"/>
    <d v="2015-04-01T01:01:30"/>
  </r>
  <r>
    <x v="1996"/>
    <s v="UOttawa Makermobile"/>
    <s v="Creativity on the go! |_x000a_CrÃ©ativitÃ© en mouvement !"/>
    <n v="1000"/>
    <n v="1707"/>
    <x v="0"/>
    <s v="CA"/>
    <s v="CAD"/>
    <x v="1988"/>
    <x v="1996"/>
    <b v="0"/>
    <n v="28"/>
    <b v="1"/>
    <s v="technology/makerspaces"/>
    <n v="171"/>
    <n v="60.96"/>
    <x v="0"/>
    <s v="makerspaces"/>
    <x v="1996"/>
    <d v="2015-11-09T14:32:00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x v="1997"/>
    <b v="0"/>
    <n v="41"/>
    <b v="0"/>
    <s v="technology/wearables"/>
    <n v="4"/>
    <n v="41.59"/>
    <x v="0"/>
    <s v="wearables"/>
    <x v="1997"/>
    <d v="2015-05-29T16:17:15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x v="1998"/>
    <b v="0"/>
    <n v="45"/>
    <b v="1"/>
    <s v="theater/plays"/>
    <n v="100"/>
    <n v="37.78"/>
    <x v="6"/>
    <s v="plays"/>
    <x v="1998"/>
    <d v="2014-10-26T00:43:00"/>
  </r>
  <r>
    <x v="1999"/>
    <s v="Earlids"/>
    <s v="Lee, an awkward teenager with sound-blocking earlids, must confront his self-isolation after a girl moves in next door."/>
    <n v="1300"/>
    <n v="1700"/>
    <x v="0"/>
    <s v="US"/>
    <s v="USD"/>
    <x v="1991"/>
    <x v="1999"/>
    <b v="0"/>
    <n v="26"/>
    <b v="1"/>
    <s v="film &amp; video/shorts"/>
    <n v="131"/>
    <n v="65.38"/>
    <x v="5"/>
    <s v="shorts"/>
    <x v="1999"/>
    <d v="2013-11-14T05:59:00"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x v="1992"/>
    <x v="2000"/>
    <b v="0"/>
    <n v="20"/>
    <b v="0"/>
    <s v="food/food trucks"/>
    <n v="28"/>
    <n v="84.9"/>
    <x v="4"/>
    <s v="food trucks"/>
    <x v="2000"/>
    <d v="2014-11-22T05:59:00"/>
  </r>
  <r>
    <x v="2001"/>
    <s v="Madame X"/>
    <s v="The production of the original play &quot;Madame X&quot; by Amanda Davison. Inspired by the painting by John Singer Sargent."/>
    <n v="10500"/>
    <n v="1697"/>
    <x v="2"/>
    <s v="US"/>
    <s v="USD"/>
    <x v="1993"/>
    <x v="2001"/>
    <b v="1"/>
    <n v="9"/>
    <b v="0"/>
    <s v="theater/plays"/>
    <n v="16"/>
    <n v="188.56"/>
    <x v="6"/>
    <s v="plays"/>
    <x v="2001"/>
    <d v="2015-07-19T05:23:11"/>
  </r>
  <r>
    <x v="2002"/>
    <s v="Out Of The Dark"/>
    <s v="Inner Darkness turned into a photobook. Personal work i shot during my recovery...in Berlin."/>
    <n v="3500"/>
    <n v="1697"/>
    <x v="2"/>
    <s v="DE"/>
    <s v="EUR"/>
    <x v="1994"/>
    <x v="2002"/>
    <b v="1"/>
    <n v="18"/>
    <b v="0"/>
    <s v="photography/photobooks"/>
    <n v="48"/>
    <n v="94.28"/>
    <x v="2"/>
    <s v="photobooks"/>
    <x v="2002"/>
    <d v="2015-06-27T21:59:00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x v="2003"/>
    <b v="0"/>
    <n v="38"/>
    <b v="0"/>
    <s v="music/world music"/>
    <n v="14"/>
    <n v="44.5"/>
    <x v="7"/>
    <s v="world music"/>
    <x v="2003"/>
    <d v="2011-07-08T21:00:00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x v="2004"/>
    <b v="0"/>
    <n v="42"/>
    <b v="1"/>
    <s v="theater/plays"/>
    <n v="102"/>
    <n v="40.24"/>
    <x v="6"/>
    <s v="plays"/>
    <x v="2004"/>
    <d v="2016-05-28T21:44:00"/>
  </r>
  <r>
    <x v="2005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7"/>
    <x v="2005"/>
    <b v="0"/>
    <n v="49"/>
    <b v="1"/>
    <s v="theater/plays"/>
    <n v="109"/>
    <n v="34.409999999999997"/>
    <x v="6"/>
    <s v="plays"/>
    <x v="2005"/>
    <d v="2016-06-02T22:00:00"/>
  </r>
  <r>
    <x v="2006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8"/>
    <x v="2006"/>
    <b v="0"/>
    <n v="48"/>
    <b v="1"/>
    <s v="technology/wearables"/>
    <n v="112"/>
    <n v="35.130000000000003"/>
    <x v="0"/>
    <s v="wearables"/>
    <x v="2006"/>
    <d v="2014-12-19T01:53:04"/>
  </r>
  <r>
    <x v="2007"/>
    <s v="The White Bike"/>
    <s v="I want to add a new perspective to the cycling safety debate by taking my play THE WHITE BIKE to the Edinburgh Festival of Cycling"/>
    <n v="800"/>
    <n v="1686"/>
    <x v="0"/>
    <s v="GB"/>
    <s v="GBP"/>
    <x v="1999"/>
    <x v="2007"/>
    <b v="0"/>
    <n v="58"/>
    <b v="1"/>
    <s v="theater/plays"/>
    <n v="211"/>
    <n v="29.07"/>
    <x v="6"/>
    <s v="plays"/>
    <x v="2007"/>
    <d v="2015-05-08T20:05:00"/>
  </r>
  <r>
    <x v="2008"/>
    <s v="Power Rope"/>
    <s v="The most useful phone charger you will ever buy"/>
    <n v="10000"/>
    <n v="1677"/>
    <x v="2"/>
    <s v="US"/>
    <s v="USD"/>
    <x v="2000"/>
    <x v="2008"/>
    <b v="0"/>
    <n v="32"/>
    <b v="0"/>
    <s v="technology/wearables"/>
    <n v="17"/>
    <n v="52.41"/>
    <x v="0"/>
    <s v="wearables"/>
    <x v="2008"/>
    <d v="2016-09-28T22:24:55"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x v="2009"/>
    <b v="1"/>
    <n v="43"/>
    <b v="1"/>
    <s v="photography/photobooks"/>
    <n v="111"/>
    <n v="38.86"/>
    <x v="2"/>
    <s v="photobooks"/>
    <x v="2009"/>
    <d v="2014-07-24T18:51:44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x v="2010"/>
    <b v="0"/>
    <n v="37"/>
    <b v="1"/>
    <s v="theater/plays"/>
    <n v="101"/>
    <n v="45.11"/>
    <x v="6"/>
    <s v="plays"/>
    <x v="2010"/>
    <d v="2017-01-18T12:01:58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x v="2011"/>
    <b v="0"/>
    <n v="35"/>
    <b v="1"/>
    <s v="theater/plays"/>
    <n v="111"/>
    <n v="47.66"/>
    <x v="6"/>
    <s v="plays"/>
    <x v="2011"/>
    <d v="2016-02-11T22:59:00"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x v="2012"/>
    <b v="0"/>
    <n v="28"/>
    <b v="1"/>
    <s v="film &amp; video/television"/>
    <n v="167"/>
    <n v="59.46"/>
    <x v="5"/>
    <s v="television"/>
    <x v="2012"/>
    <d v="2015-04-28T00:00:00"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x v="2013"/>
    <b v="0"/>
    <n v="38"/>
    <b v="1"/>
    <s v="music/indie rock"/>
    <n v="111"/>
    <n v="43.71"/>
    <x v="7"/>
    <s v="indie rock"/>
    <x v="2013"/>
    <d v="2011-11-24T03:53:16"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x v="2014"/>
    <b v="1"/>
    <n v="20"/>
    <b v="1"/>
    <s v="theater/plays"/>
    <n v="111"/>
    <n v="83.05"/>
    <x v="6"/>
    <s v="plays"/>
    <x v="2014"/>
    <d v="2015-06-21T17:32:46"/>
  </r>
  <r>
    <x v="201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7"/>
    <x v="2015"/>
    <b v="0"/>
    <n v="30"/>
    <b v="1"/>
    <s v="theater/plays"/>
    <n v="101"/>
    <n v="55.33"/>
    <x v="6"/>
    <s v="plays"/>
    <x v="2015"/>
    <d v="2016-02-02T16:38:00"/>
  </r>
  <r>
    <x v="2016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8"/>
    <x v="2016"/>
    <b v="0"/>
    <n v="18"/>
    <b v="1"/>
    <s v="technology/makerspaces"/>
    <n v="111"/>
    <n v="92.22"/>
    <x v="0"/>
    <s v="makerspaces"/>
    <x v="2016"/>
    <d v="2016-02-10T22:13:36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x v="2017"/>
    <b v="0"/>
    <n v="52"/>
    <b v="0"/>
    <s v="publishing/fiction"/>
    <n v="41"/>
    <n v="31.85"/>
    <x v="1"/>
    <s v="fiction"/>
    <x v="2017"/>
    <d v="2013-12-26T23:54:54"/>
  </r>
  <r>
    <x v="2018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0"/>
    <x v="2018"/>
    <b v="0"/>
    <n v="36"/>
    <b v="0"/>
    <s v="publishing/children's books"/>
    <n v="8"/>
    <n v="45.97"/>
    <x v="1"/>
    <s v="children's books"/>
    <x v="2018"/>
    <d v="2015-06-12T07:07:56"/>
  </r>
  <r>
    <x v="2019"/>
    <s v="The Freakniks Debut Album: Infinite Love"/>
    <s v="The Freakniks are making their psychedelic freak-folk debut studio album and they need your help."/>
    <n v="1500"/>
    <n v="1655"/>
    <x v="0"/>
    <s v="US"/>
    <s v="USD"/>
    <x v="2011"/>
    <x v="2019"/>
    <b v="0"/>
    <n v="52"/>
    <b v="1"/>
    <s v="music/indie rock"/>
    <n v="110"/>
    <n v="31.83"/>
    <x v="7"/>
    <s v="indie rock"/>
    <x v="2019"/>
    <d v="2013-10-11T00:00:00"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x v="2020"/>
    <b v="0"/>
    <n v="41"/>
    <b v="1"/>
    <s v="film &amp; video/shorts"/>
    <n v="127"/>
    <n v="40.270000000000003"/>
    <x v="5"/>
    <s v="shorts"/>
    <x v="2020"/>
    <d v="2014-04-25T18:38:13"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x v="2021"/>
    <b v="0"/>
    <n v="33"/>
    <b v="1"/>
    <s v="theater/plays"/>
    <n v="110"/>
    <n v="50.02"/>
    <x v="6"/>
    <s v="plays"/>
    <x v="2021"/>
    <d v="2014-10-02T14:21:00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x v="2022"/>
    <b v="0"/>
    <n v="18"/>
    <b v="1"/>
    <s v="theater/plays"/>
    <n v="110"/>
    <n v="91.67"/>
    <x v="6"/>
    <s v="plays"/>
    <x v="2022"/>
    <d v="2015-02-26T00:35:10"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x v="2015"/>
    <x v="2023"/>
    <b v="0"/>
    <n v="69"/>
    <b v="1"/>
    <s v="theater/plays"/>
    <n v="103"/>
    <n v="23.87"/>
    <x v="6"/>
    <s v="plays"/>
    <x v="2023"/>
    <d v="2016-12-01T17:39:42"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x v="2024"/>
    <b v="1"/>
    <n v="15"/>
    <b v="0"/>
    <s v="photography/photobooks"/>
    <n v="5"/>
    <n v="109.07"/>
    <x v="2"/>
    <s v="photobooks"/>
    <x v="2024"/>
    <d v="2015-02-05T16:11:18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x v="2025"/>
    <b v="0"/>
    <n v="39"/>
    <b v="1"/>
    <s v="theater/plays"/>
    <n v="109"/>
    <n v="41.92"/>
    <x v="6"/>
    <s v="plays"/>
    <x v="2025"/>
    <d v="2015-07-07T17:30:33"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x v="2026"/>
    <b v="0"/>
    <n v="56"/>
    <b v="0"/>
    <s v="games/video games"/>
    <n v="5"/>
    <n v="29.04"/>
    <x v="3"/>
    <s v="video games"/>
    <x v="2026"/>
    <d v="2016-11-03T18:00:08"/>
  </r>
  <r>
    <x v="2027"/>
    <s v="The Diary of a Nobody"/>
    <s v="A touring production of FRED's modern adaptation of the classic Victorian comic novel, reaching out to new audiences."/>
    <n v="1500"/>
    <n v="1625"/>
    <x v="0"/>
    <s v="GB"/>
    <s v="GBP"/>
    <x v="2019"/>
    <x v="2027"/>
    <b v="0"/>
    <n v="20"/>
    <b v="1"/>
    <s v="theater/plays"/>
    <n v="108"/>
    <n v="81.25"/>
    <x v="6"/>
    <s v="plays"/>
    <x v="2027"/>
    <d v="2015-02-17T14:00:00"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x v="2028"/>
    <b v="0"/>
    <n v="17"/>
    <b v="1"/>
    <s v="theater/plays"/>
    <n v="163"/>
    <n v="95.59"/>
    <x v="6"/>
    <s v="plays"/>
    <x v="2028"/>
    <d v="2015-05-03T22:51:00"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x v="2029"/>
    <b v="0"/>
    <n v="31"/>
    <b v="1"/>
    <s v="theater/plays"/>
    <n v="162"/>
    <n v="52.35"/>
    <x v="6"/>
    <s v="plays"/>
    <x v="2029"/>
    <d v="2015-08-17T10:22:16"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x v="2022"/>
    <x v="2030"/>
    <b v="0"/>
    <n v="18"/>
    <b v="1"/>
    <s v="theater/plays"/>
    <n v="135"/>
    <n v="89.79"/>
    <x v="6"/>
    <s v="plays"/>
    <x v="2030"/>
    <d v="2016-01-19T04:59:00"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x v="2031"/>
    <b v="0"/>
    <n v="64"/>
    <b v="1"/>
    <s v="theater/plays"/>
    <n v="108"/>
    <n v="25.25"/>
    <x v="6"/>
    <s v="plays"/>
    <x v="2031"/>
    <d v="2015-05-09T09:35:15"/>
  </r>
  <r>
    <x v="2032"/>
    <s v="The Miller's Wife, a new opera"/>
    <s v="A new opera in English by Mike Christie to be premiÃ¨red at the Arcola Theatre, London UK from 14th-17th August 2013."/>
    <n v="1570"/>
    <n v="1614"/>
    <x v="0"/>
    <s v="GB"/>
    <s v="GBP"/>
    <x v="2024"/>
    <x v="2032"/>
    <b v="0"/>
    <n v="37"/>
    <b v="1"/>
    <s v="music/classical music"/>
    <n v="103"/>
    <n v="43.62"/>
    <x v="7"/>
    <s v="classical music"/>
    <x v="2032"/>
    <d v="2013-05-31T17:00:00"/>
  </r>
  <r>
    <x v="2033"/>
    <s v="Woodhouse EP"/>
    <s v="Woodhouse is making an EP!  If you are a fan of whiskey and loud guitars, contribute to the cause!"/>
    <n v="1000"/>
    <n v="1614"/>
    <x v="0"/>
    <s v="US"/>
    <s v="USD"/>
    <x v="2025"/>
    <x v="2033"/>
    <b v="0"/>
    <n v="21"/>
    <b v="1"/>
    <s v="music/rock"/>
    <n v="161"/>
    <n v="76.86"/>
    <x v="7"/>
    <s v="rock"/>
    <x v="2033"/>
    <d v="2015-04-11T04:06:32"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x v="2034"/>
    <b v="0"/>
    <n v="25"/>
    <b v="1"/>
    <s v="music/rock"/>
    <n v="107"/>
    <n v="64.44"/>
    <x v="7"/>
    <s v="rock"/>
    <x v="2034"/>
    <d v="2013-12-06T23:22:00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x v="2035"/>
    <b v="0"/>
    <n v="28"/>
    <b v="1"/>
    <s v="theater/plays"/>
    <n v="161"/>
    <n v="57.5"/>
    <x v="6"/>
    <s v="plays"/>
    <x v="2035"/>
    <d v="2016-04-16T22:39:07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x v="2036"/>
    <b v="0"/>
    <n v="8"/>
    <b v="0"/>
    <s v="theater/spaces"/>
    <n v="8"/>
    <n v="200.63"/>
    <x v="6"/>
    <s v="spaces"/>
    <x v="2036"/>
    <d v="2016-10-17T04:00:00"/>
  </r>
  <r>
    <x v="2037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x v="2037"/>
    <b v="0"/>
    <n v="20"/>
    <b v="1"/>
    <s v="theater/spaces"/>
    <n v="119"/>
    <n v="80.25"/>
    <x v="6"/>
    <s v="spaces"/>
    <x v="2037"/>
    <d v="2017-03-01T02:00:00"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x v="2029"/>
    <x v="2038"/>
    <b v="0"/>
    <n v="41"/>
    <b v="1"/>
    <s v="publishing/nonfiction"/>
    <n v="107"/>
    <n v="39.049999999999997"/>
    <x v="1"/>
    <s v="nonfiction"/>
    <x v="2038"/>
    <d v="2014-12-01T04:59:00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x v="2039"/>
    <b v="0"/>
    <n v="69"/>
    <b v="1"/>
    <s v="theater/plays"/>
    <n v="106"/>
    <n v="23.1"/>
    <x v="6"/>
    <s v="plays"/>
    <x v="2039"/>
    <d v="2015-04-01T20:17:48"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x v="2031"/>
    <x v="2040"/>
    <b v="0"/>
    <n v="39"/>
    <b v="1"/>
    <s v="film &amp; video/shorts"/>
    <n v="106"/>
    <n v="40.78"/>
    <x v="5"/>
    <s v="shorts"/>
    <x v="2040"/>
    <d v="2014-01-22T21:39:59"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x v="2032"/>
    <x v="2041"/>
    <b v="0"/>
    <n v="44"/>
    <b v="1"/>
    <s v="theater/plays"/>
    <n v="106"/>
    <n v="36.07"/>
    <x v="6"/>
    <s v="plays"/>
    <x v="2041"/>
    <d v="2014-11-06T00:46:00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x v="2042"/>
    <b v="0"/>
    <n v="12"/>
    <b v="0"/>
    <s v="photography/places"/>
    <n v="79"/>
    <n v="131.66999999999999"/>
    <x v="2"/>
    <s v="places"/>
    <x v="2042"/>
    <d v="2016-12-25T11:00:00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x v="2043"/>
    <b v="0"/>
    <n v="32"/>
    <b v="0"/>
    <s v="theater/plays"/>
    <n v="16"/>
    <n v="49.28"/>
    <x v="6"/>
    <s v="plays"/>
    <x v="2043"/>
    <d v="2015-02-11T02:53:41"/>
  </r>
  <r>
    <x v="2044"/>
    <s v="Janus Word Album"/>
    <s v="Janus Word combines hard rock with melodic acoustic music for a unique and awesome sound."/>
    <n v="1500"/>
    <n v="1576"/>
    <x v="0"/>
    <s v="US"/>
    <s v="USD"/>
    <x v="2035"/>
    <x v="2044"/>
    <b v="0"/>
    <n v="27"/>
    <b v="1"/>
    <s v="music/rock"/>
    <n v="105"/>
    <n v="58.37"/>
    <x v="7"/>
    <s v="rock"/>
    <x v="2044"/>
    <d v="2013-03-08T15:42:15"/>
  </r>
  <r>
    <x v="204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6"/>
    <x v="2045"/>
    <b v="0"/>
    <n v="7"/>
    <b v="0"/>
    <s v="publishing/translations"/>
    <n v="11"/>
    <n v="225"/>
    <x v="1"/>
    <s v="translations"/>
    <x v="2045"/>
    <d v="2014-09-05T13:39:00"/>
  </r>
  <r>
    <x v="2046"/>
    <s v="In a Jazzy Motown"/>
    <s v="A real Motown Backup singer on 22 gold and platinum albums headlines her own Jazz CD of Motown songs."/>
    <n v="14500"/>
    <n v="1575"/>
    <x v="2"/>
    <s v="US"/>
    <s v="USD"/>
    <x v="2037"/>
    <x v="2046"/>
    <b v="0"/>
    <n v="28"/>
    <b v="0"/>
    <s v="music/jazz"/>
    <n v="11"/>
    <n v="56.25"/>
    <x v="7"/>
    <s v="jazz"/>
    <x v="2046"/>
    <d v="2012-11-18T00:00:00"/>
  </r>
  <r>
    <x v="2047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8"/>
    <x v="2047"/>
    <b v="0"/>
    <n v="27"/>
    <b v="1"/>
    <s v="music/rock"/>
    <n v="105"/>
    <n v="58.33"/>
    <x v="7"/>
    <s v="rock"/>
    <x v="2047"/>
    <d v="2012-09-01T01:21:02"/>
  </r>
  <r>
    <x v="2048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x v="2048"/>
    <b v="0"/>
    <n v="44"/>
    <b v="1"/>
    <s v="theater/plays"/>
    <n v="315"/>
    <n v="35.799999999999997"/>
    <x v="6"/>
    <s v="plays"/>
    <x v="2048"/>
    <d v="2016-05-02T23:00:00"/>
  </r>
  <r>
    <x v="2049"/>
    <s v="The Crossing Shore"/>
    <s v="A film dedicated to an AAF Pilot's struggle to survive behind enemy lines during WWII."/>
    <n v="6000"/>
    <n v="1571.55"/>
    <x v="2"/>
    <s v="US"/>
    <s v="USD"/>
    <x v="2040"/>
    <x v="2049"/>
    <b v="0"/>
    <n v="18"/>
    <b v="0"/>
    <s v="film &amp; video/drama"/>
    <n v="26"/>
    <n v="87.31"/>
    <x v="5"/>
    <s v="drama"/>
    <x v="2049"/>
    <d v="2014-09-15T02:00:03"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x v="2041"/>
    <x v="2050"/>
    <b v="0"/>
    <n v="7"/>
    <b v="0"/>
    <s v="technology/web"/>
    <n v="2"/>
    <n v="224.43"/>
    <x v="0"/>
    <s v="web"/>
    <x v="2050"/>
    <d v="2015-04-10T22:27:28"/>
  </r>
  <r>
    <x v="205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2"/>
    <x v="2051"/>
    <b v="0"/>
    <n v="46"/>
    <b v="0"/>
    <s v="theater/spaces"/>
    <n v="46"/>
    <n v="34.130000000000003"/>
    <x v="6"/>
    <s v="spaces"/>
    <x v="2051"/>
    <d v="2017-04-07T17:35:34"/>
  </r>
  <r>
    <x v="2052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3"/>
    <x v="2052"/>
    <b v="0"/>
    <n v="29"/>
    <b v="1"/>
    <s v="theater/plays"/>
    <n v="105"/>
    <n v="54.14"/>
    <x v="6"/>
    <s v="plays"/>
    <x v="2052"/>
    <d v="2015-06-25T18:07:39"/>
  </r>
  <r>
    <x v="2053"/>
    <s v="Jonah and the Crab"/>
    <s v="A short film about a boy searching for companionship in a hermit crab he finds on the beach."/>
    <n v="400"/>
    <n v="1570"/>
    <x v="0"/>
    <s v="US"/>
    <s v="USD"/>
    <x v="2044"/>
    <x v="2053"/>
    <b v="0"/>
    <n v="26"/>
    <b v="1"/>
    <s v="film &amp; video/shorts"/>
    <n v="393"/>
    <n v="60.38"/>
    <x v="5"/>
    <s v="shorts"/>
    <x v="2053"/>
    <d v="2012-05-21T02:59:00"/>
  </r>
  <r>
    <x v="2054"/>
    <s v="Rainbowtown"/>
    <s v="&quot;Rainbowtown&quot; is a new play for kids. Help us bring it to the Main Line during the 2014 Philadelphia Fringe Festival!"/>
    <n v="1500"/>
    <n v="1565"/>
    <x v="0"/>
    <s v="US"/>
    <s v="USD"/>
    <x v="1618"/>
    <x v="2054"/>
    <b v="0"/>
    <n v="28"/>
    <b v="1"/>
    <s v="theater/plays"/>
    <n v="104"/>
    <n v="55.89"/>
    <x v="6"/>
    <s v="plays"/>
    <x v="2054"/>
    <d v="2014-06-01T03:59:00"/>
  </r>
  <r>
    <x v="2055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x v="2055"/>
    <b v="0"/>
    <n v="18"/>
    <b v="1"/>
    <s v="theater/plays"/>
    <n v="130"/>
    <n v="86.94"/>
    <x v="6"/>
    <s v="plays"/>
    <x v="2055"/>
    <d v="2017-01-11T05:00:00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x v="2056"/>
    <b v="0"/>
    <n v="64"/>
    <b v="1"/>
    <s v="publishing/nonfiction"/>
    <n v="130"/>
    <n v="24.42"/>
    <x v="1"/>
    <s v="nonfiction"/>
    <x v="2056"/>
    <d v="2016-06-11T19:22:59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x v="2057"/>
    <b v="0"/>
    <n v="29"/>
    <b v="1"/>
    <s v="music/rock"/>
    <n v="104"/>
    <n v="53.83"/>
    <x v="7"/>
    <s v="rock"/>
    <x v="2057"/>
    <d v="2009-12-01T17:00:00"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x v="2058"/>
    <b v="1"/>
    <n v="17"/>
    <b v="1"/>
    <s v="technology/hardware"/>
    <n v="312"/>
    <n v="91.76"/>
    <x v="0"/>
    <s v="hardware"/>
    <x v="2058"/>
    <d v="2010-07-02T23:00:00"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x v="2049"/>
    <x v="2059"/>
    <b v="0"/>
    <n v="45"/>
    <b v="1"/>
    <s v="theater/plays"/>
    <n v="104"/>
    <n v="34.6"/>
    <x v="6"/>
    <s v="plays"/>
    <x v="2059"/>
    <d v="2015-06-18T11:04:01"/>
  </r>
  <r>
    <x v="2060"/>
    <s v="Pies not Lies"/>
    <s v="A city centre shop selling great locally made food with room to chat and learn about eachother."/>
    <n v="7500"/>
    <n v="1555"/>
    <x v="3"/>
    <s v="GB"/>
    <s v="GBP"/>
    <x v="2050"/>
    <x v="2060"/>
    <b v="0"/>
    <n v="61"/>
    <b v="0"/>
    <s v="food/small batch"/>
    <n v="21"/>
    <n v="25.49"/>
    <x v="4"/>
    <s v="small batch"/>
    <x v="2060"/>
    <d v="2017-03-26T20:14:45"/>
  </r>
  <r>
    <x v="2061"/>
    <s v="Food On You presents Baby's First Parental Advisory"/>
    <s v="Songs about the first year of parenthood, often inappropriate for children"/>
    <n v="1500"/>
    <n v="1555"/>
    <x v="0"/>
    <s v="US"/>
    <s v="USD"/>
    <x v="2051"/>
    <x v="2061"/>
    <b v="0"/>
    <n v="20"/>
    <b v="1"/>
    <s v="music/rock"/>
    <n v="104"/>
    <n v="77.75"/>
    <x v="7"/>
    <s v="rock"/>
    <x v="2061"/>
    <d v="2013-10-16T00:04:50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x v="2062"/>
    <b v="0"/>
    <n v="25"/>
    <b v="1"/>
    <s v="music/indie rock"/>
    <n v="104"/>
    <n v="62.12"/>
    <x v="7"/>
    <s v="indie rock"/>
    <x v="2062"/>
    <d v="2011-09-08T04:54:18"/>
  </r>
  <r>
    <x v="2063"/>
    <s v="Garden Eden, theatre, meeting, culture, music, art"/>
    <s v="a magical place for all kind of people, like a fairytaile in all colours"/>
    <n v="500000"/>
    <n v="1550"/>
    <x v="2"/>
    <s v="SE"/>
    <s v="SEK"/>
    <x v="2053"/>
    <x v="2063"/>
    <b v="0"/>
    <n v="2"/>
    <b v="0"/>
    <s v="theater/spaces"/>
    <n v="0"/>
    <n v="775"/>
    <x v="6"/>
    <s v="spaces"/>
    <x v="2063"/>
    <d v="2016-07-02T15:35:23"/>
  </r>
  <r>
    <x v="2064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4"/>
    <x v="2064"/>
    <b v="0"/>
    <n v="23"/>
    <b v="1"/>
    <s v="publishing/nonfiction"/>
    <n v="111"/>
    <n v="67.39"/>
    <x v="1"/>
    <s v="nonfiction"/>
    <x v="2064"/>
    <d v="2014-03-21T21:01:52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x v="2065"/>
    <b v="0"/>
    <n v="24"/>
    <b v="1"/>
    <s v="theater/musical"/>
    <n v="129"/>
    <n v="64.459999999999994"/>
    <x v="6"/>
    <s v="musical"/>
    <x v="2065"/>
    <d v="2016-03-15T16:00:00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x v="2066"/>
    <b v="0"/>
    <n v="14"/>
    <b v="0"/>
    <s v="technology/wearables"/>
    <n v="17"/>
    <n v="110.29"/>
    <x v="0"/>
    <s v="wearables"/>
    <x v="2066"/>
    <d v="2015-08-11T00:12:06"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x v="2067"/>
    <b v="0"/>
    <n v="32"/>
    <b v="1"/>
    <s v="games/tabletop games"/>
    <n v="154"/>
    <n v="48.06"/>
    <x v="3"/>
    <s v="tabletop games"/>
    <x v="2067"/>
    <d v="2015-02-04T04:00:00"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x v="2068"/>
    <b v="0"/>
    <n v="23"/>
    <b v="1"/>
    <s v="music/indie rock"/>
    <n v="102"/>
    <n v="66.83"/>
    <x v="7"/>
    <s v="indie rock"/>
    <x v="2068"/>
    <d v="2012-12-22T21:30:32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x v="2069"/>
    <b v="0"/>
    <n v="22"/>
    <b v="1"/>
    <s v="theater/plays"/>
    <n v="102"/>
    <n v="69.819999999999993"/>
    <x v="6"/>
    <s v="plays"/>
    <x v="2069"/>
    <d v="2014-07-10T18:35:45"/>
  </r>
  <r>
    <x v="2070"/>
    <s v="Luigi's Ladies"/>
    <s v="LUIGI'S LADIES: an original one-woman musical comedy"/>
    <n v="1500"/>
    <n v="1535"/>
    <x v="0"/>
    <s v="US"/>
    <s v="USD"/>
    <x v="2060"/>
    <x v="2070"/>
    <b v="0"/>
    <n v="26"/>
    <b v="1"/>
    <s v="theater/musical"/>
    <n v="102"/>
    <n v="59.04"/>
    <x v="6"/>
    <s v="musical"/>
    <x v="2070"/>
    <d v="2014-05-19T05:00:00"/>
  </r>
  <r>
    <x v="2071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1"/>
    <x v="2071"/>
    <b v="0"/>
    <n v="22"/>
    <b v="1"/>
    <s v="film &amp; video/documentary"/>
    <n v="256"/>
    <n v="69.77"/>
    <x v="5"/>
    <s v="documentary"/>
    <x v="2071"/>
    <d v="2012-09-06T17:01:40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x v="2072"/>
    <b v="0"/>
    <n v="14"/>
    <b v="1"/>
    <s v="theater/plays"/>
    <n v="153"/>
    <n v="109.57"/>
    <x v="6"/>
    <s v="plays"/>
    <x v="2072"/>
    <d v="2016-06-13T17:00:00"/>
  </r>
  <r>
    <x v="2073"/>
    <s v="Alpamayo to Yerupaja"/>
    <s v="Raising awareness to the effects of global warming through photographs of the high mountains of Peru."/>
    <n v="10000"/>
    <n v="1533"/>
    <x v="2"/>
    <s v="US"/>
    <s v="USD"/>
    <x v="2063"/>
    <x v="2073"/>
    <b v="1"/>
    <n v="24"/>
    <b v="0"/>
    <s v="photography/photobooks"/>
    <n v="15"/>
    <n v="63.88"/>
    <x v="2"/>
    <s v="photobooks"/>
    <x v="2073"/>
    <d v="2015-04-04T14:43:57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x v="2074"/>
    <b v="0"/>
    <n v="37"/>
    <b v="1"/>
    <s v="theater/plays"/>
    <n v="153"/>
    <n v="41.41"/>
    <x v="6"/>
    <s v="plays"/>
    <x v="2074"/>
    <d v="2014-07-23T03:59:00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x v="2075"/>
    <b v="0"/>
    <n v="18"/>
    <b v="0"/>
    <s v="technology/wearables"/>
    <n v="3"/>
    <n v="84.94"/>
    <x v="0"/>
    <s v="wearables"/>
    <x v="2075"/>
    <d v="2014-11-09T18:47:59"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x v="2076"/>
    <b v="0"/>
    <n v="25"/>
    <b v="1"/>
    <s v="theater/plays"/>
    <n v="102"/>
    <n v="61.1"/>
    <x v="6"/>
    <s v="plays"/>
    <x v="2076"/>
    <d v="2014-05-22T22:07:00"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x v="2067"/>
    <x v="2077"/>
    <b v="0"/>
    <n v="14"/>
    <b v="0"/>
    <s v="publishing/translations"/>
    <n v="20"/>
    <n v="109.07"/>
    <x v="1"/>
    <s v="translations"/>
    <x v="2077"/>
    <d v="2016-11-15T18:13:22"/>
  </r>
  <r>
    <x v="2078"/>
    <s v="At Swim, Two Boys"/>
    <s v="The play tells the story of Jim and Doyler and their friendship on the brink of Irish independence."/>
    <n v="1500"/>
    <n v="1525"/>
    <x v="0"/>
    <s v="IE"/>
    <s v="EUR"/>
    <x v="2068"/>
    <x v="2078"/>
    <b v="0"/>
    <n v="10"/>
    <b v="1"/>
    <s v="theater/plays"/>
    <n v="102"/>
    <n v="152.5"/>
    <x v="6"/>
    <s v="plays"/>
    <x v="2078"/>
    <d v="2016-06-05T13:59:50"/>
  </r>
  <r>
    <x v="2079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69"/>
    <x v="2079"/>
    <b v="0"/>
    <n v="27"/>
    <b v="1"/>
    <s v="theater/plays"/>
    <n v="101"/>
    <n v="56.33"/>
    <x v="6"/>
    <s v="plays"/>
    <x v="2079"/>
    <d v="2016-07-15T19:34:32"/>
  </r>
  <r>
    <x v="2080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70"/>
    <x v="2080"/>
    <b v="0"/>
    <n v="20"/>
    <b v="1"/>
    <s v="music/rock"/>
    <n v="101"/>
    <n v="76.05"/>
    <x v="7"/>
    <s v="rock"/>
    <x v="2080"/>
    <d v="2011-06-11T03:00:00"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x v="2081"/>
    <b v="0"/>
    <n v="30"/>
    <b v="0"/>
    <s v="music/jazz"/>
    <n v="30"/>
    <n v="50.67"/>
    <x v="7"/>
    <s v="jazz"/>
    <x v="2081"/>
    <d v="2014-05-04T06:00:00"/>
  </r>
  <r>
    <x v="2082"/>
    <s v="Silent Planet"/>
    <s v="The world premiere of the first full-length play by Eve Leigh, at the intimate Finborough Theatre in London."/>
    <n v="1500"/>
    <n v="1518"/>
    <x v="0"/>
    <s v="GB"/>
    <s v="GBP"/>
    <x v="2072"/>
    <x v="2082"/>
    <b v="0"/>
    <n v="19"/>
    <b v="1"/>
    <s v="theater/plays"/>
    <n v="101"/>
    <n v="79.89"/>
    <x v="6"/>
    <s v="plays"/>
    <x v="2082"/>
    <d v="2014-11-07T18:30:00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x v="2083"/>
    <b v="0"/>
    <n v="39"/>
    <b v="1"/>
    <s v="music/indie rock"/>
    <n v="101"/>
    <n v="38.85"/>
    <x v="7"/>
    <s v="indie rock"/>
    <x v="2083"/>
    <d v="2012-05-23T15:29:04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x v="2084"/>
    <b v="1"/>
    <n v="7"/>
    <b v="1"/>
    <s v="film &amp; video/documentary"/>
    <n v="101"/>
    <n v="215.86"/>
    <x v="5"/>
    <s v="documentary"/>
    <x v="2084"/>
    <d v="2012-02-15T15:37:15"/>
  </r>
  <r>
    <x v="2085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5"/>
    <x v="2085"/>
    <b v="0"/>
    <n v="42"/>
    <b v="1"/>
    <s v="theater/plays"/>
    <n v="101"/>
    <n v="35.950000000000003"/>
    <x v="6"/>
    <s v="plays"/>
    <x v="2085"/>
    <d v="2015-09-11T18:19:55"/>
  </r>
  <r>
    <x v="2086"/>
    <s v="Humble Pie"/>
    <s v="Uplifting English sitcom, a love letter to youthful exuberance that proves once and for all that none of us are ready for real life."/>
    <n v="1500"/>
    <n v="1510"/>
    <x v="0"/>
    <s v="GB"/>
    <s v="GBP"/>
    <x v="2076"/>
    <x v="2086"/>
    <b v="0"/>
    <n v="36"/>
    <b v="1"/>
    <s v="film &amp; video/television"/>
    <n v="101"/>
    <n v="41.94"/>
    <x v="5"/>
    <s v="television"/>
    <x v="2086"/>
    <d v="2014-11-04T18:33:42"/>
  </r>
  <r>
    <x v="2087"/>
    <s v="Mr. Marmalade"/>
    <s v="Life is hard when your own imaginary friend can't make time for you."/>
    <n v="1500"/>
    <n v="1510"/>
    <x v="0"/>
    <s v="US"/>
    <s v="USD"/>
    <x v="2077"/>
    <x v="2087"/>
    <b v="0"/>
    <n v="20"/>
    <b v="1"/>
    <s v="theater/plays"/>
    <n v="101"/>
    <n v="75.5"/>
    <x v="6"/>
    <s v="plays"/>
    <x v="2087"/>
    <d v="2014-07-02T03:59:00"/>
  </r>
  <r>
    <x v="2088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8"/>
    <x v="2088"/>
    <b v="0"/>
    <n v="31"/>
    <b v="1"/>
    <s v="music/rock"/>
    <n v="116"/>
    <n v="48.71"/>
    <x v="7"/>
    <s v="rock"/>
    <x v="2088"/>
    <d v="2017-02-03T04:11:00"/>
  </r>
  <r>
    <x v="2089"/>
    <s v="10,000 Hours"/>
    <s v="Helping female comedians get in their 10,000 Hours of practice!"/>
    <n v="10000"/>
    <n v="1506"/>
    <x v="2"/>
    <s v="US"/>
    <s v="USD"/>
    <x v="2079"/>
    <x v="2089"/>
    <b v="0"/>
    <n v="50"/>
    <b v="0"/>
    <s v="theater/spaces"/>
    <n v="15"/>
    <n v="30.12"/>
    <x v="6"/>
    <s v="spaces"/>
    <x v="2089"/>
    <d v="2015-10-09T15:38:43"/>
  </r>
  <r>
    <x v="2090"/>
    <s v="In Her Voice: short film"/>
    <s v="A short film by Melissa Woodrow &amp; Mark Janiak about seeking forgiveness, embracing the past and memories with a loved one."/>
    <n v="1200"/>
    <n v="1506"/>
    <x v="0"/>
    <s v="US"/>
    <s v="USD"/>
    <x v="2080"/>
    <x v="2090"/>
    <b v="0"/>
    <n v="21"/>
    <b v="1"/>
    <s v="film &amp; video/shorts"/>
    <n v="126"/>
    <n v="71.709999999999994"/>
    <x v="5"/>
    <s v="shorts"/>
    <x v="2090"/>
    <d v="2011-09-23T03:00:37"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x v="2081"/>
    <x v="2091"/>
    <b v="0"/>
    <n v="39"/>
    <b v="1"/>
    <s v="theater/plays"/>
    <n v="100"/>
    <n v="38.590000000000003"/>
    <x v="6"/>
    <s v="plays"/>
    <x v="2091"/>
    <d v="2015-06-04T12:59:53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x v="2092"/>
    <b v="0"/>
    <n v="34"/>
    <b v="1"/>
    <s v="music/rock"/>
    <n v="125"/>
    <n v="44.21"/>
    <x v="7"/>
    <s v="rock"/>
    <x v="2092"/>
    <d v="2013-01-26T22:54:16"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x v="2093"/>
    <b v="0"/>
    <n v="32"/>
    <b v="1"/>
    <s v="music/rock"/>
    <n v="100"/>
    <n v="46.95"/>
    <x v="7"/>
    <s v="rock"/>
    <x v="2093"/>
    <d v="2011-10-14T23:00:00"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x v="2094"/>
    <b v="0"/>
    <n v="14"/>
    <b v="1"/>
    <s v="music/rock"/>
    <n v="100"/>
    <n v="107.21"/>
    <x v="7"/>
    <s v="rock"/>
    <x v="2094"/>
    <d v="2013-09-06T03:59:00"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x v="2095"/>
    <b v="0"/>
    <n v="38"/>
    <b v="1"/>
    <s v="music/indie rock"/>
    <n v="100"/>
    <n v="39.49"/>
    <x v="7"/>
    <s v="indie rock"/>
    <x v="2095"/>
    <d v="2012-05-27T01:59:57"/>
  </r>
  <r>
    <x v="2096"/>
    <s v="Home"/>
    <s v="An unsparing, slightly surreal look at the effects of the private rented sector on two young women. Based on real events."/>
    <n v="1500"/>
    <n v="1500.2"/>
    <x v="0"/>
    <s v="GB"/>
    <s v="GBP"/>
    <x v="2086"/>
    <x v="2096"/>
    <b v="0"/>
    <n v="37"/>
    <b v="1"/>
    <s v="theater/plays"/>
    <n v="100"/>
    <n v="40.549999999999997"/>
    <x v="6"/>
    <s v="plays"/>
    <x v="2096"/>
    <d v="2016-04-30T17:36:17"/>
  </r>
  <r>
    <x v="2097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87"/>
    <x v="2097"/>
    <b v="0"/>
    <n v="10"/>
    <b v="0"/>
    <s v="theater/musical"/>
    <n v="15"/>
    <n v="150"/>
    <x v="6"/>
    <s v="musical"/>
    <x v="2097"/>
    <d v="2014-07-03T04:07:58"/>
  </r>
  <r>
    <x v="2098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88"/>
    <x v="2098"/>
    <b v="0"/>
    <n v="45"/>
    <b v="1"/>
    <s v="theater/plays"/>
    <n v="100"/>
    <n v="33.33"/>
    <x v="6"/>
    <s v="plays"/>
    <x v="2098"/>
    <d v="2014-07-30T11:18:30"/>
  </r>
  <r>
    <x v="2099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9"/>
    <x v="2099"/>
    <b v="0"/>
    <n v="29"/>
    <b v="1"/>
    <s v="theater/spaces"/>
    <n v="100"/>
    <n v="51.72"/>
    <x v="6"/>
    <s v="spaces"/>
    <x v="2099"/>
    <d v="2016-10-14T21:10:47"/>
  </r>
  <r>
    <x v="2100"/>
    <s v="We Were Kings"/>
    <s v="A new play developed in collaboration with graduating theatre makers, premiering at the Edinburgh Fringe Festival 2014."/>
    <n v="1500"/>
    <n v="1500"/>
    <x v="0"/>
    <s v="GB"/>
    <s v="GBP"/>
    <x v="2090"/>
    <x v="2100"/>
    <b v="0"/>
    <n v="29"/>
    <b v="1"/>
    <s v="theater/plays"/>
    <n v="100"/>
    <n v="51.72"/>
    <x v="6"/>
    <s v="plays"/>
    <x v="2100"/>
    <d v="2014-07-02T15:29:12"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1"/>
    <x v="2101"/>
    <b v="0"/>
    <n v="29"/>
    <b v="1"/>
    <s v="theater/plays"/>
    <n v="100"/>
    <n v="51.72"/>
    <x v="6"/>
    <s v="plays"/>
    <x v="2101"/>
    <d v="2014-08-17T05:11:00"/>
  </r>
  <r>
    <x v="2102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2"/>
    <x v="2102"/>
    <b v="0"/>
    <n v="27"/>
    <b v="1"/>
    <s v="theater/musical"/>
    <n v="100"/>
    <n v="55.56"/>
    <x v="6"/>
    <s v="musical"/>
    <x v="2102"/>
    <d v="2016-05-29T00:36:00"/>
  </r>
  <r>
    <x v="2103"/>
    <s v="AtteroTerra's Sophomore Album - Pray for Apocalypse"/>
    <s v="AtteroTerra's &quot;Pray for Apocalypse&quot; is fully completed, and only being held up by funding."/>
    <n v="1450"/>
    <n v="1500"/>
    <x v="0"/>
    <s v="US"/>
    <s v="USD"/>
    <x v="2093"/>
    <x v="2103"/>
    <b v="0"/>
    <n v="47"/>
    <b v="1"/>
    <s v="music/metal"/>
    <n v="103"/>
    <n v="31.91"/>
    <x v="7"/>
    <s v="metal"/>
    <x v="2103"/>
    <d v="2016-07-24T03:00:17"/>
  </r>
  <r>
    <x v="2104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94"/>
    <x v="2104"/>
    <b v="0"/>
    <n v="30"/>
    <b v="1"/>
    <s v="theater/plays"/>
    <n v="125"/>
    <n v="50"/>
    <x v="6"/>
    <s v="plays"/>
    <x v="2104"/>
    <d v="2017-01-17T21:10:36"/>
  </r>
  <r>
    <x v="2105"/>
    <s v="Beyond Black Space"/>
    <s v="Captain and manage your ship along with your crew in this deep space adventure! (PC/Linux/Mac)"/>
    <n v="56000"/>
    <n v="1493"/>
    <x v="2"/>
    <s v="US"/>
    <s v="USD"/>
    <x v="2095"/>
    <x v="2105"/>
    <b v="0"/>
    <n v="83"/>
    <b v="0"/>
    <s v="games/video games"/>
    <n v="3"/>
    <n v="17.989999999999998"/>
    <x v="3"/>
    <s v="video games"/>
    <x v="2105"/>
    <d v="2013-09-16T20:30:06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x v="2106"/>
    <b v="0"/>
    <n v="31"/>
    <b v="0"/>
    <s v="technology/wearables"/>
    <n v="15"/>
    <n v="47.94"/>
    <x v="0"/>
    <s v="wearables"/>
    <x v="2106"/>
    <d v="2014-11-30T22:42:02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x v="2107"/>
    <b v="0"/>
    <n v="28"/>
    <b v="1"/>
    <s v="film &amp; video/shorts"/>
    <n v="198"/>
    <n v="53.04"/>
    <x v="5"/>
    <s v="shorts"/>
    <x v="2107"/>
    <d v="2012-07-14T03:02:00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x v="2108"/>
    <b v="0"/>
    <n v="24"/>
    <b v="0"/>
    <s v="technology/wearables"/>
    <n v="1"/>
    <n v="61.29"/>
    <x v="0"/>
    <s v="wearables"/>
    <x v="2108"/>
    <d v="2015-02-07T18:26:21"/>
  </r>
  <r>
    <x v="2109"/>
    <s v="University Rocket Science"/>
    <s v="Students from 3 universities are designing a dual stage rocket to test experimental rocket technology."/>
    <n v="1070"/>
    <n v="1466"/>
    <x v="0"/>
    <s v="US"/>
    <s v="USD"/>
    <x v="2099"/>
    <x v="2109"/>
    <b v="0"/>
    <n v="42"/>
    <b v="1"/>
    <s v="technology/space exploration"/>
    <n v="137"/>
    <n v="34.9"/>
    <x v="0"/>
    <s v="space exploration"/>
    <x v="2109"/>
    <d v="2016-05-29T01:28:59"/>
  </r>
  <r>
    <x v="2110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0"/>
    <x v="2110"/>
    <b v="0"/>
    <n v="24"/>
    <b v="0"/>
    <s v="music/world music"/>
    <n v="29"/>
    <n v="61.04"/>
    <x v="7"/>
    <s v="world music"/>
    <x v="2110"/>
    <d v="2011-09-28T17:30:08"/>
  </r>
  <r>
    <x v="2111"/>
    <s v="Thunder Under Control"/>
    <s v="A moving short film about a retired female boxer who develops a relationship with a young journalist who idolises her"/>
    <n v="3500"/>
    <n v="1465"/>
    <x v="2"/>
    <s v="GB"/>
    <s v="GBP"/>
    <x v="2101"/>
    <x v="2111"/>
    <b v="0"/>
    <n v="19"/>
    <b v="0"/>
    <s v="film &amp; video/drama"/>
    <n v="42"/>
    <n v="77.11"/>
    <x v="5"/>
    <s v="drama"/>
    <x v="2111"/>
    <d v="2015-10-10T21:00:00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x v="2112"/>
    <b v="0"/>
    <n v="31"/>
    <b v="0"/>
    <s v="theater/plays"/>
    <n v="49"/>
    <n v="47.26"/>
    <x v="6"/>
    <s v="plays"/>
    <x v="2112"/>
    <d v="2016-11-14T12:14:02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x v="2113"/>
    <b v="0"/>
    <n v="5"/>
    <b v="0"/>
    <s v="technology/web"/>
    <n v="1"/>
    <n v="292.2"/>
    <x v="0"/>
    <s v="web"/>
    <x v="2113"/>
    <d v="2015-06-15T22:06:20"/>
  </r>
  <r>
    <x v="2114"/>
    <s v="COME OUT SWINGIN'!"/>
    <s v="I would like to make a demo recording of six songs from COME OUT SWINGIN'!"/>
    <n v="1000"/>
    <n v="1460"/>
    <x v="0"/>
    <s v="US"/>
    <s v="USD"/>
    <x v="2104"/>
    <x v="2114"/>
    <b v="0"/>
    <n v="38"/>
    <b v="1"/>
    <s v="theater/musical"/>
    <n v="146"/>
    <n v="38.42"/>
    <x v="6"/>
    <s v="musical"/>
    <x v="2114"/>
    <d v="2016-05-18T00:00:00"/>
  </r>
  <r>
    <x v="2115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5"/>
    <x v="2115"/>
    <b v="0"/>
    <n v="16"/>
    <b v="0"/>
    <s v="games/mobile games"/>
    <n v="8"/>
    <n v="90.94"/>
    <x v="3"/>
    <s v="mobile games"/>
    <x v="2115"/>
    <d v="2017-03-08T07:30:00"/>
  </r>
  <r>
    <x v="211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6"/>
    <x v="2116"/>
    <b v="1"/>
    <n v="36"/>
    <b v="1"/>
    <s v="film &amp; video/documentary"/>
    <n v="146"/>
    <n v="40.42"/>
    <x v="5"/>
    <s v="documentary"/>
    <x v="2116"/>
    <d v="2010-04-23T03:51:00"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x v="2117"/>
    <b v="0"/>
    <n v="21"/>
    <b v="1"/>
    <s v="music/indie rock"/>
    <n v="145"/>
    <n v="68.81"/>
    <x v="7"/>
    <s v="indie rock"/>
    <x v="2117"/>
    <d v="2016-02-01T18:00:00"/>
  </r>
  <r>
    <x v="2118"/>
    <s v="One"/>
    <s v="One is a simple mobile game about exploring the connections between all living things. Featuring hand-painted art."/>
    <n v="10000"/>
    <n v="1438"/>
    <x v="2"/>
    <s v="CA"/>
    <s v="CAD"/>
    <x v="2108"/>
    <x v="2118"/>
    <b v="0"/>
    <n v="13"/>
    <b v="0"/>
    <s v="games/mobile games"/>
    <n v="14"/>
    <n v="110.62"/>
    <x v="3"/>
    <s v="mobile games"/>
    <x v="2118"/>
    <d v="2017-01-01T02:46:11"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x v="2119"/>
    <b v="1"/>
    <n v="45"/>
    <b v="1"/>
    <s v="theater/plays"/>
    <n v="120"/>
    <n v="31.93"/>
    <x v="6"/>
    <s v="plays"/>
    <x v="2119"/>
    <d v="2014-06-20T09:54:09"/>
  </r>
  <r>
    <x v="2120"/>
    <s v="Debut Album"/>
    <s v="Eyes For Fire is finally ready to release their Debut Album but we need YOU to help us put the final touches on it."/>
    <n v="800"/>
    <n v="1436"/>
    <x v="0"/>
    <s v="US"/>
    <s v="USD"/>
    <x v="2110"/>
    <x v="2120"/>
    <b v="0"/>
    <n v="33"/>
    <b v="1"/>
    <s v="music/rock"/>
    <n v="180"/>
    <n v="43.52"/>
    <x v="7"/>
    <s v="rock"/>
    <x v="2120"/>
    <d v="2015-03-22T22:20:52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x v="2121"/>
    <b v="0"/>
    <n v="52"/>
    <b v="1"/>
    <s v="technology/space exploration"/>
    <n v="956"/>
    <n v="27.58"/>
    <x v="0"/>
    <s v="space exploration"/>
    <x v="2121"/>
    <d v="2016-11-09T20:26:48"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x v="2122"/>
    <b v="0"/>
    <n v="20"/>
    <b v="0"/>
    <s v="games/video games"/>
    <n v="0"/>
    <n v="71.55"/>
    <x v="3"/>
    <s v="video games"/>
    <x v="2122"/>
    <d v="2014-03-24T02:15:27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x v="2123"/>
    <b v="0"/>
    <n v="21"/>
    <b v="1"/>
    <s v="film &amp; video/documentary"/>
    <n v="102"/>
    <n v="68.099999999999994"/>
    <x v="5"/>
    <s v="documentary"/>
    <x v="2123"/>
    <d v="2014-10-17T12:00:00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x v="2124"/>
    <b v="0"/>
    <n v="16"/>
    <b v="0"/>
    <s v="photography/people"/>
    <n v="4"/>
    <n v="88.69"/>
    <x v="2"/>
    <s v="people"/>
    <x v="2124"/>
    <d v="2016-09-02T07:00:00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x v="2125"/>
    <b v="1"/>
    <n v="24"/>
    <b v="0"/>
    <s v="photography/photobooks"/>
    <n v="26"/>
    <n v="59.04"/>
    <x v="2"/>
    <s v="photobooks"/>
    <x v="2125"/>
    <d v="2016-09-15T14:49:05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x v="2126"/>
    <b v="0"/>
    <n v="22"/>
    <b v="0"/>
    <s v="technology/web"/>
    <n v="37"/>
    <n v="64.36"/>
    <x v="0"/>
    <s v="web"/>
    <x v="2126"/>
    <d v="2014-10-19T16:26:12"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x v="2127"/>
    <b v="0"/>
    <n v="26"/>
    <b v="1"/>
    <s v="music/classical music"/>
    <n v="156"/>
    <n v="54.15"/>
    <x v="7"/>
    <s v="classical music"/>
    <x v="2127"/>
    <d v="2014-11-18T00:24:52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x v="2128"/>
    <b v="0"/>
    <n v="23"/>
    <b v="0"/>
    <s v="music/faith"/>
    <n v="12"/>
    <n v="61.09"/>
    <x v="7"/>
    <s v="faith"/>
    <x v="2128"/>
    <d v="2017-04-10T01:00:00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x v="2129"/>
    <b v="0"/>
    <n v="15"/>
    <b v="0"/>
    <s v="publishing/children's books"/>
    <n v="26"/>
    <n v="93.67"/>
    <x v="1"/>
    <s v="children's books"/>
    <x v="2129"/>
    <d v="2014-08-25T23:28:26"/>
  </r>
  <r>
    <x v="2130"/>
    <s v="EZC Smartlight"/>
    <s v="Rider worn tail light brake light. Adheres to virtually any coat, jacket or vest. Stays on even when you get off."/>
    <n v="5000"/>
    <n v="1402"/>
    <x v="2"/>
    <s v="CA"/>
    <s v="CAD"/>
    <x v="2120"/>
    <x v="2130"/>
    <b v="0"/>
    <n v="24"/>
    <b v="0"/>
    <s v="technology/wearables"/>
    <n v="28"/>
    <n v="58.42"/>
    <x v="0"/>
    <s v="wearables"/>
    <x v="2130"/>
    <d v="2016-01-17T18:01:01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x v="2131"/>
    <b v="0"/>
    <n v="20"/>
    <b v="1"/>
    <s v="theater/plays"/>
    <n v="117"/>
    <n v="70"/>
    <x v="6"/>
    <s v="plays"/>
    <x v="2131"/>
    <d v="2014-12-01T19:09:00"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x v="2122"/>
    <x v="2132"/>
    <b v="0"/>
    <n v="41"/>
    <b v="0"/>
    <s v="technology/gadgets"/>
    <n v="47"/>
    <n v="34.1"/>
    <x v="0"/>
    <s v="gadgets"/>
    <x v="2132"/>
    <d v="2017-01-27T18:29:51"/>
  </r>
  <r>
    <x v="2133"/>
    <s v="Shift Records A New EP!"/>
    <s v="Our first record created to reach, inspire, and ultimately express the love of Jesus to our generation."/>
    <n v="3265"/>
    <n v="1395"/>
    <x v="2"/>
    <s v="US"/>
    <s v="USD"/>
    <x v="2123"/>
    <x v="2133"/>
    <b v="0"/>
    <n v="41"/>
    <b v="0"/>
    <s v="music/faith"/>
    <n v="43"/>
    <n v="34.020000000000003"/>
    <x v="7"/>
    <s v="faith"/>
    <x v="2133"/>
    <d v="2016-04-21T04:00:00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x v="2134"/>
    <b v="0"/>
    <n v="34"/>
    <b v="1"/>
    <s v="theater/plays"/>
    <n v="100"/>
    <n v="41.03"/>
    <x v="6"/>
    <s v="plays"/>
    <x v="2134"/>
    <d v="2015-09-15T10:06:00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x v="2135"/>
    <b v="0"/>
    <n v="38"/>
    <b v="1"/>
    <s v="music/rock"/>
    <n v="107"/>
    <n v="36.61"/>
    <x v="7"/>
    <s v="rock"/>
    <x v="2135"/>
    <d v="2012-06-25T16:24:00"/>
  </r>
  <r>
    <x v="2136"/>
    <s v="Sage King's Debut Album"/>
    <s v="Sage King is recording his debut album and wants YOU to be a part of the creation process"/>
    <n v="750"/>
    <n v="1390"/>
    <x v="0"/>
    <s v="US"/>
    <s v="USD"/>
    <x v="2126"/>
    <x v="2136"/>
    <b v="0"/>
    <n v="12"/>
    <b v="1"/>
    <s v="music/rock"/>
    <n v="185"/>
    <n v="115.83"/>
    <x v="7"/>
    <s v="rock"/>
    <x v="2136"/>
    <d v="2016-01-14T04:11:26"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x v="2137"/>
    <b v="0"/>
    <n v="12"/>
    <b v="0"/>
    <s v="technology/wearables"/>
    <n v="5"/>
    <n v="115.75"/>
    <x v="0"/>
    <s v="wearables"/>
    <x v="2137"/>
    <d v="2015-11-05T03:10:40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x v="2138"/>
    <b v="0"/>
    <n v="13"/>
    <b v="0"/>
    <s v="film &amp; video/science fiction"/>
    <n v="6"/>
    <n v="106.69"/>
    <x v="5"/>
    <s v="science fiction"/>
    <x v="2138"/>
    <d v="2015-06-11T02:00:00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x v="2139"/>
    <b v="0"/>
    <n v="17"/>
    <b v="0"/>
    <s v="theater/plays"/>
    <n v="12"/>
    <n v="81.41"/>
    <x v="6"/>
    <s v="plays"/>
    <x v="2139"/>
    <d v="2015-04-09T23:31:11"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x v="2140"/>
    <b v="0"/>
    <n v="17"/>
    <b v="1"/>
    <s v="theater/plays"/>
    <n v="138"/>
    <n v="81.290000000000006"/>
    <x v="6"/>
    <s v="plays"/>
    <x v="2140"/>
    <d v="2015-06-11T16:12:17"/>
  </r>
  <r>
    <x v="2141"/>
    <s v="Mandy Harvey Christmas Album"/>
    <s v="Help me to create my 3rd album, a Christmas CD with 16 Holiday/Original favorites!"/>
    <n v="9500"/>
    <n v="1381"/>
    <x v="2"/>
    <s v="US"/>
    <s v="USD"/>
    <x v="2131"/>
    <x v="2141"/>
    <b v="0"/>
    <n v="30"/>
    <b v="0"/>
    <s v="music/jazz"/>
    <n v="15"/>
    <n v="46.03"/>
    <x v="7"/>
    <s v="jazz"/>
    <x v="2141"/>
    <d v="2013-03-22T22:15:45"/>
  </r>
  <r>
    <x v="2142"/>
    <s v="The Great Party's Debut Album!"/>
    <s v="The Great Party is releasing their debut album. Here's your chance to be a part of it!"/>
    <n v="1000"/>
    <n v="1374.16"/>
    <x v="0"/>
    <s v="US"/>
    <s v="USD"/>
    <x v="2132"/>
    <x v="2142"/>
    <b v="0"/>
    <n v="34"/>
    <b v="1"/>
    <s v="music/pop"/>
    <n v="137"/>
    <n v="40.42"/>
    <x v="7"/>
    <s v="pop"/>
    <x v="2142"/>
    <d v="2011-10-16T22:03:00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x v="2143"/>
    <b v="0"/>
    <n v="59"/>
    <b v="1"/>
    <s v="theater/spaces"/>
    <n v="458"/>
    <n v="23.28"/>
    <x v="6"/>
    <s v="spaces"/>
    <x v="2143"/>
    <d v="2014-10-03T11:29:32"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x v="2144"/>
    <b v="0"/>
    <n v="17"/>
    <b v="1"/>
    <s v="music/rock"/>
    <n v="114"/>
    <n v="80.59"/>
    <x v="7"/>
    <s v="rock"/>
    <x v="2144"/>
    <d v="2013-11-01T15:03:46"/>
  </r>
  <r>
    <x v="2145"/>
    <s v="I'M TWENTY SOMETHING"/>
    <s v="Three friends in their twenties are trying to do the impossible - have fun on a casual Friday night."/>
    <n v="1300"/>
    <n v="1367"/>
    <x v="0"/>
    <s v="GB"/>
    <s v="GBP"/>
    <x v="2135"/>
    <x v="2145"/>
    <b v="0"/>
    <n v="49"/>
    <b v="1"/>
    <s v="film &amp; video/shorts"/>
    <n v="105"/>
    <n v="27.9"/>
    <x v="5"/>
    <s v="shorts"/>
    <x v="2145"/>
    <d v="2014-03-07T19:20:30"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x v="2146"/>
    <b v="0"/>
    <n v="20"/>
    <b v="0"/>
    <s v="technology/web"/>
    <n v="1"/>
    <n v="68.3"/>
    <x v="0"/>
    <s v="web"/>
    <x v="2146"/>
    <d v="2016-12-02T23:36:43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x v="2147"/>
    <b v="0"/>
    <n v="27"/>
    <b v="1"/>
    <s v="music/electronic music"/>
    <n v="103"/>
    <n v="50.59"/>
    <x v="7"/>
    <s v="electronic music"/>
    <x v="2147"/>
    <d v="2016-12-12T17:34:40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x v="2148"/>
    <b v="0"/>
    <n v="20"/>
    <b v="1"/>
    <s v="theater/plays"/>
    <n v="171"/>
    <n v="68.25"/>
    <x v="6"/>
    <s v="plays"/>
    <x v="2148"/>
    <d v="2016-07-09T04:00:00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x v="2149"/>
    <b v="0"/>
    <n v="47"/>
    <b v="1"/>
    <s v="music/indie rock"/>
    <n v="114"/>
    <n v="29.02"/>
    <x v="7"/>
    <s v="indie rock"/>
    <x v="2149"/>
    <d v="2011-02-08T10:18:49"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x v="2150"/>
    <b v="0"/>
    <n v="20"/>
    <b v="0"/>
    <s v="theater/plays"/>
    <n v="27"/>
    <n v="68.099999999999994"/>
    <x v="6"/>
    <s v="plays"/>
    <x v="2150"/>
    <d v="2015-10-29T15:06:47"/>
  </r>
  <r>
    <x v="2151"/>
    <s v="Hopkins Sinfonia 2015 Season"/>
    <s v="The Hopkins Sinfonia is looking for your support to run our 2015 Season made up of five concerts."/>
    <n v="1250"/>
    <n v="1361"/>
    <x v="0"/>
    <s v="AU"/>
    <s v="AUD"/>
    <x v="2141"/>
    <x v="2151"/>
    <b v="0"/>
    <n v="18"/>
    <b v="1"/>
    <s v="music/classical music"/>
    <n v="109"/>
    <n v="75.61"/>
    <x v="7"/>
    <s v="classical music"/>
    <x v="2151"/>
    <d v="2015-05-01T13:59:00"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x v="2152"/>
    <b v="0"/>
    <n v="38"/>
    <b v="1"/>
    <s v="music/indie rock"/>
    <n v="136"/>
    <n v="35.79"/>
    <x v="7"/>
    <s v="indie rock"/>
    <x v="2152"/>
    <d v="2011-05-05T20:50:48"/>
  </r>
  <r>
    <x v="2153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x v="2153"/>
    <b v="0"/>
    <n v="21"/>
    <b v="1"/>
    <s v="theater/plays"/>
    <n v="170"/>
    <n v="64.760000000000005"/>
    <x v="6"/>
    <s v="plays"/>
    <x v="2153"/>
    <d v="2015-01-30T23:02:10"/>
  </r>
  <r>
    <x v="2154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4"/>
    <x v="2154"/>
    <b v="0"/>
    <n v="29"/>
    <b v="0"/>
    <s v="music/jazz"/>
    <n v="68"/>
    <n v="46.59"/>
    <x v="7"/>
    <s v="jazz"/>
    <x v="2154"/>
    <d v="2013-12-19T18:56:00"/>
  </r>
  <r>
    <x v="2155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5"/>
    <x v="2155"/>
    <b v="0"/>
    <n v="26"/>
    <b v="1"/>
    <s v="music/indie rock"/>
    <n v="135"/>
    <n v="51.96"/>
    <x v="7"/>
    <s v="indie rock"/>
    <x v="2155"/>
    <d v="2012-11-27T12:00:00"/>
  </r>
  <r>
    <x v="2156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6"/>
    <x v="2156"/>
    <b v="0"/>
    <n v="35"/>
    <b v="1"/>
    <s v="film &amp; video/shorts"/>
    <n v="2702"/>
    <n v="38.6"/>
    <x v="5"/>
    <s v="shorts"/>
    <x v="2156"/>
    <d v="2016-09-01T17:32:01"/>
  </r>
  <r>
    <x v="2157"/>
    <s v="PORCHES. vs. THE U.S.A."/>
    <s v="PORCHES.  and Documentarians tour from New York to San Francisco and back."/>
    <n v="1000"/>
    <n v="1346.11"/>
    <x v="0"/>
    <s v="US"/>
    <s v="USD"/>
    <x v="2147"/>
    <x v="2157"/>
    <b v="0"/>
    <n v="17"/>
    <b v="1"/>
    <s v="music/indie rock"/>
    <n v="135"/>
    <n v="79.180000000000007"/>
    <x v="7"/>
    <s v="indie rock"/>
    <x v="2157"/>
    <d v="2011-07-24T20:08:56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x v="2158"/>
    <b v="0"/>
    <n v="16"/>
    <b v="0"/>
    <s v="food/food trucks"/>
    <n v="41"/>
    <n v="84.06"/>
    <x v="4"/>
    <s v="food trucks"/>
    <x v="2158"/>
    <d v="2015-01-19T02:39:50"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x v="2159"/>
    <b v="0"/>
    <n v="47"/>
    <b v="1"/>
    <s v="music/metal"/>
    <n v="122"/>
    <n v="28.55"/>
    <x v="7"/>
    <s v="metal"/>
    <x v="2159"/>
    <d v="2014-03-10T14:00:00"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x v="2160"/>
    <b v="0"/>
    <n v="42"/>
    <b v="1"/>
    <s v="publishing/nonfiction"/>
    <n v="134"/>
    <n v="31.81"/>
    <x v="1"/>
    <s v="nonfiction"/>
    <x v="2160"/>
    <d v="2013-03-11T00:00:00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x v="2161"/>
    <b v="0"/>
    <n v="6"/>
    <b v="0"/>
    <s v="theater/plays"/>
    <n v="9"/>
    <n v="222.5"/>
    <x v="6"/>
    <s v="plays"/>
    <x v="2161"/>
    <d v="2016-12-21T17:03:14"/>
  </r>
  <r>
    <x v="2162"/>
    <s v="test (Canceled)"/>
    <s v="test"/>
    <n v="49000"/>
    <n v="1333"/>
    <x v="1"/>
    <s v="US"/>
    <s v="USD"/>
    <x v="2152"/>
    <x v="2162"/>
    <b v="0"/>
    <n v="10"/>
    <b v="0"/>
    <s v="technology/space exploration"/>
    <n v="3"/>
    <n v="133.30000000000001"/>
    <x v="0"/>
    <s v="space exploration"/>
    <x v="2162"/>
    <d v="2015-04-18T01:40:10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x v="2163"/>
    <b v="0"/>
    <n v="44"/>
    <b v="0"/>
    <s v="technology/wearables"/>
    <n v="9"/>
    <n v="30.27"/>
    <x v="0"/>
    <s v="wearables"/>
    <x v="2163"/>
    <d v="2016-04-26T06:55:00"/>
  </r>
  <r>
    <x v="2164"/>
    <s v="Caught off Guard"/>
    <s v="A photo journal documenting my experiences and travels across New Zealand"/>
    <n v="1200"/>
    <n v="1330"/>
    <x v="0"/>
    <s v="GB"/>
    <s v="GBP"/>
    <x v="2154"/>
    <x v="2164"/>
    <b v="0"/>
    <n v="52"/>
    <b v="1"/>
    <s v="photography/photobooks"/>
    <n v="111"/>
    <n v="25.58"/>
    <x v="2"/>
    <s v="photobooks"/>
    <x v="2164"/>
    <d v="2015-06-10T15:04:31"/>
  </r>
  <r>
    <x v="2165"/>
    <s v="Devastated No Matter What"/>
    <s v="A Festival Backed Production of a Full-Length Play."/>
    <n v="1150"/>
    <n v="1330"/>
    <x v="0"/>
    <s v="US"/>
    <s v="USD"/>
    <x v="2155"/>
    <x v="2165"/>
    <b v="0"/>
    <n v="30"/>
    <b v="1"/>
    <s v="theater/plays"/>
    <n v="116"/>
    <n v="44.33"/>
    <x v="6"/>
    <s v="plays"/>
    <x v="2165"/>
    <d v="2015-06-21T21:20:00"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x v="2166"/>
    <b v="0"/>
    <n v="31"/>
    <b v="1"/>
    <s v="theater/plays"/>
    <n v="133"/>
    <n v="42.9"/>
    <x v="6"/>
    <s v="plays"/>
    <x v="2166"/>
    <d v="2015-01-04T13:16:06"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x v="2167"/>
    <b v="0"/>
    <n v="28"/>
    <b v="1"/>
    <s v="theater/musical"/>
    <n v="106"/>
    <n v="47.43"/>
    <x v="6"/>
    <s v="musical"/>
    <x v="2167"/>
    <d v="2015-08-02T19:31:29"/>
  </r>
  <r>
    <x v="2168"/>
    <s v="GGC Productions 2016"/>
    <s v="I will be performing in TWO productions to kick off the 2016 season. NEED HELP TO FUND THESE GREAT SHOWS!"/>
    <n v="1000"/>
    <n v="1326"/>
    <x v="0"/>
    <s v="US"/>
    <s v="USD"/>
    <x v="2158"/>
    <x v="2168"/>
    <b v="0"/>
    <n v="11"/>
    <b v="1"/>
    <s v="theater/musical"/>
    <n v="133"/>
    <n v="120.55"/>
    <x v="6"/>
    <s v="musical"/>
    <x v="2168"/>
    <d v="2016-04-02T23:51:13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x v="2169"/>
    <b v="0"/>
    <n v="20"/>
    <b v="0"/>
    <s v="theater/spaces"/>
    <n v="17"/>
    <n v="66.099999999999994"/>
    <x v="6"/>
    <s v="spaces"/>
    <x v="2169"/>
    <d v="2016-05-04T23:00:50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x v="2170"/>
    <b v="0"/>
    <n v="34"/>
    <b v="1"/>
    <s v="music/pop"/>
    <n v="120"/>
    <n v="38.79"/>
    <x v="7"/>
    <s v="pop"/>
    <x v="2170"/>
    <d v="2012-04-18T21:22:40"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x v="2171"/>
    <b v="0"/>
    <n v="28"/>
    <b v="1"/>
    <s v="theater/plays"/>
    <n v="105"/>
    <n v="47"/>
    <x v="6"/>
    <s v="plays"/>
    <x v="2171"/>
    <d v="2015-02-12T07:00:00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x v="2172"/>
    <b v="0"/>
    <n v="23"/>
    <b v="0"/>
    <s v="theater/plays"/>
    <n v="44"/>
    <n v="57.17"/>
    <x v="6"/>
    <s v="plays"/>
    <x v="2172"/>
    <d v="2015-10-04T15:45:46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x v="2173"/>
    <b v="1"/>
    <n v="26"/>
    <b v="1"/>
    <s v="theater/plays"/>
    <n v="131"/>
    <n v="50.46"/>
    <x v="6"/>
    <s v="plays"/>
    <x v="2173"/>
    <d v="2016-05-04T03:59:00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x v="2174"/>
    <b v="0"/>
    <n v="201"/>
    <b v="0"/>
    <s v="technology/wearables"/>
    <n v="7"/>
    <n v="6.5"/>
    <x v="0"/>
    <s v="wearables"/>
    <x v="2174"/>
    <d v="2016-12-22T09:01:03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x v="2175"/>
    <b v="0"/>
    <n v="6"/>
    <b v="0"/>
    <s v="theater/plays"/>
    <n v="1"/>
    <n v="217.5"/>
    <x v="6"/>
    <s v="plays"/>
    <x v="2175"/>
    <d v="2016-07-22T18:55:32"/>
  </r>
  <r>
    <x v="2176"/>
    <s v="Jericho Down Worship Album"/>
    <s v="We want to record an album of popular praise &amp; worship songs with our own influence and style."/>
    <n v="2000"/>
    <n v="1302"/>
    <x v="2"/>
    <s v="US"/>
    <s v="USD"/>
    <x v="2166"/>
    <x v="2176"/>
    <b v="0"/>
    <n v="11"/>
    <b v="0"/>
    <s v="music/faith"/>
    <n v="65"/>
    <n v="118.36"/>
    <x v="7"/>
    <s v="faith"/>
    <x v="2176"/>
    <d v="2015-02-16T03:21:13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x v="2177"/>
    <b v="0"/>
    <n v="26"/>
    <b v="1"/>
    <s v="music/rock"/>
    <n v="100"/>
    <n v="50.04"/>
    <x v="7"/>
    <s v="rock"/>
    <x v="2177"/>
    <d v="2014-07-28T01:00:00"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x v="2178"/>
    <b v="0"/>
    <n v="17"/>
    <b v="0"/>
    <s v="film &amp; video/drama"/>
    <n v="16"/>
    <n v="76.47"/>
    <x v="5"/>
    <s v="drama"/>
    <x v="2178"/>
    <d v="2015-10-06T15:10:22"/>
  </r>
  <r>
    <x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x v="2179"/>
    <b v="1"/>
    <n v="25"/>
    <b v="1"/>
    <s v="theater/plays"/>
    <n v="104"/>
    <n v="52"/>
    <x v="6"/>
    <s v="plays"/>
    <x v="2179"/>
    <d v="2012-12-07T02:00:00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x v="2180"/>
    <b v="0"/>
    <n v="26"/>
    <b v="0"/>
    <s v="film &amp; video/drama"/>
    <n v="6"/>
    <n v="49.88"/>
    <x v="5"/>
    <s v="drama"/>
    <x v="2180"/>
    <d v="2014-08-29T18:40:11"/>
  </r>
  <r>
    <x v="2181"/>
    <s v="The Little MAGIC Theatre"/>
    <s v="Magic Morgan &amp; Liliana are raising funds to expand their famed traveling magic show to a theater of magic."/>
    <n v="15000"/>
    <n v="1296"/>
    <x v="2"/>
    <s v="US"/>
    <s v="USD"/>
    <x v="2171"/>
    <x v="2181"/>
    <b v="0"/>
    <n v="20"/>
    <b v="0"/>
    <s v="theater/spaces"/>
    <n v="9"/>
    <n v="64.8"/>
    <x v="6"/>
    <s v="spaces"/>
    <x v="2181"/>
    <d v="2016-08-19T02:27:20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x v="2182"/>
    <b v="0"/>
    <n v="30"/>
    <b v="1"/>
    <s v="theater/plays"/>
    <n v="123"/>
    <n v="43.2"/>
    <x v="6"/>
    <s v="plays"/>
    <x v="2182"/>
    <d v="2016-08-13T06:59:00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x v="2183"/>
    <b v="0"/>
    <n v="28"/>
    <b v="0"/>
    <s v="film &amp; video/science fiction"/>
    <n v="11"/>
    <n v="46.18"/>
    <x v="5"/>
    <s v="science fiction"/>
    <x v="2183"/>
    <d v="2015-05-31T03:40:23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x v="2184"/>
    <b v="0"/>
    <n v="25"/>
    <b v="1"/>
    <s v="theater/spaces"/>
    <n v="143"/>
    <n v="51.6"/>
    <x v="6"/>
    <s v="spaces"/>
    <x v="2184"/>
    <d v="2017-03-03T11:01:32"/>
  </r>
  <r>
    <x v="2185"/>
    <s v="Sound Of Dobells"/>
    <s v="What was the greatest record shop ever?  DOBELLS!"/>
    <n v="3152"/>
    <n v="1286"/>
    <x v="2"/>
    <s v="GB"/>
    <s v="GBP"/>
    <x v="2175"/>
    <x v="2185"/>
    <b v="0"/>
    <n v="45"/>
    <b v="0"/>
    <s v="music/jazz"/>
    <n v="41"/>
    <n v="28.58"/>
    <x v="7"/>
    <s v="jazz"/>
    <x v="2185"/>
    <d v="2013-02-04T11:55:27"/>
  </r>
  <r>
    <x v="2186"/>
    <s v="Debut Album"/>
    <s v="Releasing my first album in August, and I need your help in order to get it done!"/>
    <n v="750"/>
    <n v="1285"/>
    <x v="0"/>
    <s v="US"/>
    <s v="USD"/>
    <x v="2176"/>
    <x v="2186"/>
    <b v="0"/>
    <n v="41"/>
    <b v="1"/>
    <s v="music/indie rock"/>
    <n v="171"/>
    <n v="31.34"/>
    <x v="7"/>
    <s v="indie rock"/>
    <x v="2186"/>
    <d v="2012-08-12T16:35:45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x v="2187"/>
    <b v="0"/>
    <n v="7"/>
    <b v="1"/>
    <s v="film &amp; video/documentary"/>
    <n v="128"/>
    <n v="183.29"/>
    <x v="5"/>
    <s v="documentary"/>
    <x v="2187"/>
    <d v="2015-06-18T23:33:17"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x v="2188"/>
    <b v="0"/>
    <n v="34"/>
    <b v="1"/>
    <s v="theater/musical"/>
    <n v="128"/>
    <n v="37.65"/>
    <x v="6"/>
    <s v="musical"/>
    <x v="2188"/>
    <d v="2014-10-13T04:59:00"/>
  </r>
  <r>
    <x v="2189"/>
    <s v="The Reinvention of Lily Johnson"/>
    <s v="A political comedy for a crazy election year"/>
    <n v="1000"/>
    <n v="1280"/>
    <x v="0"/>
    <s v="US"/>
    <s v="USD"/>
    <x v="2179"/>
    <x v="2189"/>
    <b v="0"/>
    <n v="26"/>
    <b v="1"/>
    <s v="theater/plays"/>
    <n v="128"/>
    <n v="49.23"/>
    <x v="6"/>
    <s v="plays"/>
    <x v="2189"/>
    <d v="2016-06-30T15:42:14"/>
  </r>
  <r>
    <x v="2190"/>
    <s v="Mary's Son"/>
    <s v="Mary's Son is a pop opera about Jesus and the hope he brings to all people."/>
    <n v="3500"/>
    <n v="1276"/>
    <x v="2"/>
    <s v="US"/>
    <s v="USD"/>
    <x v="2180"/>
    <x v="2190"/>
    <b v="0"/>
    <n v="10"/>
    <b v="0"/>
    <s v="theater/musical"/>
    <n v="36"/>
    <n v="127.6"/>
    <x v="6"/>
    <s v="musical"/>
    <x v="2190"/>
    <d v="2016-04-20T21:11:16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x v="2191"/>
    <b v="0"/>
    <n v="27"/>
    <b v="1"/>
    <s v="theater/plays"/>
    <n v="128"/>
    <n v="47.22"/>
    <x v="6"/>
    <s v="plays"/>
    <x v="2191"/>
    <d v="2016-04-13T19:15:24"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x v="2192"/>
    <b v="0"/>
    <n v="28"/>
    <b v="1"/>
    <s v="music/rock"/>
    <n v="127"/>
    <n v="45.46"/>
    <x v="7"/>
    <s v="rock"/>
    <x v="2192"/>
    <d v="2011-05-31T18:04:00"/>
  </r>
  <r>
    <x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x v="2193"/>
    <b v="1"/>
    <n v="94"/>
    <b v="1"/>
    <s v="food/small batch"/>
    <n v="212"/>
    <n v="13.54"/>
    <x v="4"/>
    <s v="small batch"/>
    <x v="2193"/>
    <d v="2014-05-29T17:50:00"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x v="2194"/>
    <b v="0"/>
    <n v="25"/>
    <b v="1"/>
    <s v="theater/spaces"/>
    <n v="127"/>
    <n v="50.88"/>
    <x v="6"/>
    <s v="spaces"/>
    <x v="2194"/>
    <d v="2015-09-11T01:04:19"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x v="2185"/>
    <x v="2195"/>
    <b v="0"/>
    <n v="26"/>
    <b v="1"/>
    <s v="music/indie rock"/>
    <n v="127"/>
    <n v="48.85"/>
    <x v="7"/>
    <s v="indie rock"/>
    <x v="2195"/>
    <d v="2013-07-07T13:24:42"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x v="2186"/>
    <x v="2196"/>
    <b v="0"/>
    <n v="48"/>
    <b v="1"/>
    <s v="music/indie rock"/>
    <n v="180"/>
    <n v="26.27"/>
    <x v="7"/>
    <s v="indie rock"/>
    <x v="2196"/>
    <d v="2012-09-23T17:15:48"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x v="2197"/>
    <b v="0"/>
    <n v="32"/>
    <b v="1"/>
    <s v="theater/plays"/>
    <n v="105"/>
    <n v="39.380000000000003"/>
    <x v="6"/>
    <s v="plays"/>
    <x v="2197"/>
    <d v="2015-08-31T17:31:15"/>
  </r>
  <r>
    <x v="2198"/>
    <s v="An Evening With Durang"/>
    <s v="Help us independently produce two great comedies by Christopher Durang."/>
    <n v="1000"/>
    <n v="1260"/>
    <x v="0"/>
    <s v="US"/>
    <s v="USD"/>
    <x v="2188"/>
    <x v="2198"/>
    <b v="0"/>
    <n v="17"/>
    <b v="1"/>
    <s v="theater/plays"/>
    <n v="126"/>
    <n v="74.12"/>
    <x v="6"/>
    <s v="plays"/>
    <x v="2198"/>
    <d v="2014-09-19T00:00:00"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x v="2199"/>
    <b v="0"/>
    <n v="49"/>
    <b v="1"/>
    <s v="theater/plays"/>
    <n v="126"/>
    <n v="25.69"/>
    <x v="6"/>
    <s v="plays"/>
    <x v="2199"/>
    <d v="2016-09-25T08:46:48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x v="2200"/>
    <b v="0"/>
    <n v="9"/>
    <b v="1"/>
    <s v="theater/plays"/>
    <n v="105"/>
    <n v="139.56"/>
    <x v="6"/>
    <s v="plays"/>
    <x v="2200"/>
    <d v="2016-02-20T02:45:35"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x v="2201"/>
    <b v="0"/>
    <n v="19"/>
    <b v="1"/>
    <s v="music/indie rock"/>
    <n v="114"/>
    <n v="65.84"/>
    <x v="7"/>
    <s v="indie rock"/>
    <x v="2201"/>
    <d v="2012-05-01T17:00:03"/>
  </r>
  <r>
    <x v="2202"/>
    <s v="Tuskegee Redtails"/>
    <s v="Depicts the contribution the Tuskegee airmen made in certain historical events that helped turn the tide in World War II."/>
    <n v="55000"/>
    <n v="1250"/>
    <x v="2"/>
    <s v="US"/>
    <s v="USD"/>
    <x v="2192"/>
    <x v="2202"/>
    <b v="0"/>
    <n v="11"/>
    <b v="0"/>
    <s v="film &amp; video/animation"/>
    <n v="2"/>
    <n v="113.64"/>
    <x v="5"/>
    <s v="animation"/>
    <x v="2202"/>
    <d v="2011-09-24T17:02:33"/>
  </r>
  <r>
    <x v="2203"/>
    <s v="HIS NAME IS ARTHUR HOLMBERG"/>
    <s v="a woman walks into a bar except she looks like a man and no one's serving drinks. one night only"/>
    <n v="1250"/>
    <n v="1250"/>
    <x v="0"/>
    <s v="US"/>
    <s v="USD"/>
    <x v="2193"/>
    <x v="2203"/>
    <b v="0"/>
    <n v="20"/>
    <b v="1"/>
    <s v="theater/plays"/>
    <n v="100"/>
    <n v="62.5"/>
    <x v="6"/>
    <s v="plays"/>
    <x v="2203"/>
    <d v="2014-06-28T14:09:34"/>
  </r>
  <r>
    <x v="2204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4"/>
    <x v="2204"/>
    <b v="1"/>
    <n v="21"/>
    <b v="1"/>
    <s v="theater/plays"/>
    <n v="104"/>
    <n v="59.52"/>
    <x v="6"/>
    <s v="plays"/>
    <x v="2204"/>
    <d v="2015-10-30T14:00:12"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x v="2205"/>
    <b v="0"/>
    <n v="24"/>
    <b v="1"/>
    <s v="theater/plays"/>
    <n v="156"/>
    <n v="51.92"/>
    <x v="6"/>
    <s v="plays"/>
    <x v="2205"/>
    <d v="2016-01-21T21:18:29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x v="2206"/>
    <b v="0"/>
    <n v="25"/>
    <b v="0"/>
    <s v="technology/web"/>
    <n v="12"/>
    <n v="49.8"/>
    <x v="0"/>
    <s v="web"/>
    <x v="2206"/>
    <d v="2016-06-17T23:00:00"/>
  </r>
  <r>
    <x v="2207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x v="2207"/>
    <b v="0"/>
    <n v="46"/>
    <b v="1"/>
    <s v="theater/plays"/>
    <n v="104"/>
    <n v="27.07"/>
    <x v="6"/>
    <s v="plays"/>
    <x v="2207"/>
    <d v="2015-02-21T22:05:25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x v="2208"/>
    <b v="0"/>
    <n v="14"/>
    <b v="0"/>
    <s v="theater/musical"/>
    <n v="5"/>
    <n v="88.64"/>
    <x v="6"/>
    <s v="musical"/>
    <x v="2208"/>
    <d v="2016-12-08T16:15:52"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x v="2209"/>
    <b v="0"/>
    <n v="22"/>
    <b v="1"/>
    <s v="film &amp; video/television"/>
    <n v="145"/>
    <n v="56.14"/>
    <x v="5"/>
    <s v="television"/>
    <x v="2209"/>
    <d v="2015-07-20T19:35:34"/>
  </r>
  <r>
    <x v="2210"/>
    <s v="BEIRUT, LADY OF LEBANON"/>
    <s v="A Theatrical Production Celebrating the Lebanese Culture and the Human Spirit in Time of War."/>
    <n v="30000"/>
    <n v="1225"/>
    <x v="2"/>
    <s v="US"/>
    <s v="USD"/>
    <x v="2200"/>
    <x v="2210"/>
    <b v="0"/>
    <n v="7"/>
    <b v="0"/>
    <s v="theater/plays"/>
    <n v="4"/>
    <n v="175"/>
    <x v="6"/>
    <s v="plays"/>
    <x v="2210"/>
    <d v="2016-07-17T04:19:09"/>
  </r>
  <r>
    <x v="2211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1"/>
    <x v="2211"/>
    <b v="0"/>
    <n v="29"/>
    <b v="1"/>
    <s v="music/indie rock"/>
    <n v="102"/>
    <n v="42.24"/>
    <x v="7"/>
    <s v="indie rock"/>
    <x v="2211"/>
    <d v="2014-11-12T22:45:38"/>
  </r>
  <r>
    <x v="2212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2"/>
    <x v="2212"/>
    <b v="0"/>
    <n v="18"/>
    <b v="1"/>
    <s v="theater/plays"/>
    <n v="175"/>
    <n v="68.06"/>
    <x v="6"/>
    <s v="plays"/>
    <x v="2212"/>
    <d v="2015-01-24T04:59:00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x v="2213"/>
    <b v="0"/>
    <n v="4"/>
    <b v="0"/>
    <s v="food/food trucks"/>
    <n v="0"/>
    <n v="306"/>
    <x v="4"/>
    <s v="food trucks"/>
    <x v="2213"/>
    <d v="2015-10-05T06:39:46"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x v="2214"/>
    <b v="1"/>
    <n v="21"/>
    <b v="1"/>
    <s v="theater/plays"/>
    <n v="163"/>
    <n v="58.1"/>
    <x v="6"/>
    <s v="plays"/>
    <x v="2214"/>
    <d v="2011-05-03T03:59:00"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x v="2215"/>
    <b v="0"/>
    <n v="20"/>
    <b v="1"/>
    <s v="theater/plays"/>
    <n v="122"/>
    <n v="60.9"/>
    <x v="6"/>
    <s v="plays"/>
    <x v="2215"/>
    <d v="2015-03-01T06:59:00"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x v="2216"/>
    <b v="0"/>
    <n v="28"/>
    <b v="1"/>
    <s v="theater/plays"/>
    <n v="180"/>
    <n v="43.5"/>
    <x v="6"/>
    <s v="plays"/>
    <x v="2216"/>
    <d v="2014-11-17T07:59:00"/>
  </r>
  <r>
    <x v="221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7"/>
    <x v="2217"/>
    <b v="0"/>
    <n v="6"/>
    <b v="0"/>
    <s v="food/food trucks"/>
    <n v="2"/>
    <n v="202.83"/>
    <x v="4"/>
    <s v="food trucks"/>
    <x v="2217"/>
    <d v="2015-12-30T16:12:33"/>
  </r>
  <r>
    <x v="221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8"/>
    <x v="2218"/>
    <b v="0"/>
    <n v="17"/>
    <b v="0"/>
    <s v="games/mobile games"/>
    <n v="5"/>
    <n v="71.59"/>
    <x v="3"/>
    <s v="mobile games"/>
    <x v="2218"/>
    <d v="2015-12-15T07:59:00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x v="2219"/>
    <b v="0"/>
    <n v="27"/>
    <b v="1"/>
    <s v="theater/plays"/>
    <n v="124"/>
    <n v="45.04"/>
    <x v="6"/>
    <s v="plays"/>
    <x v="2219"/>
    <d v="2015-02-03T04:27:00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x v="2220"/>
    <b v="0"/>
    <n v="23"/>
    <b v="1"/>
    <s v="music/rock"/>
    <n v="101"/>
    <n v="52.83"/>
    <x v="7"/>
    <s v="rock"/>
    <x v="2220"/>
    <d v="2014-01-01T05:26:00"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x v="2211"/>
    <x v="2221"/>
    <b v="0"/>
    <n v="25"/>
    <b v="1"/>
    <s v="film &amp; video/documentary"/>
    <n v="120"/>
    <n v="48.09"/>
    <x v="5"/>
    <s v="documentary"/>
    <x v="2221"/>
    <d v="2014-02-08T09:30:31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x v="2222"/>
    <b v="0"/>
    <n v="11"/>
    <b v="0"/>
    <s v="music/jazz"/>
    <n v="24"/>
    <n v="109.18"/>
    <x v="7"/>
    <s v="jazz"/>
    <x v="2222"/>
    <d v="2009-12-01T04:59:00"/>
  </r>
  <r>
    <x v="2223"/>
    <s v="Israel LÃ³pez @ Ojai Playwrights Conference"/>
    <s v="Artistic Internship @ Ojai Playwrights Conference"/>
    <n v="1200"/>
    <n v="1200"/>
    <x v="0"/>
    <s v="US"/>
    <s v="USD"/>
    <x v="2213"/>
    <x v="2223"/>
    <b v="0"/>
    <n v="38"/>
    <b v="1"/>
    <s v="theater/plays"/>
    <n v="100"/>
    <n v="31.58"/>
    <x v="6"/>
    <s v="plays"/>
    <x v="2223"/>
    <d v="2014-07-24T07:00:00"/>
  </r>
  <r>
    <x v="2224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4"/>
    <x v="2224"/>
    <b v="0"/>
    <n v="28"/>
    <b v="1"/>
    <s v="music/pop"/>
    <n v="100"/>
    <n v="42.86"/>
    <x v="7"/>
    <s v="pop"/>
    <x v="2224"/>
    <d v="2011-06-14T00:35:27"/>
  </r>
  <r>
    <x v="2225"/>
    <s v="A Reason To Breathe - DEBUT ALBUM"/>
    <s v="Modern Post-Hardcore/Electro music (Hardstyle, EDM, Trap, Dubstep, Dembow, House)."/>
    <n v="1200"/>
    <n v="1200"/>
    <x v="0"/>
    <s v="ES"/>
    <s v="EUR"/>
    <x v="2215"/>
    <x v="2225"/>
    <b v="0"/>
    <n v="24"/>
    <b v="1"/>
    <s v="music/metal"/>
    <n v="100"/>
    <n v="50"/>
    <x v="7"/>
    <s v="metal"/>
    <x v="2225"/>
    <d v="2015-11-25T14:57:11"/>
  </r>
  <r>
    <x v="2226"/>
    <s v="Better Than Ever Productions presents Geezer Game"/>
    <s v="The premiere theatre troupe in SE Michigan offering acting opportunities for the 50+ actor."/>
    <n v="1000"/>
    <n v="1200"/>
    <x v="0"/>
    <s v="US"/>
    <s v="USD"/>
    <x v="2216"/>
    <x v="2226"/>
    <b v="0"/>
    <n v="18"/>
    <b v="1"/>
    <s v="theater/plays"/>
    <n v="120"/>
    <n v="66.67"/>
    <x v="6"/>
    <s v="plays"/>
    <x v="2226"/>
    <d v="2015-02-17T04:59:00"/>
  </r>
  <r>
    <x v="2227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7"/>
    <x v="2227"/>
    <b v="0"/>
    <n v="42"/>
    <b v="1"/>
    <s v="music/indie rock"/>
    <n v="133"/>
    <n v="28.57"/>
    <x v="7"/>
    <s v="indie rock"/>
    <x v="2227"/>
    <d v="2015-03-25T21:36:06"/>
  </r>
  <r>
    <x v="2228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8"/>
    <x v="2228"/>
    <b v="0"/>
    <n v="23"/>
    <b v="1"/>
    <s v="theater/plays"/>
    <n v="141"/>
    <n v="52.17"/>
    <x v="6"/>
    <s v="plays"/>
    <x v="2228"/>
    <d v="2016-03-14T00:12:53"/>
  </r>
  <r>
    <x v="2229"/>
    <s v="The Girl Who Touched the Stars"/>
    <s v="Two sisters make a set of paper dolls which take them on a journey across lands, creating memories along the way."/>
    <n v="700"/>
    <n v="1200"/>
    <x v="0"/>
    <s v="GB"/>
    <s v="GBP"/>
    <x v="2219"/>
    <x v="2229"/>
    <b v="0"/>
    <n v="23"/>
    <b v="1"/>
    <s v="theater/plays"/>
    <n v="171"/>
    <n v="52.17"/>
    <x v="6"/>
    <s v="plays"/>
    <x v="2229"/>
    <d v="2016-04-13T13:18:00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x v="2230"/>
    <b v="0"/>
    <n v="38"/>
    <b v="1"/>
    <s v="theater/plays"/>
    <n v="120"/>
    <n v="31.5"/>
    <x v="6"/>
    <s v="plays"/>
    <x v="2230"/>
    <d v="2014-07-18T04:45:52"/>
  </r>
  <r>
    <x v="2231"/>
    <s v="PUNK ROCK"/>
    <s v="William Carlisle has the world at his feet but its weight on his shoulders. He is intelligent, articulate and fucked."/>
    <n v="500"/>
    <n v="1197"/>
    <x v="0"/>
    <s v="GB"/>
    <s v="GBP"/>
    <x v="2221"/>
    <x v="2231"/>
    <b v="0"/>
    <n v="46"/>
    <b v="1"/>
    <s v="theater/plays"/>
    <n v="239"/>
    <n v="26.02"/>
    <x v="6"/>
    <s v="plays"/>
    <x v="2231"/>
    <d v="2015-02-27T17:11:15"/>
  </r>
  <r>
    <x v="2232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2"/>
    <x v="2232"/>
    <b v="0"/>
    <n v="5"/>
    <b v="0"/>
    <s v="theater/spaces"/>
    <n v="30"/>
    <n v="237"/>
    <x v="6"/>
    <s v="spaces"/>
    <x v="2232"/>
    <d v="2015-02-03T02:00:00"/>
  </r>
  <r>
    <x v="2233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3"/>
    <x v="2233"/>
    <b v="0"/>
    <n v="15"/>
    <b v="1"/>
    <s v="theater/plays"/>
    <n v="108"/>
    <n v="79"/>
    <x v="6"/>
    <s v="plays"/>
    <x v="2233"/>
    <d v="2014-08-26T17:09:42"/>
  </r>
  <r>
    <x v="2234"/>
    <s v="Nature Boy Explorer EP"/>
    <s v="We've finished our first EP and we're taking it on the road in three weeks! Help us fund manufacturing?"/>
    <n v="1000"/>
    <n v="1185"/>
    <x v="0"/>
    <s v="US"/>
    <s v="USD"/>
    <x v="2224"/>
    <x v="2234"/>
    <b v="0"/>
    <n v="43"/>
    <b v="1"/>
    <s v="music/indie rock"/>
    <n v="119"/>
    <n v="27.56"/>
    <x v="7"/>
    <s v="indie rock"/>
    <x v="2234"/>
    <d v="2012-05-10T17:00:00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x v="2235"/>
    <b v="0"/>
    <n v="21"/>
    <b v="0"/>
    <s v="theater/spaces"/>
    <n v="1"/>
    <n v="56.34"/>
    <x v="6"/>
    <s v="spaces"/>
    <x v="2235"/>
    <d v="2015-10-15T22:00:00"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x v="2226"/>
    <x v="2236"/>
    <b v="0"/>
    <n v="25"/>
    <b v="1"/>
    <s v="music/rock"/>
    <n v="118"/>
    <n v="47.2"/>
    <x v="7"/>
    <s v="rock"/>
    <x v="2236"/>
    <d v="2013-01-09T08:48:55"/>
  </r>
  <r>
    <x v="2237"/>
    <s v="Kick Out a Record"/>
    <s v="Working Musician dilemma #164: how the taxman put Kick the Record 2.0 on hold"/>
    <n v="1000"/>
    <n v="1175"/>
    <x v="0"/>
    <s v="US"/>
    <s v="USD"/>
    <x v="2227"/>
    <x v="2237"/>
    <b v="0"/>
    <n v="25"/>
    <b v="1"/>
    <s v="music/pop"/>
    <n v="118"/>
    <n v="47"/>
    <x v="7"/>
    <s v="pop"/>
    <x v="2237"/>
    <d v="2014-07-12T18:11:07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x v="2238"/>
    <b v="0"/>
    <n v="12"/>
    <b v="1"/>
    <s v="theater/plays"/>
    <n v="131"/>
    <n v="97.92"/>
    <x v="6"/>
    <s v="plays"/>
    <x v="2238"/>
    <d v="2014-12-31T17:50:08"/>
  </r>
  <r>
    <x v="2239"/>
    <s v="Farabel"/>
    <s v="Farabel is a single player turn-based fantasy strategy game for Mac/PC/Linux"/>
    <n v="15000"/>
    <n v="1174"/>
    <x v="2"/>
    <s v="FR"/>
    <s v="EUR"/>
    <x v="2229"/>
    <x v="2239"/>
    <b v="0"/>
    <n v="49"/>
    <b v="0"/>
    <s v="games/video games"/>
    <n v="8"/>
    <n v="23.96"/>
    <x v="3"/>
    <s v="video games"/>
    <x v="2239"/>
    <d v="2015-06-26T04:32:55"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x v="2240"/>
    <b v="0"/>
    <n v="14"/>
    <b v="0"/>
    <s v="food/food trucks"/>
    <n v="39"/>
    <n v="83.57"/>
    <x v="4"/>
    <s v="food trucks"/>
    <x v="2240"/>
    <d v="2015-09-23T20:10:01"/>
  </r>
  <r>
    <x v="2241"/>
    <s v="Jestia and Raedon"/>
    <s v="Jestia and Raedon is a brand new romantic comedy play going to the Edinburgh Fringe Festival this summer."/>
    <n v="1000"/>
    <n v="1168"/>
    <x v="0"/>
    <s v="GB"/>
    <s v="GBP"/>
    <x v="2231"/>
    <x v="2241"/>
    <b v="0"/>
    <n v="26"/>
    <b v="1"/>
    <s v="theater/plays"/>
    <n v="117"/>
    <n v="44.92"/>
    <x v="6"/>
    <s v="plays"/>
    <x v="2241"/>
    <d v="2014-07-27T23:00:00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x v="2242"/>
    <b v="0"/>
    <n v="28"/>
    <b v="1"/>
    <s v="games/tabletop games"/>
    <n v="1165"/>
    <n v="41.61"/>
    <x v="3"/>
    <s v="tabletop games"/>
    <x v="2242"/>
    <d v="2017-01-05T19:47:27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x v="2243"/>
    <b v="0"/>
    <n v="31"/>
    <b v="0"/>
    <s v="technology/wearables"/>
    <n v="2"/>
    <n v="37.450000000000003"/>
    <x v="0"/>
    <s v="wearables"/>
    <x v="2243"/>
    <d v="2017-02-10T02:19:05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x v="2244"/>
    <b v="0"/>
    <n v="14"/>
    <b v="0"/>
    <s v="theater/plays"/>
    <n v="17"/>
    <n v="82.57"/>
    <x v="6"/>
    <s v="plays"/>
    <x v="2244"/>
    <d v="2014-08-31T19:51:49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x v="2245"/>
    <b v="0"/>
    <n v="19"/>
    <b v="0"/>
    <s v="food/food trucks"/>
    <n v="4"/>
    <n v="60.79"/>
    <x v="4"/>
    <s v="food trucks"/>
    <x v="2245"/>
    <d v="2015-03-28T02:43:06"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x v="2246"/>
    <b v="0"/>
    <n v="23"/>
    <b v="1"/>
    <s v="theater/plays"/>
    <n v="115"/>
    <n v="50"/>
    <x v="6"/>
    <s v="plays"/>
    <x v="2246"/>
    <d v="2014-09-29T10:53:10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x v="2247"/>
    <b v="0"/>
    <n v="10"/>
    <b v="1"/>
    <s v="theater/musical"/>
    <n v="115"/>
    <n v="115"/>
    <x v="6"/>
    <s v="musical"/>
    <x v="2247"/>
    <d v="2016-07-10T23:32:12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x v="2248"/>
    <b v="1"/>
    <n v="13"/>
    <b v="0"/>
    <s v="photography/photobooks"/>
    <n v="46"/>
    <n v="88.31"/>
    <x v="2"/>
    <s v="photobooks"/>
    <x v="2248"/>
    <d v="2014-11-29T14:59:00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x v="2249"/>
    <b v="0"/>
    <n v="27"/>
    <b v="1"/>
    <s v="photography/photobooks"/>
    <n v="115"/>
    <n v="42.48"/>
    <x v="2"/>
    <s v="photobooks"/>
    <x v="2249"/>
    <d v="2016-07-14T22:56:32"/>
  </r>
  <r>
    <x v="2250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0"/>
    <x v="2250"/>
    <b v="0"/>
    <n v="7"/>
    <b v="0"/>
    <s v="theater/spaces"/>
    <n v="6"/>
    <n v="163.57"/>
    <x v="6"/>
    <s v="spaces"/>
    <x v="2250"/>
    <d v="2017-04-05T19:41:54"/>
  </r>
  <r>
    <x v="2251"/>
    <s v="Mirror, mirror on the wall"/>
    <s v="This years most important stage project for young artists in our region. www.ungespor.no"/>
    <n v="10000"/>
    <n v="1145"/>
    <x v="2"/>
    <s v="NO"/>
    <s v="NOK"/>
    <x v="2241"/>
    <x v="2251"/>
    <b v="0"/>
    <n v="4"/>
    <b v="0"/>
    <s v="theater/musical"/>
    <n v="11"/>
    <n v="286.25"/>
    <x v="6"/>
    <s v="musical"/>
    <x v="2251"/>
    <d v="2015-02-04T11:50:18"/>
  </r>
  <r>
    <x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2"/>
    <x v="2252"/>
    <b v="0"/>
    <n v="61"/>
    <b v="1"/>
    <s v="theater/plays"/>
    <n v="115"/>
    <n v="18.77"/>
    <x v="6"/>
    <s v="plays"/>
    <x v="2252"/>
    <d v="2015-04-23T12:50:46"/>
  </r>
  <r>
    <x v="2253"/>
    <s v="Help me release my first 3 song EP!!"/>
    <s v="Im trying to raise $1000 for a 3 song EP in a studio!"/>
    <n v="1000"/>
    <n v="1145"/>
    <x v="0"/>
    <s v="US"/>
    <s v="USD"/>
    <x v="2243"/>
    <x v="2253"/>
    <b v="0"/>
    <n v="20"/>
    <b v="1"/>
    <s v="music/indie rock"/>
    <n v="115"/>
    <n v="57.25"/>
    <x v="7"/>
    <s v="indie rock"/>
    <x v="2253"/>
    <d v="2012-02-12T21:43:03"/>
  </r>
  <r>
    <x v="2254"/>
    <s v="Halfway, Nebraska"/>
    <s v="Halfway, Nebraska explores the limits of hope and what it means to love someone who may be too far damaged to save."/>
    <n v="3000"/>
    <n v="1142"/>
    <x v="2"/>
    <s v="US"/>
    <s v="USD"/>
    <x v="2244"/>
    <x v="2254"/>
    <b v="0"/>
    <n v="14"/>
    <b v="0"/>
    <s v="theater/plays"/>
    <n v="38"/>
    <n v="81.569999999999993"/>
    <x v="6"/>
    <s v="plays"/>
    <x v="2254"/>
    <d v="2014-08-29T20:43:05"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x v="2255"/>
    <b v="0"/>
    <n v="27"/>
    <b v="1"/>
    <s v="theater/plays"/>
    <n v="119"/>
    <n v="42.3"/>
    <x v="6"/>
    <s v="plays"/>
    <x v="2255"/>
    <d v="2014-09-18T03:59:00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x v="2256"/>
    <b v="0"/>
    <n v="27"/>
    <b v="1"/>
    <s v="music/electronic music"/>
    <n v="152"/>
    <n v="42.22"/>
    <x v="7"/>
    <s v="electronic music"/>
    <x v="2256"/>
    <d v="2012-06-01T19:43:09"/>
  </r>
  <r>
    <x v="2257"/>
    <s v="Boost Band: Wristband Phone Charger (Canceled)"/>
    <s v="Boost Band, a wristband that charges any device"/>
    <n v="10000"/>
    <n v="1136"/>
    <x v="1"/>
    <s v="US"/>
    <s v="USD"/>
    <x v="2247"/>
    <x v="2257"/>
    <b v="0"/>
    <n v="38"/>
    <b v="0"/>
    <s v="technology/wearables"/>
    <n v="11"/>
    <n v="29.89"/>
    <x v="0"/>
    <s v="wearables"/>
    <x v="2257"/>
    <d v="2016-10-08T14:43:32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x v="2258"/>
    <b v="0"/>
    <n v="11"/>
    <b v="0"/>
    <s v="technology/wearables"/>
    <n v="1"/>
    <n v="102.73"/>
    <x v="0"/>
    <s v="wearables"/>
    <x v="2258"/>
    <d v="2015-01-15T19:00:28"/>
  </r>
  <r>
    <x v="2259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49"/>
    <x v="2259"/>
    <b v="0"/>
    <n v="34"/>
    <b v="1"/>
    <s v="music/electronic music"/>
    <n v="103"/>
    <n v="33.24"/>
    <x v="7"/>
    <s v="electronic music"/>
    <x v="2259"/>
    <d v="2012-04-16T06:10:24"/>
  </r>
  <r>
    <x v="2260"/>
    <s v="Kickstart my music career with 300 CDs"/>
    <s v="Kickstarting my music career with 300 hard copy CDs of my first release."/>
    <n v="1000"/>
    <n v="1130"/>
    <x v="0"/>
    <s v="US"/>
    <s v="USD"/>
    <x v="2250"/>
    <x v="2260"/>
    <b v="0"/>
    <n v="17"/>
    <b v="1"/>
    <s v="music/rock"/>
    <n v="113"/>
    <n v="66.47"/>
    <x v="7"/>
    <s v="rock"/>
    <x v="2260"/>
    <d v="2013-02-23T08:09:00"/>
  </r>
  <r>
    <x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x v="2261"/>
    <b v="0"/>
    <n v="17"/>
    <b v="1"/>
    <s v="theater/plays"/>
    <n v="113"/>
    <n v="66.47"/>
    <x v="6"/>
    <s v="plays"/>
    <x v="2261"/>
    <d v="2016-11-19T22:00:00"/>
  </r>
  <r>
    <x v="2262"/>
    <s v="JoyShtick Food Truck"/>
    <s v="We are the first gaming-themed food truck, bringing gourmet pub fare to the Jacksonville area."/>
    <n v="5000"/>
    <n v="1126"/>
    <x v="2"/>
    <s v="US"/>
    <s v="USD"/>
    <x v="2252"/>
    <x v="2262"/>
    <b v="0"/>
    <n v="20"/>
    <b v="0"/>
    <s v="food/food trucks"/>
    <n v="23"/>
    <n v="56.3"/>
    <x v="4"/>
    <s v="food trucks"/>
    <x v="2262"/>
    <d v="2016-09-03T14:02:55"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x v="2263"/>
    <b v="0"/>
    <n v="13"/>
    <b v="0"/>
    <s v="theater/plays"/>
    <n v="38"/>
    <n v="86.62"/>
    <x v="6"/>
    <s v="plays"/>
    <x v="2263"/>
    <d v="2014-10-13T21:05:16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x v="2264"/>
    <b v="0"/>
    <n v="19"/>
    <b v="1"/>
    <s v="theater/plays"/>
    <n v="102"/>
    <n v="59.21"/>
    <x v="6"/>
    <s v="plays"/>
    <x v="2264"/>
    <d v="2015-04-01T03:59:00"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x v="2265"/>
    <b v="0"/>
    <n v="29"/>
    <b v="1"/>
    <s v="music/indie rock"/>
    <n v="187"/>
    <n v="38.74"/>
    <x v="7"/>
    <s v="indie rock"/>
    <x v="2265"/>
    <d v="2012-06-15T03:59:00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x v="2266"/>
    <b v="0"/>
    <n v="19"/>
    <b v="1"/>
    <s v="theater/plays"/>
    <n v="112"/>
    <n v="58.95"/>
    <x v="6"/>
    <s v="plays"/>
    <x v="2266"/>
    <d v="2016-08-07T03:00:00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x v="2267"/>
    <b v="0"/>
    <n v="18"/>
    <b v="1"/>
    <s v="theater/plays"/>
    <n v="112"/>
    <n v="62.17"/>
    <x v="6"/>
    <s v="plays"/>
    <x v="2267"/>
    <d v="2016-01-15T15:38:10"/>
  </r>
  <r>
    <x v="2268"/>
    <s v="Seven Minutes in Eternity"/>
    <s v="Andy Boyd's epic new satire about heroes and villains, humankind's search for glory, and fascism in America"/>
    <n v="1050"/>
    <n v="1115"/>
    <x v="0"/>
    <s v="US"/>
    <s v="USD"/>
    <x v="2257"/>
    <x v="2268"/>
    <b v="0"/>
    <n v="18"/>
    <b v="1"/>
    <s v="theater/plays"/>
    <n v="106"/>
    <n v="61.94"/>
    <x v="6"/>
    <s v="plays"/>
    <x v="2268"/>
    <d v="2016-06-08T00:57:04"/>
  </r>
  <r>
    <x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x v="2269"/>
    <b v="0"/>
    <n v="18"/>
    <b v="1"/>
    <s v="theater/plays"/>
    <n v="223"/>
    <n v="61.94"/>
    <x v="6"/>
    <s v="plays"/>
    <x v="2269"/>
    <d v="2014-08-08T22:28:00"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x v="2270"/>
    <b v="0"/>
    <n v="31"/>
    <b v="1"/>
    <s v="music/indie rock"/>
    <n v="171"/>
    <n v="35.840000000000003"/>
    <x v="7"/>
    <s v="indie rock"/>
    <x v="2270"/>
    <d v="2011-06-15T03:59:00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x v="2271"/>
    <b v="0"/>
    <n v="19"/>
    <b v="1"/>
    <s v="theater/plays"/>
    <n v="111"/>
    <n v="58.42"/>
    <x v="6"/>
    <s v="plays"/>
    <x v="2271"/>
    <d v="2014-09-17T17:46:34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x v="2272"/>
    <b v="0"/>
    <n v="17"/>
    <b v="0"/>
    <s v="technology/wearables"/>
    <n v="4"/>
    <n v="65.180000000000007"/>
    <x v="0"/>
    <s v="wearables"/>
    <x v="2272"/>
    <d v="2016-05-21T09:02:18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x v="2273"/>
    <b v="0"/>
    <n v="15"/>
    <b v="1"/>
    <s v="film &amp; video/shorts"/>
    <n v="111"/>
    <n v="73.73"/>
    <x v="5"/>
    <s v="shorts"/>
    <x v="2273"/>
    <d v="2012-07-03T21:00:00"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x v="2274"/>
    <b v="0"/>
    <n v="18"/>
    <b v="1"/>
    <s v="theater/plays"/>
    <n v="221"/>
    <n v="61.39"/>
    <x v="6"/>
    <s v="plays"/>
    <x v="2274"/>
    <d v="2015-05-13T01:37:17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x v="2275"/>
    <b v="0"/>
    <n v="12"/>
    <b v="0"/>
    <s v="theater/plays"/>
    <n v="16"/>
    <n v="91.83"/>
    <x v="6"/>
    <s v="plays"/>
    <x v="2275"/>
    <d v="2016-07-17T00:43:00"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x v="2276"/>
    <b v="0"/>
    <n v="3"/>
    <b v="0"/>
    <s v="technology/web"/>
    <n v="15"/>
    <n v="367"/>
    <x v="0"/>
    <s v="web"/>
    <x v="2276"/>
    <d v="2015-08-03T15:35:24"/>
  </r>
  <r>
    <x v="2277"/>
    <s v="Cinderella"/>
    <s v="River City Theatre Company needs your support as we embark on our thirteenth production, CINDERELLA!"/>
    <n v="1000"/>
    <n v="1101"/>
    <x v="0"/>
    <s v="US"/>
    <s v="USD"/>
    <x v="2266"/>
    <x v="2277"/>
    <b v="0"/>
    <n v="27"/>
    <b v="1"/>
    <s v="theater/plays"/>
    <n v="110"/>
    <n v="40.78"/>
    <x v="6"/>
    <s v="plays"/>
    <x v="2277"/>
    <d v="2014-09-03T04:59:00"/>
  </r>
  <r>
    <x v="22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7"/>
    <x v="2278"/>
    <b v="0"/>
    <n v="2"/>
    <b v="0"/>
    <s v="technology/makerspaces"/>
    <n v="0"/>
    <n v="550"/>
    <x v="0"/>
    <s v="makerspaces"/>
    <x v="2278"/>
    <d v="2015-09-24T19:09:25"/>
  </r>
  <r>
    <x v="227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8"/>
    <x v="2279"/>
    <b v="0"/>
    <n v="15"/>
    <b v="1"/>
    <s v="theater/musical"/>
    <n v="100"/>
    <n v="73.33"/>
    <x v="6"/>
    <s v="musical"/>
    <x v="2279"/>
    <d v="2016-04-15T14:21:19"/>
  </r>
  <r>
    <x v="2280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9"/>
    <x v="2280"/>
    <b v="0"/>
    <n v="11"/>
    <b v="1"/>
    <s v="music/classical music"/>
    <n v="110"/>
    <n v="100"/>
    <x v="7"/>
    <s v="classical music"/>
    <x v="2280"/>
    <d v="2011-08-01T15:34:15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x v="2281"/>
    <b v="1"/>
    <n v="23"/>
    <b v="0"/>
    <s v="theater/plays"/>
    <n v="22"/>
    <n v="47.7"/>
    <x v="6"/>
    <s v="plays"/>
    <x v="2281"/>
    <d v="2014-05-11T11:50:52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x v="2282"/>
    <b v="0"/>
    <n v="58"/>
    <b v="0"/>
    <s v="theater/spaces"/>
    <n v="2"/>
    <n v="18.899999999999999"/>
    <x v="6"/>
    <s v="spaces"/>
    <x v="2282"/>
    <d v="2014-10-05T19:16:13"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x v="2283"/>
    <b v="0"/>
    <n v="25"/>
    <b v="1"/>
    <s v="publishing/nonfiction"/>
    <n v="109"/>
    <n v="43.64"/>
    <x v="1"/>
    <s v="nonfiction"/>
    <x v="2283"/>
    <d v="2013-09-07T22:25:31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x v="2284"/>
    <b v="0"/>
    <n v="20"/>
    <b v="1"/>
    <s v="theater/plays"/>
    <n v="218"/>
    <n v="54.5"/>
    <x v="6"/>
    <s v="plays"/>
    <x v="2284"/>
    <d v="2015-03-07T04:55:00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x v="2285"/>
    <b v="0"/>
    <n v="41"/>
    <b v="1"/>
    <s v="theater/plays"/>
    <n v="109"/>
    <n v="26.54"/>
    <x v="6"/>
    <s v="plays"/>
    <x v="2285"/>
    <d v="2015-06-10T19:27:24"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x v="2275"/>
    <x v="2286"/>
    <b v="0"/>
    <n v="35"/>
    <b v="1"/>
    <s v="theater/plays"/>
    <n v="108"/>
    <n v="30.93"/>
    <x v="6"/>
    <s v="plays"/>
    <x v="2286"/>
    <d v="2014-06-25T16:59:06"/>
  </r>
  <r>
    <x v="2287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6"/>
    <x v="2287"/>
    <b v="0"/>
    <n v="25"/>
    <b v="1"/>
    <s v="theater/plays"/>
    <n v="108"/>
    <n v="43.28"/>
    <x v="6"/>
    <s v="plays"/>
    <x v="2287"/>
    <d v="2015-02-05T12:20:00"/>
  </r>
  <r>
    <x v="2288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7"/>
    <x v="2288"/>
    <b v="1"/>
    <n v="34"/>
    <b v="1"/>
    <s v="music/rock"/>
    <n v="166"/>
    <n v="31.82"/>
    <x v="7"/>
    <s v="rock"/>
    <x v="2288"/>
    <d v="2013-10-29T15:54:43"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x v="2289"/>
    <b v="1"/>
    <n v="22"/>
    <b v="0"/>
    <s v="photography/photobooks"/>
    <n v="3"/>
    <n v="49.14"/>
    <x v="2"/>
    <s v="photobooks"/>
    <x v="2289"/>
    <d v="2015-01-13T19:39:19"/>
  </r>
  <r>
    <x v="2290"/>
    <s v="ghost -- a music video"/>
    <s v="music is as important to the eyes as it is to the ears. help bring ghost to life in front of your eyes."/>
    <n v="1000"/>
    <n v="1080"/>
    <x v="0"/>
    <s v="US"/>
    <s v="USD"/>
    <x v="2279"/>
    <x v="2290"/>
    <b v="0"/>
    <n v="32"/>
    <b v="1"/>
    <s v="music/pop"/>
    <n v="108"/>
    <n v="33.75"/>
    <x v="7"/>
    <s v="pop"/>
    <x v="2290"/>
    <d v="2015-02-01T00:31:47"/>
  </r>
  <r>
    <x v="2291"/>
    <s v="Bethlem"/>
    <s v="Consuite for 2015 CoreCon.  An adventure into insanity."/>
    <n v="600"/>
    <n v="1080"/>
    <x v="0"/>
    <s v="US"/>
    <s v="USD"/>
    <x v="2280"/>
    <x v="2291"/>
    <b v="0"/>
    <n v="20"/>
    <b v="1"/>
    <s v="theater/spaces"/>
    <n v="180"/>
    <n v="54"/>
    <x v="6"/>
    <s v="spaces"/>
    <x v="2291"/>
    <d v="2015-04-25T05:11:23"/>
  </r>
  <r>
    <x v="2292"/>
    <s v="The Vagabond Halfback"/>
    <s v="&quot;He was a poet, a vagrant, a philosopher, a lady's man and a hard drinker&quot;"/>
    <n v="1000"/>
    <n v="1078"/>
    <x v="0"/>
    <s v="US"/>
    <s v="USD"/>
    <x v="2281"/>
    <x v="2292"/>
    <b v="0"/>
    <n v="14"/>
    <b v="1"/>
    <s v="theater/plays"/>
    <n v="108"/>
    <n v="77"/>
    <x v="6"/>
    <s v="plays"/>
    <x v="2292"/>
    <d v="2016-03-18T20:20:12"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x v="2293"/>
    <b v="0"/>
    <n v="30"/>
    <b v="1"/>
    <s v="theater/plays"/>
    <n v="215"/>
    <n v="35.770000000000003"/>
    <x v="6"/>
    <s v="plays"/>
    <x v="2293"/>
    <d v="2014-08-31T20:00:00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x v="2294"/>
    <b v="0"/>
    <n v="13"/>
    <b v="0"/>
    <s v="theater/spaces"/>
    <n v="4"/>
    <n v="82.46"/>
    <x v="6"/>
    <s v="spaces"/>
    <x v="2294"/>
    <d v="2016-11-24T17:11:00"/>
  </r>
  <r>
    <x v="2295"/>
    <s v="Bitcoin Empire"/>
    <s v="Build your crypto-currency empire and sabotage your opponents. A deck building, card game. 2-4 players. 15 minutes."/>
    <n v="480"/>
    <n v="1069"/>
    <x v="0"/>
    <s v="GB"/>
    <s v="GBP"/>
    <x v="2284"/>
    <x v="2295"/>
    <b v="0"/>
    <n v="50"/>
    <b v="1"/>
    <s v="games/tabletop games"/>
    <n v="223"/>
    <n v="21.38"/>
    <x v="3"/>
    <s v="tabletop games"/>
    <x v="2295"/>
    <d v="2016-11-22T10:50:46"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x v="2296"/>
    <b v="0"/>
    <n v="20"/>
    <b v="1"/>
    <s v="theater/plays"/>
    <n v="107"/>
    <n v="53.34"/>
    <x v="6"/>
    <s v="plays"/>
    <x v="2296"/>
    <d v="2016-05-15T01:22:19"/>
  </r>
  <r>
    <x v="2297"/>
    <s v="European Tour"/>
    <s v="Raising money for our concert tour of Switzerland and Germany in June/July 2014"/>
    <n v="900"/>
    <n v="1066"/>
    <x v="0"/>
    <s v="GB"/>
    <s v="GBP"/>
    <x v="2286"/>
    <x v="2297"/>
    <b v="0"/>
    <n v="36"/>
    <b v="1"/>
    <s v="music/classical music"/>
    <n v="118"/>
    <n v="29.61"/>
    <x v="7"/>
    <s v="classical music"/>
    <x v="2297"/>
    <d v="2014-05-15T17:53:06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x v="2298"/>
    <b v="0"/>
    <n v="32"/>
    <b v="1"/>
    <s v="theater/spaces"/>
    <n v="213"/>
    <n v="33.31"/>
    <x v="6"/>
    <s v="spaces"/>
    <x v="2298"/>
    <d v="2010-10-02T04:59:00"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x v="2299"/>
    <b v="0"/>
    <n v="25"/>
    <b v="1"/>
    <s v="music/rock"/>
    <n v="133"/>
    <n v="42.61"/>
    <x v="7"/>
    <s v="rock"/>
    <x v="2299"/>
    <d v="2013-06-08T00:01:14"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x v="2300"/>
    <b v="1"/>
    <n v="19"/>
    <b v="0"/>
    <s v="theater/plays"/>
    <n v="21"/>
    <n v="56.05"/>
    <x v="6"/>
    <s v="plays"/>
    <x v="2300"/>
    <d v="2014-06-01T01:44:24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x v="2301"/>
    <b v="0"/>
    <n v="26"/>
    <b v="1"/>
    <s v="theater/plays"/>
    <n v="106"/>
    <n v="40.92"/>
    <x v="6"/>
    <s v="plays"/>
    <x v="2301"/>
    <d v="2015-07-17T21:02:00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x v="2302"/>
    <b v="0"/>
    <n v="42"/>
    <b v="1"/>
    <s v="theater/plays"/>
    <n v="106"/>
    <n v="25.31"/>
    <x v="6"/>
    <s v="plays"/>
    <x v="2302"/>
    <d v="2016-03-07T04:59:00"/>
  </r>
  <r>
    <x v="2303"/>
    <s v="&quot;I Dreamed Last Night&quot; Album (Canceled)"/>
    <s v="Modern Celtic influenced CD.  Help me finish what I started before the stroke."/>
    <n v="15000"/>
    <n v="1060"/>
    <x v="1"/>
    <s v="US"/>
    <s v="USD"/>
    <x v="2292"/>
    <x v="2303"/>
    <b v="0"/>
    <n v="18"/>
    <b v="0"/>
    <s v="music/world music"/>
    <n v="7"/>
    <n v="58.89"/>
    <x v="7"/>
    <s v="world music"/>
    <x v="2303"/>
    <d v="2014-06-06T13:11:42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x v="2304"/>
    <b v="0"/>
    <n v="13"/>
    <b v="0"/>
    <s v="theater/plays"/>
    <n v="18"/>
    <n v="81.540000000000006"/>
    <x v="6"/>
    <s v="plays"/>
    <x v="2304"/>
    <d v="2014-08-12T15:51:50"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x v="2305"/>
    <b v="0"/>
    <n v="9"/>
    <b v="0"/>
    <s v="technology/makerspaces"/>
    <n v="50"/>
    <n v="117.56"/>
    <x v="0"/>
    <s v="makerspaces"/>
    <x v="2305"/>
    <d v="2016-05-22T14:59:34"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x v="2306"/>
    <b v="0"/>
    <n v="20"/>
    <b v="1"/>
    <s v="music/indie rock"/>
    <n v="106"/>
    <n v="52.8"/>
    <x v="7"/>
    <s v="indie rock"/>
    <x v="2306"/>
    <d v="2015-01-27T23:13:07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x v="2307"/>
    <b v="0"/>
    <n v="27"/>
    <b v="1"/>
    <s v="technology/wearables"/>
    <n v="132"/>
    <n v="39.07"/>
    <x v="0"/>
    <s v="wearables"/>
    <x v="2307"/>
    <d v="2014-08-11T20:27:47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x v="2308"/>
    <b v="0"/>
    <n v="18"/>
    <b v="1"/>
    <s v="theater/plays"/>
    <n v="211"/>
    <n v="58.61"/>
    <x v="6"/>
    <s v="plays"/>
    <x v="2308"/>
    <d v="2014-07-18T23:48:24"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309"/>
    <b v="0"/>
    <n v="14"/>
    <b v="1"/>
    <s v="music/rock"/>
    <n v="350"/>
    <n v="75.040000000000006"/>
    <x v="7"/>
    <s v="rock"/>
    <x v="2309"/>
    <d v="2011-02-06T00:46:49"/>
  </r>
  <r>
    <x v="2310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299"/>
    <x v="2310"/>
    <b v="0"/>
    <n v="2"/>
    <b v="0"/>
    <s v="music/faith"/>
    <n v="11"/>
    <n v="525"/>
    <x v="7"/>
    <s v="faith"/>
    <x v="2310"/>
    <d v="2014-09-01T15:30:34"/>
  </r>
  <r>
    <x v="2311"/>
    <s v="Avenues EP 2013"/>
    <s v="Avenues will be going in to the studio to record a new EP with Matt Allison!"/>
    <n v="1000"/>
    <n v="1050"/>
    <x v="0"/>
    <s v="US"/>
    <s v="USD"/>
    <x v="2300"/>
    <x v="2311"/>
    <b v="0"/>
    <n v="27"/>
    <b v="1"/>
    <s v="music/rock"/>
    <n v="105"/>
    <n v="38.89"/>
    <x v="7"/>
    <s v="rock"/>
    <x v="2311"/>
    <d v="2013-02-28T21:25:00"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x v="2312"/>
    <b v="0"/>
    <n v="25"/>
    <b v="1"/>
    <s v="music/rock"/>
    <n v="263"/>
    <n v="42"/>
    <x v="7"/>
    <s v="rock"/>
    <x v="2312"/>
    <d v="2013-03-02T07:59:00"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x v="2313"/>
    <b v="0"/>
    <n v="33"/>
    <b v="0"/>
    <s v="publishing/children's books"/>
    <n v="10"/>
    <n v="31.76"/>
    <x v="1"/>
    <s v="children's books"/>
    <x v="2313"/>
    <d v="2014-01-11T21:36:41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x v="2314"/>
    <b v="0"/>
    <n v="32"/>
    <b v="1"/>
    <s v="music/indie rock"/>
    <n v="105"/>
    <n v="32.72"/>
    <x v="7"/>
    <s v="indie rock"/>
    <x v="2314"/>
    <d v="2012-04-08T21:45:08"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x v="2315"/>
    <b v="0"/>
    <n v="23"/>
    <b v="1"/>
    <s v="theater/plays"/>
    <n v="105"/>
    <n v="45.48"/>
    <x v="6"/>
    <s v="plays"/>
    <x v="2315"/>
    <d v="2015-01-01T05:00:00"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x v="2316"/>
    <b v="0"/>
    <n v="23"/>
    <b v="1"/>
    <s v="theater/plays"/>
    <n v="139"/>
    <n v="45.35"/>
    <x v="6"/>
    <s v="plays"/>
    <x v="2316"/>
    <d v="2015-09-02T04:19:46"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x v="2317"/>
    <b v="1"/>
    <n v="36"/>
    <b v="1"/>
    <s v="film &amp; video/documentary"/>
    <n v="104"/>
    <n v="28.92"/>
    <x v="5"/>
    <s v="documentary"/>
    <x v="2317"/>
    <d v="2011-10-20T02:00:00"/>
  </r>
  <r>
    <x v="2318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07"/>
    <x v="2318"/>
    <b v="0"/>
    <n v="17"/>
    <b v="0"/>
    <s v="theater/spaces"/>
    <n v="4"/>
    <n v="61.18"/>
    <x v="6"/>
    <s v="spaces"/>
    <x v="2318"/>
    <d v="2016-03-27T23:26:02"/>
  </r>
  <r>
    <x v="231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8"/>
    <x v="2319"/>
    <b v="0"/>
    <n v="3"/>
    <b v="0"/>
    <s v="music/jazz"/>
    <n v="12"/>
    <n v="346.67"/>
    <x v="7"/>
    <s v="jazz"/>
    <x v="2319"/>
    <d v="2013-04-08T19:17:37"/>
  </r>
  <r>
    <x v="2320"/>
    <s v="Wess Meets West - Press Our New Album on CD!"/>
    <s v="We are finishing up recording our new record and we would like help with its physical CD release."/>
    <n v="1000"/>
    <n v="1040"/>
    <x v="0"/>
    <s v="US"/>
    <s v="USD"/>
    <x v="2309"/>
    <x v="2320"/>
    <b v="0"/>
    <n v="27"/>
    <b v="1"/>
    <s v="music/rock"/>
    <n v="104"/>
    <n v="38.520000000000003"/>
    <x v="7"/>
    <s v="rock"/>
    <x v="2320"/>
    <d v="2011-05-03T16:10:25"/>
  </r>
  <r>
    <x v="2321"/>
    <s v="Love Water Tour"/>
    <s v="We need your financial support to cover the tour costs!  (Sound, lights, travel, stage design)"/>
    <n v="1000"/>
    <n v="1040"/>
    <x v="0"/>
    <s v="US"/>
    <s v="USD"/>
    <x v="2310"/>
    <x v="2321"/>
    <b v="0"/>
    <n v="12"/>
    <b v="1"/>
    <s v="music/rock"/>
    <n v="104"/>
    <n v="86.67"/>
    <x v="7"/>
    <s v="rock"/>
    <x v="2321"/>
    <d v="2013-07-10T16:52:00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x v="2322"/>
    <b v="0"/>
    <n v="37"/>
    <b v="1"/>
    <s v="music/indie rock"/>
    <n v="130"/>
    <n v="28"/>
    <x v="7"/>
    <s v="indie rock"/>
    <x v="2322"/>
    <d v="2013-05-31T00:00:00"/>
  </r>
  <r>
    <x v="2323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2"/>
    <x v="2323"/>
    <b v="0"/>
    <n v="28"/>
    <b v="1"/>
    <s v="theater/plays"/>
    <n v="104"/>
    <n v="36.96"/>
    <x v="6"/>
    <s v="plays"/>
    <x v="2323"/>
    <d v="2015-07-23T18:33:00"/>
  </r>
  <r>
    <x v="2324"/>
    <s v="All the Best, Jack"/>
    <s v="This play tells the story of the toxicity of sensationalism shown through one man's struggle with notoriety."/>
    <n v="1000"/>
    <n v="1035"/>
    <x v="0"/>
    <s v="US"/>
    <s v="USD"/>
    <x v="1344"/>
    <x v="2324"/>
    <b v="0"/>
    <n v="27"/>
    <b v="1"/>
    <s v="theater/plays"/>
    <n v="104"/>
    <n v="38.33"/>
    <x v="6"/>
    <s v="plays"/>
    <x v="2324"/>
    <d v="2014-08-25T04:59:00"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3"/>
    <x v="2325"/>
    <b v="0"/>
    <n v="24"/>
    <b v="1"/>
    <s v="theater/plays"/>
    <n v="104"/>
    <n v="43.13"/>
    <x v="6"/>
    <s v="plays"/>
    <x v="2325"/>
    <d v="2015-07-31T08:58:00"/>
  </r>
  <r>
    <x v="232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4"/>
    <x v="2326"/>
    <b v="0"/>
    <n v="32"/>
    <b v="1"/>
    <s v="photography/photobooks"/>
    <n v="115"/>
    <n v="32.340000000000003"/>
    <x v="2"/>
    <s v="photobooks"/>
    <x v="2326"/>
    <d v="2017-03-11T13:29:00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x v="2327"/>
    <b v="0"/>
    <n v="36"/>
    <b v="1"/>
    <s v="music/indie rock"/>
    <n v="103"/>
    <n v="28.66"/>
    <x v="7"/>
    <s v="indie rock"/>
    <x v="2327"/>
    <d v="2012-05-24T01:47:35"/>
  </r>
  <r>
    <x v="2328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x v="2328"/>
    <b v="0"/>
    <n v="14"/>
    <b v="1"/>
    <s v="music/rock"/>
    <n v="103"/>
    <n v="73.569999999999993"/>
    <x v="7"/>
    <s v="rock"/>
    <x v="2328"/>
    <d v="2012-05-12T23:54:23"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x v="2329"/>
    <b v="0"/>
    <n v="16"/>
    <b v="1"/>
    <s v="theater/plays"/>
    <n v="129"/>
    <n v="64.38"/>
    <x v="6"/>
    <s v="plays"/>
    <x v="2329"/>
    <d v="2014-09-12T19:34:44"/>
  </r>
  <r>
    <x v="2330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18"/>
    <x v="2330"/>
    <b v="0"/>
    <n v="3"/>
    <b v="0"/>
    <s v="technology/web"/>
    <n v="1"/>
    <n v="342"/>
    <x v="0"/>
    <s v="web"/>
    <x v="2330"/>
    <d v="2016-07-22T15:02:20"/>
  </r>
  <r>
    <x v="2331"/>
    <s v="Sun Dryd Studios"/>
    <s v="The new kid on the block. Re-imagining old games and creating new ones. Ship, Lazer, Rock is first."/>
    <n v="30000"/>
    <n v="1026"/>
    <x v="2"/>
    <s v="CA"/>
    <s v="CAD"/>
    <x v="2319"/>
    <x v="2331"/>
    <b v="0"/>
    <n v="9"/>
    <b v="0"/>
    <s v="games/video games"/>
    <n v="3"/>
    <n v="114"/>
    <x v="3"/>
    <s v="video games"/>
    <x v="2331"/>
    <d v="2016-03-14T15:06:15"/>
  </r>
  <r>
    <x v="2332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20"/>
    <x v="2332"/>
    <b v="0"/>
    <n v="23"/>
    <b v="1"/>
    <s v="music/pop"/>
    <n v="103"/>
    <n v="44.61"/>
    <x v="7"/>
    <s v="pop"/>
    <x v="2332"/>
    <d v="2010-07-05T04:00:00"/>
  </r>
  <r>
    <x v="2333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1"/>
    <x v="2333"/>
    <b v="0"/>
    <n v="5"/>
    <b v="0"/>
    <s v="theater/musical"/>
    <n v="1"/>
    <n v="205"/>
    <x v="6"/>
    <s v="musical"/>
    <x v="2333"/>
    <d v="2014-08-10T17:20:48"/>
  </r>
  <r>
    <x v="233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2"/>
    <x v="2334"/>
    <b v="0"/>
    <n v="10"/>
    <b v="1"/>
    <s v="music/rock"/>
    <n v="103"/>
    <n v="102.5"/>
    <x v="7"/>
    <s v="rock"/>
    <x v="2334"/>
    <d v="2014-03-17T02:35:19"/>
  </r>
  <r>
    <x v="2335"/>
    <s v="Annabel Lost"/>
    <s v="Annabel Lost combines visual art and performance poetry to tell the story of two orphaned refugees, Quetzal and Rhime."/>
    <n v="900"/>
    <n v="1025"/>
    <x v="0"/>
    <s v="US"/>
    <s v="USD"/>
    <x v="1743"/>
    <x v="2335"/>
    <b v="0"/>
    <n v="27"/>
    <b v="1"/>
    <s v="theater/plays"/>
    <n v="114"/>
    <n v="37.96"/>
    <x v="6"/>
    <s v="plays"/>
    <x v="2335"/>
    <d v="2015-03-01T04:59:00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x v="2336"/>
    <b v="0"/>
    <n v="21"/>
    <b v="1"/>
    <s v="music/electronic music"/>
    <n v="102"/>
    <n v="48.62"/>
    <x v="7"/>
    <s v="electronic music"/>
    <x v="2336"/>
    <d v="2015-05-18T05:00:00"/>
  </r>
  <r>
    <x v="2337"/>
    <s v="An Italian Adventure"/>
    <s v="Discover Italy through photography."/>
    <n v="60000"/>
    <n v="1020"/>
    <x v="2"/>
    <s v="IT"/>
    <s v="EUR"/>
    <x v="2324"/>
    <x v="2337"/>
    <b v="0"/>
    <n v="2"/>
    <b v="0"/>
    <s v="photography/places"/>
    <n v="2"/>
    <n v="510"/>
    <x v="2"/>
    <s v="places"/>
    <x v="2337"/>
    <d v="2015-09-23T20:34:24"/>
  </r>
  <r>
    <x v="2338"/>
    <s v="SiMpLy FreSH fOoD TrUck"/>
    <s v="Simply fresh farm to table on wheels working close with local farms to ensure the highest of quality of product ."/>
    <n v="18000"/>
    <n v="1020"/>
    <x v="2"/>
    <s v="US"/>
    <s v="USD"/>
    <x v="2325"/>
    <x v="2338"/>
    <b v="0"/>
    <n v="3"/>
    <b v="0"/>
    <s v="food/food trucks"/>
    <n v="6"/>
    <n v="340"/>
    <x v="4"/>
    <s v="food trucks"/>
    <x v="2338"/>
    <d v="2016-09-22T01:17:45"/>
  </r>
  <r>
    <x v="2339"/>
    <s v="The Munitionettes"/>
    <s v="Help us bring to life tales of hardship, danger and community of extraordinary women working in WW1 munitions factories."/>
    <n v="1000"/>
    <n v="1020"/>
    <x v="0"/>
    <s v="GB"/>
    <s v="GBP"/>
    <x v="2326"/>
    <x v="2339"/>
    <b v="0"/>
    <n v="42"/>
    <b v="1"/>
    <s v="theater/plays"/>
    <n v="102"/>
    <n v="24.29"/>
    <x v="6"/>
    <s v="plays"/>
    <x v="2339"/>
    <d v="2015-09-04T09:27:53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x v="2340"/>
    <b v="0"/>
    <n v="24"/>
    <b v="1"/>
    <s v="music/electronic music"/>
    <n v="102"/>
    <n v="42.33"/>
    <x v="7"/>
    <s v="electronic music"/>
    <x v="2340"/>
    <d v="2012-04-07T04:00:00"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x v="2341"/>
    <b v="0"/>
    <n v="26"/>
    <b v="1"/>
    <s v="music/rock"/>
    <n v="102"/>
    <n v="39.04"/>
    <x v="7"/>
    <s v="rock"/>
    <x v="2341"/>
    <d v="2012-07-22T01:40:02"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x v="2329"/>
    <x v="2342"/>
    <b v="0"/>
    <n v="19"/>
    <b v="1"/>
    <s v="music/electronic music"/>
    <n v="102"/>
    <n v="53.42"/>
    <x v="7"/>
    <s v="electronic music"/>
    <x v="2342"/>
    <d v="2015-08-19T17:15:12"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x v="2330"/>
    <x v="2343"/>
    <b v="0"/>
    <n v="6"/>
    <b v="1"/>
    <s v="photography/photobooks"/>
    <n v="101"/>
    <n v="168.5"/>
    <x v="2"/>
    <s v="photobooks"/>
    <x v="2343"/>
    <d v="2016-06-09T20:47:41"/>
  </r>
  <r>
    <x v="2344"/>
    <s v="First Draft Theatre"/>
    <s v="We will workshop, stage and develop new writing, devised work and adaptations. A joyful leap into the possibilities of an idea!"/>
    <n v="1500"/>
    <n v="1010"/>
    <x v="2"/>
    <s v="GB"/>
    <s v="GBP"/>
    <x v="2331"/>
    <x v="2344"/>
    <b v="0"/>
    <n v="16"/>
    <b v="0"/>
    <s v="theater/plays"/>
    <n v="67"/>
    <n v="63.13"/>
    <x v="6"/>
    <s v="plays"/>
    <x v="2344"/>
    <d v="2015-06-26T13:25:00"/>
  </r>
  <r>
    <x v="2345"/>
    <s v="Promised Land"/>
    <s v="Help Chrysalis get this production off the ground!  An original play, we only need $500 to get this production on its feet!"/>
    <n v="500"/>
    <n v="1010"/>
    <x v="0"/>
    <s v="US"/>
    <s v="USD"/>
    <x v="2332"/>
    <x v="2345"/>
    <b v="0"/>
    <n v="17"/>
    <b v="1"/>
    <s v="theater/plays"/>
    <n v="202"/>
    <n v="59.41"/>
    <x v="6"/>
    <s v="plays"/>
    <x v="2345"/>
    <d v="2015-08-30T00:00:00"/>
  </r>
  <r>
    <x v="2346"/>
    <s v="Company Company: Debut EP"/>
    <s v="New Jersey Alternative Rock band COCO needs YOUR help self-releasing debut EP!"/>
    <n v="1000"/>
    <n v="1006"/>
    <x v="0"/>
    <s v="US"/>
    <s v="USD"/>
    <x v="2333"/>
    <x v="2346"/>
    <b v="0"/>
    <n v="19"/>
    <b v="1"/>
    <s v="music/rock"/>
    <n v="101"/>
    <n v="52.95"/>
    <x v="7"/>
    <s v="rock"/>
    <x v="2346"/>
    <d v="2012-03-14T03:59:00"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x v="2347"/>
    <b v="0"/>
    <n v="27"/>
    <b v="1"/>
    <s v="theater/spaces"/>
    <n v="101"/>
    <n v="37.22"/>
    <x v="6"/>
    <s v="spaces"/>
    <x v="2347"/>
    <d v="2016-03-04T06:03:17"/>
  </r>
  <r>
    <x v="2348"/>
    <s v="The Pillowman Aberdeen"/>
    <s v="Multi Award-Winng play THE PILLOWMAN coming to the Arts Centre Theatre, Aberdeen"/>
    <n v="1000"/>
    <n v="1005"/>
    <x v="0"/>
    <s v="GB"/>
    <s v="GBP"/>
    <x v="2335"/>
    <x v="2348"/>
    <b v="0"/>
    <n v="17"/>
    <b v="1"/>
    <s v="theater/plays"/>
    <n v="101"/>
    <n v="59.12"/>
    <x v="6"/>
    <s v="plays"/>
    <x v="2348"/>
    <d v="2015-10-05T16:00:00"/>
  </r>
  <r>
    <x v="2349"/>
    <s v="Sim Betting Football"/>
    <s v="Sim Betting Football is the only football (soccer) betting simulation  game."/>
    <n v="5000"/>
    <n v="1004"/>
    <x v="2"/>
    <s v="GB"/>
    <s v="GBP"/>
    <x v="2336"/>
    <x v="2349"/>
    <b v="0"/>
    <n v="24"/>
    <b v="0"/>
    <s v="games/mobile games"/>
    <n v="20"/>
    <n v="41.83"/>
    <x v="3"/>
    <s v="mobile games"/>
    <x v="2349"/>
    <d v="2016-03-30T12:36:20"/>
  </r>
  <r>
    <x v="2350"/>
    <s v="TRUE WEST: Think, Dog! Productions"/>
    <s v="Help us build the Kitchen from Hell!"/>
    <n v="1000"/>
    <n v="1003"/>
    <x v="0"/>
    <s v="US"/>
    <s v="USD"/>
    <x v="2337"/>
    <x v="2350"/>
    <b v="0"/>
    <n v="22"/>
    <b v="1"/>
    <s v="theater/spaces"/>
    <n v="100"/>
    <n v="45.59"/>
    <x v="6"/>
    <s v="spaces"/>
    <x v="2350"/>
    <d v="2016-02-20T20:07:47"/>
  </r>
  <r>
    <x v="2351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8"/>
    <x v="2351"/>
    <b v="0"/>
    <n v="36"/>
    <b v="1"/>
    <s v="music/pop"/>
    <n v="1254"/>
    <n v="27.86"/>
    <x v="7"/>
    <s v="pop"/>
    <x v="2351"/>
    <d v="2016-04-30T21:59:00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x v="2352"/>
    <b v="0"/>
    <n v="34"/>
    <b v="0"/>
    <s v="publishing/children's books"/>
    <n v="14"/>
    <n v="29.47"/>
    <x v="1"/>
    <s v="children's books"/>
    <x v="2352"/>
    <d v="2012-03-29T13:45:23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x v="2353"/>
    <b v="0"/>
    <n v="28"/>
    <b v="1"/>
    <s v="music/rock"/>
    <n v="100"/>
    <n v="35.770000000000003"/>
    <x v="7"/>
    <s v="rock"/>
    <x v="2353"/>
    <d v="2011-10-01T03:00:00"/>
  </r>
  <r>
    <x v="2354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0"/>
    <x v="2354"/>
    <b v="0"/>
    <n v="25"/>
    <b v="1"/>
    <s v="music/rock"/>
    <n v="100"/>
    <n v="40.04"/>
    <x v="7"/>
    <s v="rock"/>
    <x v="2354"/>
    <d v="2012-06-26T18:00:00"/>
  </r>
  <r>
    <x v="2355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1"/>
    <x v="2355"/>
    <b v="0"/>
    <n v="25"/>
    <b v="1"/>
    <s v="music/indie rock"/>
    <n v="100"/>
    <n v="40.04"/>
    <x v="7"/>
    <s v="indie rock"/>
    <x v="2355"/>
    <d v="2011-08-01T18:46:23"/>
  </r>
  <r>
    <x v="2356"/>
    <s v="Skelton-Luns CD/7&quot;             No Big Deal."/>
    <s v="Skelton-Luns CD/7&quot; No Big Deal."/>
    <n v="800"/>
    <n v="1001"/>
    <x v="0"/>
    <s v="US"/>
    <s v="USD"/>
    <x v="2342"/>
    <x v="2356"/>
    <b v="0"/>
    <n v="27"/>
    <b v="1"/>
    <s v="music/rock"/>
    <n v="125"/>
    <n v="37.07"/>
    <x v="7"/>
    <s v="rock"/>
    <x v="2356"/>
    <d v="2013-06-05T00:00:32"/>
  </r>
  <r>
    <x v="2357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3"/>
    <x v="2357"/>
    <b v="0"/>
    <n v="11"/>
    <b v="1"/>
    <s v="technology/makerspaces"/>
    <n v="125"/>
    <n v="91"/>
    <x v="0"/>
    <s v="makerspaces"/>
    <x v="2357"/>
    <d v="2016-01-10T00:51:36"/>
  </r>
  <r>
    <x v="2358"/>
    <s v="A Simple Complex's 2013 CD Release Party DVD"/>
    <s v="ASC had a one-of-a-kind CD release party in 2013, and we want to share it with the world - in DVD format!"/>
    <n v="750"/>
    <n v="1001"/>
    <x v="0"/>
    <s v="US"/>
    <s v="USD"/>
    <x v="2344"/>
    <x v="2358"/>
    <b v="0"/>
    <n v="19"/>
    <b v="1"/>
    <s v="music/rock"/>
    <n v="133"/>
    <n v="52.68"/>
    <x v="7"/>
    <s v="rock"/>
    <x v="2358"/>
    <d v="2014-02-06T17:01:24"/>
  </r>
  <r>
    <x v="2359"/>
    <s v="Shakespeare's Pericles, Prince of Tyre"/>
    <s v="5 actors. 39 characters. 1 epic adventure. Presented by the Cradle Theatre Company."/>
    <n v="1000"/>
    <n v="1000.99"/>
    <x v="0"/>
    <s v="US"/>
    <s v="USD"/>
    <x v="2345"/>
    <x v="2359"/>
    <b v="0"/>
    <n v="21"/>
    <b v="1"/>
    <s v="theater/plays"/>
    <n v="100"/>
    <n v="47.67"/>
    <x v="6"/>
    <s v="plays"/>
    <x v="2359"/>
    <d v="2014-09-28T03:23:00"/>
  </r>
  <r>
    <x v="2360"/>
    <s v="The Canterbury Shakespeare Festival - first season"/>
    <s v="Come and help us make the Canterbury Shakespeare Festival a reality"/>
    <n v="1000"/>
    <n v="1000.01"/>
    <x v="0"/>
    <s v="GB"/>
    <s v="GBP"/>
    <x v="2346"/>
    <x v="2360"/>
    <b v="0"/>
    <n v="20"/>
    <b v="1"/>
    <s v="theater/plays"/>
    <n v="100"/>
    <n v="50"/>
    <x v="6"/>
    <s v="plays"/>
    <x v="2360"/>
    <d v="2015-08-20T23:00:00"/>
  </r>
  <r>
    <x v="2361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47"/>
    <x v="2361"/>
    <b v="0"/>
    <n v="28"/>
    <b v="0"/>
    <s v="food/restaurants"/>
    <n v="1"/>
    <n v="35.71"/>
    <x v="4"/>
    <s v="restaurants"/>
    <x v="2361"/>
    <d v="2015-04-20T18:25:49"/>
  </r>
  <r>
    <x v="236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48"/>
    <x v="2362"/>
    <b v="0"/>
    <n v="7"/>
    <b v="0"/>
    <s v="theater/plays"/>
    <n v="10"/>
    <n v="142.86000000000001"/>
    <x v="6"/>
    <s v="plays"/>
    <x v="2362"/>
    <d v="2015-11-30T06:04:09"/>
  </r>
  <r>
    <x v="2363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49"/>
    <x v="2363"/>
    <b v="0"/>
    <n v="35"/>
    <b v="1"/>
    <s v="theater/plays"/>
    <n v="100"/>
    <n v="28.57"/>
    <x v="6"/>
    <s v="plays"/>
    <x v="2363"/>
    <d v="2014-09-23T22:08:55"/>
  </r>
  <r>
    <x v="2364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0"/>
    <x v="2364"/>
    <b v="0"/>
    <n v="28"/>
    <b v="1"/>
    <s v="theater/spaces"/>
    <n v="100"/>
    <n v="35.71"/>
    <x v="6"/>
    <s v="spaces"/>
    <x v="2364"/>
    <d v="2016-06-20T08:41:21"/>
  </r>
  <r>
    <x v="2365"/>
    <s v="Music Theatre of Idaho Presents &quot;A Year with Frog and Toad"/>
    <s v="This is a touring production for schools in the Treasure Valley!"/>
    <n v="1000"/>
    <n v="1000"/>
    <x v="0"/>
    <s v="US"/>
    <s v="USD"/>
    <x v="2351"/>
    <x v="2365"/>
    <b v="0"/>
    <n v="24"/>
    <b v="1"/>
    <s v="theater/musical"/>
    <n v="100"/>
    <n v="41.67"/>
    <x v="6"/>
    <s v="musical"/>
    <x v="2365"/>
    <d v="2016-03-04T23:57:26"/>
  </r>
  <r>
    <x v="2366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2"/>
    <x v="2366"/>
    <b v="1"/>
    <n v="24"/>
    <b v="1"/>
    <s v="theater/plays"/>
    <n v="100"/>
    <n v="41.67"/>
    <x v="6"/>
    <s v="plays"/>
    <x v="2366"/>
    <d v="2014-07-16T23:27:21"/>
  </r>
  <r>
    <x v="2367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3"/>
    <x v="2367"/>
    <b v="0"/>
    <n v="24"/>
    <b v="1"/>
    <s v="theater/plays"/>
    <n v="100"/>
    <n v="41.67"/>
    <x v="6"/>
    <s v="plays"/>
    <x v="2367"/>
    <d v="2015-04-25T09:53:39"/>
  </r>
  <r>
    <x v="2368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54"/>
    <x v="2368"/>
    <b v="0"/>
    <n v="19"/>
    <b v="1"/>
    <s v="music/rock"/>
    <n v="100"/>
    <n v="52.63"/>
    <x v="7"/>
    <s v="rock"/>
    <x v="2368"/>
    <d v="2016-06-17T04:55:00"/>
  </r>
  <r>
    <x v="2369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5"/>
    <x v="2369"/>
    <b v="0"/>
    <n v="17"/>
    <b v="1"/>
    <s v="theater/plays"/>
    <n v="100"/>
    <n v="58.82"/>
    <x v="6"/>
    <s v="plays"/>
    <x v="2369"/>
    <d v="2015-04-23T11:53:12"/>
  </r>
  <r>
    <x v="237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56"/>
    <x v="2370"/>
    <b v="0"/>
    <n v="14"/>
    <b v="1"/>
    <s v="film &amp; video/documentary"/>
    <n v="100"/>
    <n v="71.430000000000007"/>
    <x v="5"/>
    <s v="documentary"/>
    <x v="2370"/>
    <d v="2015-05-08T00:52:52"/>
  </r>
  <r>
    <x v="2371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57"/>
    <x v="2371"/>
    <b v="0"/>
    <n v="13"/>
    <b v="1"/>
    <s v="music/rock"/>
    <n v="100"/>
    <n v="76.92"/>
    <x v="7"/>
    <s v="rock"/>
    <x v="2371"/>
    <d v="2015-04-18T13:55:20"/>
  </r>
  <r>
    <x v="2372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8"/>
    <x v="2372"/>
    <b v="0"/>
    <n v="8"/>
    <b v="1"/>
    <s v="theater/plays"/>
    <n v="100"/>
    <n v="125"/>
    <x v="6"/>
    <s v="plays"/>
    <x v="2372"/>
    <d v="2015-11-19T18:58:11"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x v="2373"/>
    <b v="1"/>
    <n v="18"/>
    <b v="0"/>
    <s v="photography/photobooks"/>
    <n v="11"/>
    <n v="55.39"/>
    <x v="2"/>
    <s v="photobooks"/>
    <x v="2373"/>
    <d v="2015-02-11T13:13:42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x v="2374"/>
    <b v="1"/>
    <n v="15"/>
    <b v="0"/>
    <s v="photography/photobooks"/>
    <n v="2"/>
    <n v="66.33"/>
    <x v="2"/>
    <s v="photobooks"/>
    <x v="2374"/>
    <d v="2015-03-27T19:43:15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x v="2375"/>
    <b v="0"/>
    <n v="15"/>
    <b v="0"/>
    <s v="technology/wearables"/>
    <n v="3"/>
    <n v="66.069999999999993"/>
    <x v="0"/>
    <s v="wearables"/>
    <x v="2375"/>
    <d v="2015-08-02T19:17:13"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x v="2376"/>
    <b v="0"/>
    <n v="25"/>
    <b v="1"/>
    <s v="technology/space exploration"/>
    <n v="106"/>
    <n v="39.44"/>
    <x v="0"/>
    <s v="space exploration"/>
    <x v="2376"/>
    <d v="2016-09-29T15:45:21"/>
  </r>
  <r>
    <x v="2377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x v="2377"/>
    <b v="0"/>
    <n v="17"/>
    <b v="0"/>
    <s v="theater/musical"/>
    <n v="13"/>
    <n v="57.65"/>
    <x v="6"/>
    <s v="musical"/>
    <x v="2377"/>
    <d v="2014-07-30T23:00:00"/>
  </r>
  <r>
    <x v="2378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x v="2378"/>
    <b v="0"/>
    <n v="13"/>
    <b v="1"/>
    <s v="music/rock"/>
    <n v="109"/>
    <n v="75.38"/>
    <x v="7"/>
    <s v="rock"/>
    <x v="2378"/>
    <d v="2013-05-07T04:59:00"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x v="2364"/>
    <x v="2379"/>
    <b v="0"/>
    <n v="16"/>
    <b v="0"/>
    <s v="food/food trucks"/>
    <n v="2"/>
    <n v="61.19"/>
    <x v="4"/>
    <s v="food trucks"/>
    <x v="2379"/>
    <d v="2014-09-12T17:38:15"/>
  </r>
  <r>
    <x v="2380"/>
    <s v="SomnoScope"/>
    <s v="The closest thing ever to the Holy Grail of wearables technology"/>
    <n v="100000"/>
    <n v="977"/>
    <x v="2"/>
    <s v="NL"/>
    <s v="EUR"/>
    <x v="2365"/>
    <x v="2380"/>
    <b v="0"/>
    <n v="5"/>
    <b v="0"/>
    <s v="technology/wearables"/>
    <n v="1"/>
    <n v="195.4"/>
    <x v="0"/>
    <s v="wearables"/>
    <x v="2380"/>
    <d v="2017-01-21T11:47:58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x v="2381"/>
    <b v="0"/>
    <n v="16"/>
    <b v="1"/>
    <s v="theater/plays"/>
    <n v="129"/>
    <n v="60.69"/>
    <x v="6"/>
    <s v="plays"/>
    <x v="2381"/>
    <d v="2014-10-20T05:59:00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x v="2382"/>
    <b v="0"/>
    <n v="45"/>
    <b v="1"/>
    <s v="technology/space exploration"/>
    <n v="647"/>
    <n v="21.56"/>
    <x v="0"/>
    <s v="space exploration"/>
    <x v="2382"/>
    <d v="2015-11-26T20:54:21"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x v="2368"/>
    <x v="2383"/>
    <b v="0"/>
    <n v="34"/>
    <b v="1"/>
    <s v="theater/plays"/>
    <n v="138"/>
    <n v="28.41"/>
    <x v="6"/>
    <s v="plays"/>
    <x v="2383"/>
    <d v="2016-02-14T00:00:00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x v="2384"/>
    <b v="0"/>
    <n v="8"/>
    <b v="0"/>
    <s v="theater/plays"/>
    <n v="38"/>
    <n v="119.13"/>
    <x v="6"/>
    <s v="plays"/>
    <x v="2384"/>
    <d v="2015-01-28T19:37:11"/>
  </r>
  <r>
    <x v="2385"/>
    <s v="Pushers"/>
    <s v="'Pushers' is an exciting new play and the first project for brand new theatre company, Ain't Got No Home Productions."/>
    <n v="500"/>
    <n v="950"/>
    <x v="0"/>
    <s v="GB"/>
    <s v="GBP"/>
    <x v="2370"/>
    <x v="2385"/>
    <b v="0"/>
    <n v="19"/>
    <b v="1"/>
    <s v="theater/plays"/>
    <n v="190"/>
    <n v="50"/>
    <x v="6"/>
    <s v="plays"/>
    <x v="2385"/>
    <d v="2014-08-15T12:39:12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x v="2386"/>
    <b v="0"/>
    <n v="12"/>
    <b v="0"/>
    <s v="food/restaurants"/>
    <n v="19"/>
    <n v="77.5"/>
    <x v="4"/>
    <s v="restaurants"/>
    <x v="2386"/>
    <d v="2015-02-22T20:09:13"/>
  </r>
  <r>
    <x v="238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2"/>
    <x v="2387"/>
    <b v="0"/>
    <n v="14"/>
    <b v="0"/>
    <s v="theater/musical"/>
    <n v="31"/>
    <n v="66.14"/>
    <x v="6"/>
    <s v="musical"/>
    <x v="2387"/>
    <d v="2015-01-01T16:48:55"/>
  </r>
  <r>
    <x v="2388"/>
    <s v="Pie In Space!"/>
    <s v="A high school freshman is sending pie into space and you can be a part of it.  GO SCIENCE!!!"/>
    <n v="839"/>
    <n v="926"/>
    <x v="0"/>
    <s v="US"/>
    <s v="USD"/>
    <x v="2373"/>
    <x v="2388"/>
    <b v="0"/>
    <n v="21"/>
    <b v="1"/>
    <s v="technology/space exploration"/>
    <n v="110"/>
    <n v="44.1"/>
    <x v="0"/>
    <s v="space exploration"/>
    <x v="2388"/>
    <d v="2014-11-30T23:11:07"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x v="2374"/>
    <x v="2389"/>
    <b v="0"/>
    <n v="21"/>
    <b v="1"/>
    <s v="theater/plays"/>
    <n v="116"/>
    <n v="44"/>
    <x v="6"/>
    <s v="plays"/>
    <x v="2389"/>
    <d v="2014-07-05T12:40:28"/>
  </r>
  <r>
    <x v="2390"/>
    <s v="&quot;Hurt N' Wrong&quot; New Album Fundraiser!"/>
    <s v="Donate here to be a part of the upcoming album. Every little bit helps!"/>
    <n v="850"/>
    <n v="920"/>
    <x v="0"/>
    <s v="US"/>
    <s v="USD"/>
    <x v="2375"/>
    <x v="2390"/>
    <b v="0"/>
    <n v="27"/>
    <b v="1"/>
    <s v="music/rock"/>
    <n v="108"/>
    <n v="34.07"/>
    <x v="7"/>
    <s v="rock"/>
    <x v="2390"/>
    <d v="2012-09-25T03:59:00"/>
  </r>
  <r>
    <x v="2391"/>
    <s v="MIRAMAR"/>
    <s v="Miramar is a a darkly funny play exploring what it is we call â€˜homeâ€™."/>
    <n v="500"/>
    <n v="920"/>
    <x v="0"/>
    <s v="GB"/>
    <s v="GBP"/>
    <x v="2376"/>
    <x v="2391"/>
    <b v="0"/>
    <n v="38"/>
    <b v="1"/>
    <s v="theater/plays"/>
    <n v="184"/>
    <n v="24.21"/>
    <x v="6"/>
    <s v="plays"/>
    <x v="2391"/>
    <d v="2015-05-30T18:10:00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x v="2392"/>
    <b v="0"/>
    <n v="17"/>
    <b v="1"/>
    <s v="music/rock"/>
    <n v="122"/>
    <n v="53.88"/>
    <x v="7"/>
    <s v="rock"/>
    <x v="2392"/>
    <d v="2017-03-01T03:00:00"/>
  </r>
  <r>
    <x v="2393"/>
    <s v="Peruvian King Food Truck"/>
    <s v="Peruvian food truck with an LA twist."/>
    <n v="16000"/>
    <n v="911"/>
    <x v="2"/>
    <s v="US"/>
    <s v="USD"/>
    <x v="2378"/>
    <x v="2393"/>
    <b v="0"/>
    <n v="15"/>
    <b v="0"/>
    <s v="food/food trucks"/>
    <n v="6"/>
    <n v="60.73"/>
    <x v="4"/>
    <s v="food trucks"/>
    <x v="2393"/>
    <d v="2015-05-15T17:01:52"/>
  </r>
  <r>
    <x v="2394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9"/>
    <x v="2394"/>
    <b v="0"/>
    <n v="33"/>
    <b v="1"/>
    <s v="music/rock"/>
    <n v="152"/>
    <n v="27.61"/>
    <x v="7"/>
    <s v="rock"/>
    <x v="2394"/>
    <d v="2013-03-01T13:58:00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x v="2395"/>
    <b v="0"/>
    <n v="17"/>
    <b v="0"/>
    <s v="theater/spaces"/>
    <n v="23"/>
    <n v="53.53"/>
    <x v="6"/>
    <s v="spaces"/>
    <x v="2395"/>
    <d v="2014-06-01T03:59:00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x v="2396"/>
    <b v="0"/>
    <n v="12"/>
    <b v="0"/>
    <s v="technology/wearables"/>
    <n v="34"/>
    <n v="75.75"/>
    <x v="0"/>
    <s v="wearables"/>
    <x v="2396"/>
    <d v="2016-02-21T22:36:37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x v="2397"/>
    <b v="0"/>
    <n v="27"/>
    <b v="0"/>
    <s v="theater/plays"/>
    <n v="36"/>
    <n v="33.67"/>
    <x v="6"/>
    <s v="plays"/>
    <x v="2397"/>
    <d v="2015-05-10T22:59:00"/>
  </r>
  <r>
    <x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x v="2398"/>
    <b v="1"/>
    <n v="29"/>
    <b v="0"/>
    <s v="photography/photobooks"/>
    <n v="48"/>
    <n v="31.21"/>
    <x v="2"/>
    <s v="photobooks"/>
    <x v="2398"/>
    <d v="2014-12-15T13:12:57"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x v="2399"/>
    <b v="0"/>
    <n v="15"/>
    <b v="1"/>
    <s v="theater/plays"/>
    <n v="101"/>
    <n v="60.33"/>
    <x v="6"/>
    <s v="plays"/>
    <x v="2399"/>
    <d v="2014-07-02T14:54:06"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x v="2400"/>
    <b v="0"/>
    <n v="29"/>
    <b v="0"/>
    <s v="technology/wearables"/>
    <n v="8"/>
    <n v="31.17"/>
    <x v="0"/>
    <s v="wearables"/>
    <x v="2400"/>
    <d v="2015-04-13T15:59:35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x v="2401"/>
    <b v="0"/>
    <n v="29"/>
    <b v="1"/>
    <s v="music/rock"/>
    <n v="181"/>
    <n v="31.14"/>
    <x v="7"/>
    <s v="rock"/>
    <x v="2401"/>
    <d v="2013-02-28T14:15:15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x v="2402"/>
    <b v="0"/>
    <n v="18"/>
    <b v="1"/>
    <s v="film &amp; video/shorts"/>
    <n v="100"/>
    <n v="50"/>
    <x v="5"/>
    <s v="shorts"/>
    <x v="2402"/>
    <d v="2011-05-03T03:59:00"/>
  </r>
  <r>
    <x v="2403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x v="2403"/>
    <b v="0"/>
    <n v="14"/>
    <b v="1"/>
    <s v="theater/plays"/>
    <n v="113"/>
    <n v="64.290000000000006"/>
    <x v="6"/>
    <s v="plays"/>
    <x v="2403"/>
    <d v="2016-08-03T04:09:00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x v="2404"/>
    <b v="0"/>
    <n v="25"/>
    <b v="1"/>
    <s v="games/tabletop games"/>
    <n v="120"/>
    <n v="35.92"/>
    <x v="3"/>
    <s v="tabletop games"/>
    <x v="2404"/>
    <d v="2017-02-14T20:00:27"/>
  </r>
  <r>
    <x v="2405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8"/>
    <x v="2405"/>
    <b v="1"/>
    <n v="25"/>
    <b v="0"/>
    <s v="photography/photobooks"/>
    <n v="21"/>
    <n v="35.799999999999997"/>
    <x v="2"/>
    <s v="photobooks"/>
    <x v="2405"/>
    <d v="2014-10-23T23:30:40"/>
  </r>
  <r>
    <x v="2406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9"/>
    <x v="2406"/>
    <b v="0"/>
    <n v="19"/>
    <b v="0"/>
    <s v="publishing/fiction"/>
    <n v="31"/>
    <n v="47.11"/>
    <x v="1"/>
    <s v="fiction"/>
    <x v="2406"/>
    <d v="2013-10-02T13:27:54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x v="2407"/>
    <b v="0"/>
    <n v="26"/>
    <b v="0"/>
    <s v="technology/wearables"/>
    <n v="15"/>
    <n v="34.270000000000003"/>
    <x v="0"/>
    <s v="wearables"/>
    <x v="2407"/>
    <d v="2015-01-01T06:59:00"/>
  </r>
  <r>
    <x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x v="2408"/>
    <b v="0"/>
    <n v="25"/>
    <b v="1"/>
    <s v="music/classical music"/>
    <n v="111"/>
    <n v="35.6"/>
    <x v="7"/>
    <s v="classical music"/>
    <x v="2408"/>
    <d v="2011-11-15T19:37:00"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x v="2409"/>
    <b v="0"/>
    <n v="30"/>
    <b v="1"/>
    <s v="theater/plays"/>
    <n v="119"/>
    <n v="29.67"/>
    <x v="6"/>
    <s v="plays"/>
    <x v="2409"/>
    <d v="2015-08-01T22:24:54"/>
  </r>
  <r>
    <x v="2410"/>
    <s v="Give The Black Burro a Stable Stable"/>
    <s v="Help me purchase a parking space to be the Burro's permanant home, I need your help to raise $15,000!"/>
    <n v="15000"/>
    <n v="886"/>
    <x v="2"/>
    <s v="US"/>
    <s v="USD"/>
    <x v="2393"/>
    <x v="2410"/>
    <b v="0"/>
    <n v="19"/>
    <b v="0"/>
    <s v="food/food trucks"/>
    <n v="6"/>
    <n v="46.63"/>
    <x v="4"/>
    <s v="food trucks"/>
    <x v="2410"/>
    <d v="2016-05-08T20:12:07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x v="2411"/>
    <b v="1"/>
    <n v="25"/>
    <b v="1"/>
    <s v="publishing/radio &amp; podcasts"/>
    <n v="148"/>
    <n v="35.44"/>
    <x v="1"/>
    <s v="radio &amp; podcasts"/>
    <x v="2411"/>
    <d v="2013-04-07T20:52:18"/>
  </r>
  <r>
    <x v="241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5"/>
    <x v="2412"/>
    <b v="0"/>
    <n v="11"/>
    <b v="0"/>
    <s v="technology/space exploration"/>
    <n v="1"/>
    <n v="80.45"/>
    <x v="0"/>
    <s v="space exploration"/>
    <x v="2412"/>
    <d v="2014-12-10T03:48:45"/>
  </r>
  <r>
    <x v="2413"/>
    <s v="&quot;The Naked Pixel&quot; Ali Pakele"/>
    <s v="Project rewards $25 gets you 190+ digital images"/>
    <n v="100"/>
    <n v="885"/>
    <x v="0"/>
    <s v="US"/>
    <s v="USD"/>
    <x v="2396"/>
    <x v="2413"/>
    <b v="0"/>
    <n v="25"/>
    <b v="1"/>
    <s v="photography/photobooks"/>
    <n v="885"/>
    <n v="35.4"/>
    <x v="2"/>
    <s v="photobooks"/>
    <x v="2413"/>
    <d v="2016-03-11T23:34:05"/>
  </r>
  <r>
    <x v="2414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7"/>
    <x v="2414"/>
    <b v="0"/>
    <n v="16"/>
    <b v="0"/>
    <s v="theater/musical"/>
    <n v="4"/>
    <n v="55.06"/>
    <x v="6"/>
    <s v="musical"/>
    <x v="2414"/>
    <d v="2015-01-11T04:59:00"/>
  </r>
  <r>
    <x v="241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8"/>
    <x v="2415"/>
    <b v="0"/>
    <n v="17"/>
    <b v="0"/>
    <s v="technology/wearables"/>
    <n v="11"/>
    <n v="51.82"/>
    <x v="0"/>
    <s v="wearables"/>
    <x v="2415"/>
    <d v="2015-04-10T04:59:00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x v="2416"/>
    <b v="0"/>
    <n v="21"/>
    <b v="0"/>
    <s v="theater/plays"/>
    <n v="18"/>
    <n v="41.95"/>
    <x v="6"/>
    <s v="plays"/>
    <x v="2416"/>
    <d v="2014-06-19T15:33:51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x v="2417"/>
    <b v="0"/>
    <n v="51"/>
    <b v="1"/>
    <s v="theater/plays"/>
    <n v="119"/>
    <n v="17.25"/>
    <x v="6"/>
    <s v="plays"/>
    <x v="2417"/>
    <d v="2017-02-28T00:00:00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x v="2418"/>
    <b v="0"/>
    <n v="29"/>
    <b v="0"/>
    <s v="technology/wearables"/>
    <n v="1"/>
    <n v="30.31"/>
    <x v="0"/>
    <s v="wearables"/>
    <x v="2418"/>
    <d v="2015-09-01T15:05:19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x v="2419"/>
    <b v="0"/>
    <n v="9"/>
    <b v="0"/>
    <s v="technology/wearables"/>
    <n v="15"/>
    <n v="97.33"/>
    <x v="0"/>
    <s v="wearables"/>
    <x v="2419"/>
    <d v="2014-07-11T16:00:00"/>
  </r>
  <r>
    <x v="2420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3"/>
    <x v="2420"/>
    <b v="0"/>
    <n v="19"/>
    <b v="1"/>
    <s v="theater/plays"/>
    <n v="109"/>
    <n v="46.05"/>
    <x v="6"/>
    <s v="plays"/>
    <x v="2420"/>
    <d v="2016-06-16T05:58:09"/>
  </r>
  <r>
    <x v="2421"/>
    <s v="MALTESE CROSS: The First Album"/>
    <s v="We are a classic hard rock/heavy metal band just trying to keep rock alive!"/>
    <n v="400"/>
    <n v="875"/>
    <x v="0"/>
    <s v="US"/>
    <s v="USD"/>
    <x v="2404"/>
    <x v="2421"/>
    <b v="0"/>
    <n v="14"/>
    <b v="1"/>
    <s v="music/rock"/>
    <n v="219"/>
    <n v="62.5"/>
    <x v="7"/>
    <s v="rock"/>
    <x v="2421"/>
    <d v="2015-07-29T15:31:29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x v="2422"/>
    <b v="1"/>
    <n v="34"/>
    <b v="0"/>
    <s v="theater/plays"/>
    <n v="9"/>
    <n v="25.65"/>
    <x v="6"/>
    <s v="plays"/>
    <x v="2422"/>
    <d v="2014-07-20T18:51:27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x v="2423"/>
    <b v="0"/>
    <n v="20"/>
    <b v="1"/>
    <s v="theater/plays"/>
    <n v="289"/>
    <n v="43.35"/>
    <x v="6"/>
    <s v="plays"/>
    <x v="2423"/>
    <d v="2016-06-08T13:59:00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x v="2424"/>
    <b v="0"/>
    <n v="23"/>
    <b v="0"/>
    <s v="photography/photobooks"/>
    <n v="13"/>
    <n v="37.61"/>
    <x v="2"/>
    <s v="photobooks"/>
    <x v="2424"/>
    <d v="2016-07-03T07:38:56"/>
  </r>
  <r>
    <x v="2425"/>
    <s v="SemiYours"/>
    <s v="You can rent out your Car with Uber. _x000a_You can rent out your Home with Airbnb. _x000a_Now you can rent out your CLOSET with SemiYOURS!"/>
    <n v="50000"/>
    <n v="861"/>
    <x v="2"/>
    <s v="US"/>
    <s v="USD"/>
    <x v="2408"/>
    <x v="2425"/>
    <b v="0"/>
    <n v="17"/>
    <b v="0"/>
    <s v="technology/wearables"/>
    <n v="2"/>
    <n v="50.65"/>
    <x v="0"/>
    <s v="wearables"/>
    <x v="2425"/>
    <d v="2015-04-26T20:55:59"/>
  </r>
  <r>
    <x v="2426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9"/>
    <x v="2426"/>
    <b v="0"/>
    <n v="14"/>
    <b v="0"/>
    <s v="film &amp; video/animation"/>
    <n v="3"/>
    <n v="61.5"/>
    <x v="5"/>
    <s v="animation"/>
    <x v="2426"/>
    <d v="2014-09-17T16:45:19"/>
  </r>
  <r>
    <x v="2427"/>
    <s v="&quot;Something to See, Not to Say&quot; - Anemometer's First EP Album"/>
    <s v="Ambient Electro Grind-fest!"/>
    <n v="550"/>
    <n v="860"/>
    <x v="0"/>
    <s v="US"/>
    <s v="USD"/>
    <x v="2410"/>
    <x v="2427"/>
    <b v="0"/>
    <n v="33"/>
    <b v="1"/>
    <s v="music/electronic music"/>
    <n v="156"/>
    <n v="26.06"/>
    <x v="7"/>
    <s v="electronic music"/>
    <x v="2427"/>
    <d v="2012-03-13T06:59:00"/>
  </r>
  <r>
    <x v="2428"/>
    <s v="White Mountain"/>
    <s v="A photobook and a short documentary film telling the story of Holocaust in Northwestern Lithuania"/>
    <n v="5500"/>
    <n v="858"/>
    <x v="2"/>
    <s v="GB"/>
    <s v="GBP"/>
    <x v="2411"/>
    <x v="2428"/>
    <b v="1"/>
    <n v="19"/>
    <b v="0"/>
    <s v="photography/photobooks"/>
    <n v="16"/>
    <n v="45.16"/>
    <x v="2"/>
    <s v="photobooks"/>
    <x v="2428"/>
    <d v="2014-07-06T17:13:56"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x v="2412"/>
    <x v="2429"/>
    <b v="0"/>
    <n v="7"/>
    <b v="0"/>
    <s v="music/faith"/>
    <n v="68"/>
    <n v="122.14"/>
    <x v="7"/>
    <s v="faith"/>
    <x v="2429"/>
    <d v="2015-10-21T15:01:14"/>
  </r>
  <r>
    <x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x v="2430"/>
    <b v="0"/>
    <n v="27"/>
    <b v="0"/>
    <s v="games/video games"/>
    <n v="1"/>
    <n v="31.56"/>
    <x v="3"/>
    <s v="video games"/>
    <x v="2430"/>
    <d v="2015-08-05T00:33:53"/>
  </r>
  <r>
    <x v="2431"/>
    <s v="Waving Goodbye"/>
    <s v="A play about the horrible choices we have to make every day. Should we take a risk, or take the road most travelled?"/>
    <n v="2500"/>
    <n v="852"/>
    <x v="2"/>
    <s v="GB"/>
    <s v="GBP"/>
    <x v="2414"/>
    <x v="2431"/>
    <b v="1"/>
    <n v="24"/>
    <b v="0"/>
    <s v="theater/plays"/>
    <n v="34"/>
    <n v="35.5"/>
    <x v="6"/>
    <s v="plays"/>
    <x v="2431"/>
    <d v="2015-07-17T10:32:59"/>
  </r>
  <r>
    <x v="2432"/>
    <s v="Healing"/>
    <s v="An instrumental project in which all songs are incorporated around the healing power of our God. Used for times of prayer &amp; devotion"/>
    <n v="4000"/>
    <n v="850"/>
    <x v="2"/>
    <s v="US"/>
    <s v="USD"/>
    <x v="2415"/>
    <x v="2432"/>
    <b v="0"/>
    <n v="15"/>
    <b v="0"/>
    <s v="music/faith"/>
    <n v="21"/>
    <n v="56.67"/>
    <x v="7"/>
    <s v="faith"/>
    <x v="2432"/>
    <d v="2015-07-20T22:46:32"/>
  </r>
  <r>
    <x v="2433"/>
    <s v="Goals not creeds"/>
    <s v="This is a project to create a crowd-funding site for Urantia Book readers worldwide."/>
    <n v="2500"/>
    <n v="850"/>
    <x v="2"/>
    <s v="US"/>
    <s v="USD"/>
    <x v="2416"/>
    <x v="2433"/>
    <b v="0"/>
    <n v="7"/>
    <b v="0"/>
    <s v="technology/web"/>
    <n v="34"/>
    <n v="121.43"/>
    <x v="0"/>
    <s v="web"/>
    <x v="2433"/>
    <d v="2014-12-05T00:03:01"/>
  </r>
  <r>
    <x v="2434"/>
    <s v="Until The End (PC, Mac, and Linux)"/>
    <s v="A run-n-gun zombie survival game where you scavenge for items to make the night a little less scary."/>
    <n v="2200"/>
    <n v="850"/>
    <x v="2"/>
    <s v="US"/>
    <s v="USD"/>
    <x v="2417"/>
    <x v="2434"/>
    <b v="0"/>
    <n v="21"/>
    <b v="0"/>
    <s v="games/video games"/>
    <n v="39"/>
    <n v="40.479999999999997"/>
    <x v="3"/>
    <s v="video games"/>
    <x v="2434"/>
    <d v="2013-11-26T06:30:59"/>
  </r>
  <r>
    <x v="243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8"/>
    <x v="2435"/>
    <b v="0"/>
    <n v="21"/>
    <b v="1"/>
    <s v="theater/plays"/>
    <n v="100"/>
    <n v="40.479999999999997"/>
    <x v="6"/>
    <s v="plays"/>
    <x v="2435"/>
    <d v="2015-12-09T22:48:04"/>
  </r>
  <r>
    <x v="2436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9"/>
    <x v="2436"/>
    <b v="0"/>
    <n v="25"/>
    <b v="1"/>
    <s v="music/indie rock"/>
    <n v="113"/>
    <n v="34"/>
    <x v="7"/>
    <s v="indie rock"/>
    <x v="2436"/>
    <d v="2012-06-04T17:19:55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x v="2437"/>
    <b v="1"/>
    <n v="12"/>
    <b v="0"/>
    <s v="theater/plays"/>
    <n v="2"/>
    <n v="70.17"/>
    <x v="6"/>
    <s v="plays"/>
    <x v="2437"/>
    <d v="2015-10-01T15:02:54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x v="2438"/>
    <b v="0"/>
    <n v="47"/>
    <b v="1"/>
    <s v="theater/plays"/>
    <n v="105"/>
    <n v="17.829999999999998"/>
    <x v="6"/>
    <s v="plays"/>
    <x v="2438"/>
    <d v="2016-02-10T21:00:00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x v="2439"/>
    <b v="0"/>
    <n v="7"/>
    <b v="0"/>
    <s v="technology/wearables"/>
    <n v="6"/>
    <n v="119.57"/>
    <x v="0"/>
    <s v="wearables"/>
    <x v="2439"/>
    <d v="2017-01-31T23:32:00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x v="2440"/>
    <b v="0"/>
    <n v="22"/>
    <b v="0"/>
    <s v="publishing/children's books"/>
    <n v="5"/>
    <n v="37.950000000000003"/>
    <x v="1"/>
    <s v="children's books"/>
    <x v="2440"/>
    <d v="2012-02-29T01:29:58"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x v="2424"/>
    <x v="2441"/>
    <b v="0"/>
    <n v="26"/>
    <b v="1"/>
    <s v="technology/space exploration"/>
    <n v="166"/>
    <n v="31.96"/>
    <x v="0"/>
    <s v="space exploration"/>
    <x v="2441"/>
    <d v="2016-10-12T13:11:15"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x v="2442"/>
    <b v="1"/>
    <n v="35"/>
    <b v="0"/>
    <s v="theater/spaces"/>
    <n v="24"/>
    <n v="23.63"/>
    <x v="6"/>
    <s v="spaces"/>
    <x v="2442"/>
    <d v="2017-02-08T09:59:05"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x v="2443"/>
    <b v="0"/>
    <n v="19"/>
    <b v="1"/>
    <s v="theater/plays"/>
    <n v="330"/>
    <n v="43.42"/>
    <x v="6"/>
    <s v="plays"/>
    <x v="2443"/>
    <d v="2016-05-31T11:00:00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x v="2444"/>
    <b v="0"/>
    <n v="22"/>
    <b v="1"/>
    <s v="publishing/nonfiction"/>
    <n v="118"/>
    <n v="37.450000000000003"/>
    <x v="1"/>
    <s v="nonfiction"/>
    <x v="2444"/>
    <d v="2011-04-18T17:24:19"/>
  </r>
  <r>
    <x v="2445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x v="2445"/>
    <b v="0"/>
    <n v="49"/>
    <b v="0"/>
    <s v="film &amp; video/animation"/>
    <n v="8"/>
    <n v="16.760000000000002"/>
    <x v="5"/>
    <s v="animation"/>
    <x v="2445"/>
    <d v="2013-05-14T16:47:40"/>
  </r>
  <r>
    <x v="2446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x v="2446"/>
    <b v="0"/>
    <n v="12"/>
    <b v="0"/>
    <s v="theater/musical"/>
    <n v="16"/>
    <n v="68.42"/>
    <x v="6"/>
    <s v="musical"/>
    <x v="2446"/>
    <d v="2016-03-08T04:59:00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x v="2447"/>
    <b v="0"/>
    <n v="27"/>
    <b v="1"/>
    <s v="music/indie rock"/>
    <n v="137"/>
    <n v="30.37"/>
    <x v="7"/>
    <s v="indie rock"/>
    <x v="2447"/>
    <d v="2012-06-30T03:59:00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x v="2448"/>
    <b v="0"/>
    <n v="14"/>
    <b v="1"/>
    <s v="music/rock"/>
    <n v="102"/>
    <n v="58.21"/>
    <x v="7"/>
    <s v="rock"/>
    <x v="2448"/>
    <d v="2012-11-14T02:26:57"/>
  </r>
  <r>
    <x v="2449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2"/>
    <x v="2449"/>
    <b v="0"/>
    <n v="16"/>
    <b v="0"/>
    <s v="theater/plays"/>
    <n v="33"/>
    <n v="50.88"/>
    <x v="6"/>
    <s v="plays"/>
    <x v="2449"/>
    <d v="2015-08-17T16:00:00"/>
  </r>
  <r>
    <x v="245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3"/>
    <x v="2450"/>
    <b v="0"/>
    <n v="15"/>
    <b v="1"/>
    <s v="publishing/nonfiction"/>
    <n v="148"/>
    <n v="54.27"/>
    <x v="1"/>
    <s v="nonfiction"/>
    <x v="2450"/>
    <d v="2012-04-16T21:00:00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x v="2451"/>
    <b v="0"/>
    <n v="30"/>
    <b v="1"/>
    <s v="games/tabletop games"/>
    <n v="163"/>
    <n v="27.1"/>
    <x v="3"/>
    <s v="tabletop games"/>
    <x v="2451"/>
    <d v="2012-01-28T18:54:07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x v="2452"/>
    <b v="0"/>
    <n v="33"/>
    <b v="1"/>
    <s v="music/rock"/>
    <n v="116"/>
    <n v="24.58"/>
    <x v="7"/>
    <s v="rock"/>
    <x v="2452"/>
    <d v="2012-10-24T16:26:16"/>
  </r>
  <r>
    <x v="2453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6"/>
    <x v="2453"/>
    <b v="0"/>
    <n v="33"/>
    <b v="1"/>
    <s v="theater/plays"/>
    <n v="101"/>
    <n v="24.55"/>
    <x v="6"/>
    <s v="plays"/>
    <x v="2453"/>
    <d v="2016-05-08T08:59:26"/>
  </r>
  <r>
    <x v="2454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7"/>
    <x v="2454"/>
    <b v="0"/>
    <n v="7"/>
    <b v="1"/>
    <s v="music/rock"/>
    <n v="101"/>
    <n v="115.71"/>
    <x v="7"/>
    <s v="rock"/>
    <x v="2454"/>
    <d v="2012-06-28T17:26:56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x v="2455"/>
    <b v="0"/>
    <n v="22"/>
    <b v="0"/>
    <s v="publishing/translations"/>
    <n v="27"/>
    <n v="36.68"/>
    <x v="1"/>
    <s v="translations"/>
    <x v="2455"/>
    <d v="2014-07-13T04:59:00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x v="2456"/>
    <b v="1"/>
    <n v="23"/>
    <b v="1"/>
    <s v="technology/hardware"/>
    <n v="101"/>
    <n v="35"/>
    <x v="0"/>
    <s v="hardware"/>
    <x v="2456"/>
    <d v="2009-11-23T05:59:00"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x v="2457"/>
    <b v="0"/>
    <n v="10"/>
    <b v="0"/>
    <s v="publishing/translations"/>
    <n v="7"/>
    <n v="80.5"/>
    <x v="1"/>
    <s v="translations"/>
    <x v="2457"/>
    <d v="2016-12-10T11:00:00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x v="2458"/>
    <b v="0"/>
    <n v="8"/>
    <b v="0"/>
    <s v="theater/plays"/>
    <n v="20"/>
    <n v="100.63"/>
    <x v="6"/>
    <s v="plays"/>
    <x v="2458"/>
    <d v="2016-07-17T10:47:48"/>
  </r>
  <r>
    <x v="2459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2"/>
    <x v="2459"/>
    <b v="0"/>
    <n v="19"/>
    <b v="0"/>
    <s v="publishing/children's books"/>
    <n v="27"/>
    <n v="42.16"/>
    <x v="1"/>
    <s v="children's books"/>
    <x v="2459"/>
    <d v="2014-08-29T18:45:11"/>
  </r>
  <r>
    <x v="2460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3"/>
    <x v="2460"/>
    <b v="0"/>
    <n v="15"/>
    <b v="1"/>
    <s v="food/small batch"/>
    <n v="134"/>
    <n v="53.4"/>
    <x v="4"/>
    <s v="small batch"/>
    <x v="2460"/>
    <d v="2015-12-29T23:00:00"/>
  </r>
  <r>
    <x v="2461"/>
    <s v="Ain't No Thang..."/>
    <s v="Not all wings are created equal. We believe ours take flight above the rest. Come judge for yourself. To us it Ain't No Thang..."/>
    <n v="70000"/>
    <n v="800"/>
    <x v="2"/>
    <s v="US"/>
    <s v="USD"/>
    <x v="2444"/>
    <x v="2461"/>
    <b v="0"/>
    <n v="4"/>
    <b v="0"/>
    <s v="food/food trucks"/>
    <n v="1"/>
    <n v="200"/>
    <x v="4"/>
    <s v="food trucks"/>
    <x v="2461"/>
    <d v="2014-08-09T21:57:05"/>
  </r>
  <r>
    <x v="2462"/>
    <s v="LOPE ENAMORADO"/>
    <s v="Proyecto teatral dirigido por MartÃ­n Acosta que habla y reflexiona sobre el amor y su naturaleza."/>
    <n v="30000"/>
    <n v="800"/>
    <x v="2"/>
    <s v="MX"/>
    <s v="MXN"/>
    <x v="2445"/>
    <x v="2462"/>
    <b v="0"/>
    <n v="1"/>
    <b v="0"/>
    <s v="theater/plays"/>
    <n v="3"/>
    <n v="800"/>
    <x v="6"/>
    <s v="plays"/>
    <x v="2462"/>
    <d v="2016-12-19T00:45:50"/>
  </r>
  <r>
    <x v="2463"/>
    <s v="The Imbalanced Heart of a Symmetric Mind (film)"/>
    <s v="A young man suffering from a severe case of OCD embarks on a road trip to find peace of mind."/>
    <n v="5000"/>
    <n v="800"/>
    <x v="2"/>
    <s v="US"/>
    <s v="USD"/>
    <x v="2446"/>
    <x v="2463"/>
    <b v="0"/>
    <n v="5"/>
    <b v="0"/>
    <s v="film &amp; video/drama"/>
    <n v="16"/>
    <n v="160"/>
    <x v="5"/>
    <s v="drama"/>
    <x v="2463"/>
    <d v="2015-07-21T06:59:00"/>
  </r>
  <r>
    <x v="2464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7"/>
    <x v="2464"/>
    <b v="0"/>
    <n v="9"/>
    <b v="0"/>
    <s v="publishing/translations"/>
    <n v="18"/>
    <n v="88.89"/>
    <x v="1"/>
    <s v="translations"/>
    <x v="2464"/>
    <d v="2015-08-16T16:13:11"/>
  </r>
  <r>
    <x v="2465"/>
    <s v="Petrification"/>
    <s v="Help us get the show on the road! Petrification is a new play about home, memory and identity and we need your help to tour."/>
    <n v="800"/>
    <n v="800"/>
    <x v="0"/>
    <s v="GB"/>
    <s v="GBP"/>
    <x v="2448"/>
    <x v="2465"/>
    <b v="0"/>
    <n v="27"/>
    <b v="1"/>
    <s v="theater/plays"/>
    <n v="100"/>
    <n v="29.63"/>
    <x v="6"/>
    <s v="plays"/>
    <x v="2465"/>
    <d v="2016-06-17T14:00:00"/>
  </r>
  <r>
    <x v="2466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9"/>
    <x v="2466"/>
    <b v="0"/>
    <n v="14"/>
    <b v="1"/>
    <s v="film &amp; video/television"/>
    <n v="133"/>
    <n v="57.14"/>
    <x v="5"/>
    <s v="television"/>
    <x v="2466"/>
    <d v="2016-01-09T00:36:01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x v="2467"/>
    <b v="0"/>
    <n v="30"/>
    <b v="1"/>
    <s v="music/indie rock"/>
    <n v="266"/>
    <n v="26.57"/>
    <x v="7"/>
    <s v="indie rock"/>
    <x v="2467"/>
    <d v="2012-04-22T16:59:36"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x v="2468"/>
    <b v="0"/>
    <n v="9"/>
    <b v="0"/>
    <s v="theater/spaces"/>
    <n v="16"/>
    <n v="88.44"/>
    <x v="6"/>
    <s v="spaces"/>
    <x v="2468"/>
    <d v="2016-08-14T22:45:43"/>
  </r>
  <r>
    <x v="2469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2"/>
    <x v="2469"/>
    <b v="0"/>
    <n v="14"/>
    <b v="0"/>
    <s v="theater/spaces"/>
    <n v="4"/>
    <n v="56.79"/>
    <x v="6"/>
    <s v="spaces"/>
    <x v="2469"/>
    <d v="2015-05-20T19:48:46"/>
  </r>
  <r>
    <x v="2470"/>
    <s v="American Pride"/>
    <s v="American Pride is a play centered on the Poetry of one Iraq War veteran, and follows her journey through war and back home."/>
    <n v="1500"/>
    <n v="795"/>
    <x v="2"/>
    <s v="US"/>
    <s v="USD"/>
    <x v="2453"/>
    <x v="2470"/>
    <b v="0"/>
    <n v="9"/>
    <b v="0"/>
    <s v="theater/plays"/>
    <n v="53"/>
    <n v="88.33"/>
    <x v="6"/>
    <s v="plays"/>
    <x v="2470"/>
    <d v="2016-07-03T19:59:00"/>
  </r>
  <r>
    <x v="247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4"/>
    <x v="2471"/>
    <b v="0"/>
    <n v="9"/>
    <b v="1"/>
    <s v="theater/musical"/>
    <n v="106"/>
    <n v="88.33"/>
    <x v="6"/>
    <s v="musical"/>
    <x v="2471"/>
    <d v="2014-09-15T06:08:00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x v="2472"/>
    <b v="0"/>
    <n v="10"/>
    <b v="1"/>
    <s v="theater/plays"/>
    <n v="158"/>
    <n v="79.099999999999994"/>
    <x v="6"/>
    <s v="plays"/>
    <x v="2472"/>
    <d v="2015-05-18T05:59:44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x v="2473"/>
    <b v="0"/>
    <n v="7"/>
    <b v="0"/>
    <s v="technology/web"/>
    <n v="1"/>
    <n v="112.57"/>
    <x v="0"/>
    <s v="web"/>
    <x v="2473"/>
    <d v="2015-08-05T16:50:32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x v="2474"/>
    <b v="0"/>
    <n v="34"/>
    <b v="1"/>
    <s v="music/classical music"/>
    <n v="106"/>
    <n v="23.12"/>
    <x v="7"/>
    <s v="classical music"/>
    <x v="2474"/>
    <d v="2012-12-24T23:47:37"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x v="2475"/>
    <b v="0"/>
    <n v="27"/>
    <b v="1"/>
    <s v="theater/plays"/>
    <n v="142"/>
    <n v="29"/>
    <x v="6"/>
    <s v="plays"/>
    <x v="2475"/>
    <d v="2014-07-27T14:17:25"/>
  </r>
  <r>
    <x v="2476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59"/>
    <x v="2476"/>
    <b v="0"/>
    <n v="8"/>
    <b v="1"/>
    <s v="theater/plays"/>
    <n v="104"/>
    <n v="97.5"/>
    <x v="6"/>
    <s v="plays"/>
    <x v="2476"/>
    <d v="2014-06-16T17:06:34"/>
  </r>
  <r>
    <x v="2477"/>
    <s v="After The End"/>
    <s v="Let Go Theatre Co's very first production is going ahead in June 2015. Help support a brand new theatre co as we begin our adventure"/>
    <n v="600"/>
    <n v="780"/>
    <x v="0"/>
    <s v="GB"/>
    <s v="GBP"/>
    <x v="2460"/>
    <x v="2477"/>
    <b v="0"/>
    <n v="33"/>
    <b v="1"/>
    <s v="theater/plays"/>
    <n v="130"/>
    <n v="23.64"/>
    <x v="6"/>
    <s v="plays"/>
    <x v="2477"/>
    <d v="2015-02-28T15:14:22"/>
  </r>
  <r>
    <x v="2478"/>
    <s v="The Laramie Project in Utah County"/>
    <s v="Our goal is to bring this story of one town's processing of tragedy and their own community identity to Utah County."/>
    <n v="600"/>
    <n v="780"/>
    <x v="0"/>
    <s v="US"/>
    <s v="USD"/>
    <x v="2461"/>
    <x v="2478"/>
    <b v="0"/>
    <n v="27"/>
    <b v="1"/>
    <s v="theater/plays"/>
    <n v="130"/>
    <n v="28.89"/>
    <x v="6"/>
    <s v="plays"/>
    <x v="2478"/>
    <d v="2015-04-26T06:28:00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x v="2479"/>
    <b v="0"/>
    <n v="6"/>
    <b v="0"/>
    <s v="theater/plays"/>
    <n v="22"/>
    <n v="129.16999999999999"/>
    <x v="6"/>
    <s v="plays"/>
    <x v="2479"/>
    <d v="2015-11-25T23:00:00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x v="2480"/>
    <b v="0"/>
    <n v="20"/>
    <b v="1"/>
    <s v="theater/plays"/>
    <n v="100"/>
    <n v="38.65"/>
    <x v="6"/>
    <s v="plays"/>
    <x v="2480"/>
    <d v="2014-06-28T14:05:24"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x v="2464"/>
    <x v="2481"/>
    <b v="0"/>
    <n v="16"/>
    <b v="0"/>
    <s v="film &amp; video/animation"/>
    <n v="7"/>
    <n v="47.88"/>
    <x v="5"/>
    <s v="animation"/>
    <x v="2481"/>
    <d v="2015-03-04T02:00:20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x v="2482"/>
    <b v="0"/>
    <n v="19"/>
    <b v="1"/>
    <s v="publishing/nonfiction"/>
    <n v="116"/>
    <n v="40.21"/>
    <x v="1"/>
    <s v="nonfiction"/>
    <x v="2482"/>
    <d v="2011-07-06T19:33:10"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x v="2483"/>
    <b v="0"/>
    <n v="36"/>
    <b v="1"/>
    <s v="film &amp; video/shorts"/>
    <n v="127"/>
    <n v="21.19"/>
    <x v="5"/>
    <s v="shorts"/>
    <x v="2483"/>
    <d v="2014-02-23T13:39:51"/>
  </r>
  <r>
    <x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x v="2484"/>
    <b v="0"/>
    <n v="10"/>
    <b v="0"/>
    <s v="music/faith"/>
    <n v="22"/>
    <n v="76"/>
    <x v="7"/>
    <s v="faith"/>
    <x v="2484"/>
    <d v="2017-04-07T18:45:38"/>
  </r>
  <r>
    <x v="2485"/>
    <s v="The Rooftop"/>
    <s v="I wrote a One Act play called The Rooftop for a Female Playwright's festival. Every little bit helps!"/>
    <n v="650"/>
    <n v="760"/>
    <x v="0"/>
    <s v="US"/>
    <s v="USD"/>
    <x v="2468"/>
    <x v="2485"/>
    <b v="0"/>
    <n v="15"/>
    <b v="1"/>
    <s v="theater/plays"/>
    <n v="117"/>
    <n v="50.67"/>
    <x v="6"/>
    <s v="plays"/>
    <x v="2485"/>
    <d v="2015-06-13T01:43:00"/>
  </r>
  <r>
    <x v="2486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x v="2486"/>
    <b v="0"/>
    <n v="39"/>
    <b v="1"/>
    <s v="theater/plays"/>
    <n v="152"/>
    <n v="19.489999999999998"/>
    <x v="6"/>
    <s v="plays"/>
    <x v="2486"/>
    <d v="2015-04-02T15:54:31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x v="2487"/>
    <b v="0"/>
    <n v="6"/>
    <b v="0"/>
    <s v="theater/plays"/>
    <n v="22"/>
    <n v="126.5"/>
    <x v="6"/>
    <s v="plays"/>
    <x v="2487"/>
    <d v="2016-01-14T18:16:56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x v="2488"/>
    <b v="0"/>
    <n v="18"/>
    <b v="1"/>
    <s v="music/rock"/>
    <n v="101"/>
    <n v="42.11"/>
    <x v="7"/>
    <s v="rock"/>
    <x v="2488"/>
    <d v="2013-08-27T16:31:29"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x v="2489"/>
    <b v="0"/>
    <n v="15"/>
    <b v="1"/>
    <s v="music/electronic music"/>
    <n v="151"/>
    <n v="50.27"/>
    <x v="7"/>
    <s v="electronic music"/>
    <x v="2489"/>
    <d v="2014-04-14T23:00:00"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x v="2490"/>
    <b v="0"/>
    <n v="17"/>
    <b v="1"/>
    <s v="theater/plays"/>
    <n v="251"/>
    <n v="44.24"/>
    <x v="6"/>
    <s v="plays"/>
    <x v="2490"/>
    <d v="2016-08-25T03:59:00"/>
  </r>
  <r>
    <x v="2491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4"/>
    <x v="2491"/>
    <b v="0"/>
    <n v="9"/>
    <b v="0"/>
    <s v="theater/plays"/>
    <n v="15"/>
    <n v="83.33"/>
    <x v="6"/>
    <s v="plays"/>
    <x v="2491"/>
    <d v="2014-05-17T04:32:45"/>
  </r>
  <r>
    <x v="2492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5"/>
    <x v="2492"/>
    <b v="0"/>
    <n v="21"/>
    <b v="0"/>
    <s v="music/indie rock"/>
    <n v="75"/>
    <n v="35.71"/>
    <x v="7"/>
    <s v="indie rock"/>
    <x v="2492"/>
    <d v="2016-12-30T22:35:11"/>
  </r>
  <r>
    <x v="2493"/>
    <s v="SUPER NICE EP 2012"/>
    <s v="We're a band from Hawaii trying to produce our first EP and we need help!"/>
    <n v="600"/>
    <n v="750"/>
    <x v="0"/>
    <s v="US"/>
    <s v="USD"/>
    <x v="2476"/>
    <x v="2493"/>
    <b v="0"/>
    <n v="27"/>
    <b v="1"/>
    <s v="music/indie rock"/>
    <n v="125"/>
    <n v="27.78"/>
    <x v="7"/>
    <s v="indie rock"/>
    <x v="2493"/>
    <d v="2012-06-16T09:59:00"/>
  </r>
  <r>
    <x v="2494"/>
    <s v="TheM"/>
    <s v="We are aiming to make a Web Series based on Youth Culture and the misrepresentation of socially stereotyped people."/>
    <n v="2500"/>
    <n v="746"/>
    <x v="2"/>
    <s v="GB"/>
    <s v="GBP"/>
    <x v="2477"/>
    <x v="2494"/>
    <b v="0"/>
    <n v="8"/>
    <b v="0"/>
    <s v="film &amp; video/drama"/>
    <n v="30"/>
    <n v="93.25"/>
    <x v="5"/>
    <s v="drama"/>
    <x v="2494"/>
    <d v="2015-01-29T20:21:04"/>
  </r>
  <r>
    <x v="2495"/>
    <s v="Acting V Senior Showcase"/>
    <s v="Hi! We're the Graduating Seniors Acting V Seniors at Temple University! Welcome to our Kick starter Page!"/>
    <n v="500"/>
    <n v="745"/>
    <x v="0"/>
    <s v="US"/>
    <s v="USD"/>
    <x v="2478"/>
    <x v="2495"/>
    <b v="0"/>
    <n v="20"/>
    <b v="1"/>
    <s v="theater/spaces"/>
    <n v="149"/>
    <n v="37.25"/>
    <x v="6"/>
    <s v="spaces"/>
    <x v="2495"/>
    <d v="2016-04-27T13:16:00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x v="2496"/>
    <b v="0"/>
    <n v="21"/>
    <b v="0"/>
    <s v="theater/plays"/>
    <n v="27"/>
    <n v="35"/>
    <x v="6"/>
    <s v="plays"/>
    <x v="2496"/>
    <d v="2015-11-05T14:16:15"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x v="2497"/>
    <b v="0"/>
    <n v="21"/>
    <b v="0"/>
    <s v="games/video games"/>
    <n v="3"/>
    <n v="34.880000000000003"/>
    <x v="3"/>
    <s v="video games"/>
    <x v="2497"/>
    <d v="2012-04-13T14:17:15"/>
  </r>
  <r>
    <x v="2498"/>
    <s v="What a Zoo!"/>
    <s v="The pachyderms at the Denver Zoo are moving. Follow along on the convoluted journey to their new home."/>
    <n v="2500"/>
    <n v="731"/>
    <x v="2"/>
    <s v="US"/>
    <s v="USD"/>
    <x v="2481"/>
    <x v="2498"/>
    <b v="0"/>
    <n v="18"/>
    <b v="0"/>
    <s v="publishing/children's books"/>
    <n v="29"/>
    <n v="40.61"/>
    <x v="1"/>
    <s v="children's books"/>
    <x v="2498"/>
    <d v="2012-05-15T17:16:27"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x v="2499"/>
    <b v="0"/>
    <n v="21"/>
    <b v="0"/>
    <s v="music/jazz"/>
    <n v="24"/>
    <n v="34.76"/>
    <x v="7"/>
    <s v="jazz"/>
    <x v="2499"/>
    <d v="2013-05-04T14:00:34"/>
  </r>
  <r>
    <x v="2500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3"/>
    <x v="2500"/>
    <b v="0"/>
    <n v="8"/>
    <b v="0"/>
    <s v="theater/plays"/>
    <n v="37"/>
    <n v="91.25"/>
    <x v="6"/>
    <s v="plays"/>
    <x v="2500"/>
    <d v="2014-10-22T04:59:00"/>
  </r>
  <r>
    <x v="2501"/>
    <s v="Good Men Wanted at ANT Fest"/>
    <s v="A new play about five bad bitches who fought in the Civil War disguised as men, premiering at Ars Nova's ANT Fest."/>
    <n v="700"/>
    <n v="730"/>
    <x v="0"/>
    <s v="US"/>
    <s v="USD"/>
    <x v="2484"/>
    <x v="2501"/>
    <b v="0"/>
    <n v="20"/>
    <b v="1"/>
    <s v="theater/plays"/>
    <n v="104"/>
    <n v="36.5"/>
    <x v="6"/>
    <s v="plays"/>
    <x v="2501"/>
    <d v="2014-06-06T23:00:00"/>
  </r>
  <r>
    <x v="2502"/>
    <s v="Pre-order DANCEHALL's first record!!!"/>
    <s v="Help fund the pressing of DANCEHALL's first record by pre-ordering it in advance!!!"/>
    <n v="500"/>
    <n v="727"/>
    <x v="0"/>
    <s v="GB"/>
    <s v="GBP"/>
    <x v="2485"/>
    <x v="2502"/>
    <b v="0"/>
    <n v="34"/>
    <b v="1"/>
    <s v="music/rock"/>
    <n v="145"/>
    <n v="21.38"/>
    <x v="7"/>
    <s v="rock"/>
    <x v="2502"/>
    <d v="2016-08-13T11:32:37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x v="2503"/>
    <b v="0"/>
    <n v="9"/>
    <b v="0"/>
    <s v="technology/wearables"/>
    <n v="7"/>
    <n v="80.67"/>
    <x v="0"/>
    <s v="wearables"/>
    <x v="2503"/>
    <d v="2014-11-29T16:00:00"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x v="2504"/>
    <b v="0"/>
    <n v="13"/>
    <b v="1"/>
    <s v="music/classical music"/>
    <n v="104"/>
    <n v="55.77"/>
    <x v="7"/>
    <s v="classical music"/>
    <x v="2504"/>
    <d v="2013-10-01T03:59:00"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x v="2505"/>
    <b v="0"/>
    <n v="4"/>
    <b v="0"/>
    <s v="film &amp; video/drama"/>
    <n v="21"/>
    <n v="180.5"/>
    <x v="5"/>
    <s v="drama"/>
    <x v="2505"/>
    <d v="2015-06-22T17:48:15"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x v="2506"/>
    <b v="0"/>
    <n v="6"/>
    <b v="1"/>
    <s v="theater/spaces"/>
    <n v="103"/>
    <n v="120.17"/>
    <x v="6"/>
    <s v="spaces"/>
    <x v="2506"/>
    <d v="2015-06-11T16:13:06"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x v="2507"/>
    <b v="0"/>
    <n v="27"/>
    <b v="1"/>
    <s v="theater/plays"/>
    <n v="103"/>
    <n v="26.67"/>
    <x v="6"/>
    <s v="plays"/>
    <x v="2507"/>
    <d v="2016-09-26T10:37:09"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x v="2491"/>
    <x v="2508"/>
    <b v="0"/>
    <n v="13"/>
    <b v="1"/>
    <s v="theater/plays"/>
    <n v="120"/>
    <n v="55.23"/>
    <x v="6"/>
    <s v="plays"/>
    <x v="2508"/>
    <d v="2016-09-08T18:08:42"/>
  </r>
  <r>
    <x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x v="2509"/>
    <b v="0"/>
    <n v="16"/>
    <b v="0"/>
    <s v="technology/wearables"/>
    <n v="10"/>
    <n v="44.69"/>
    <x v="0"/>
    <s v="wearables"/>
    <x v="2509"/>
    <d v="2014-12-01T00:00:00"/>
  </r>
  <r>
    <x v="2510"/>
    <s v="Forsaken Angels-A New Play"/>
    <s v="Forsaken Angels, a powerful new play by William Leary, author of DCMTA's Best Of 2014 Play Masquerade."/>
    <n v="1250"/>
    <n v="715"/>
    <x v="2"/>
    <s v="US"/>
    <s v="USD"/>
    <x v="2493"/>
    <x v="2510"/>
    <b v="0"/>
    <n v="12"/>
    <b v="0"/>
    <s v="theater/plays"/>
    <n v="57"/>
    <n v="59.58"/>
    <x v="6"/>
    <s v="plays"/>
    <x v="2510"/>
    <d v="2015-03-28T22:07:06"/>
  </r>
  <r>
    <x v="2511"/>
    <s v="A Stage for Stage Door Theater Company (Canceled)"/>
    <s v="Stage Door Theater needs a stage for its current and future productions. Can you help?"/>
    <n v="1200"/>
    <n v="715"/>
    <x v="1"/>
    <s v="US"/>
    <s v="USD"/>
    <x v="2494"/>
    <x v="2511"/>
    <b v="0"/>
    <n v="11"/>
    <b v="0"/>
    <s v="theater/spaces"/>
    <n v="60"/>
    <n v="65"/>
    <x v="6"/>
    <s v="spaces"/>
    <x v="2511"/>
    <d v="2015-06-16T17:47:29"/>
  </r>
  <r>
    <x v="2512"/>
    <s v="DAY OF THE DOG by Blue Sparrow Theatre Company"/>
    <s v="This is the story about the Westons. One family who live with mental illness on a daily basis."/>
    <n v="600"/>
    <n v="715"/>
    <x v="0"/>
    <s v="GB"/>
    <s v="GBP"/>
    <x v="2495"/>
    <x v="2512"/>
    <b v="0"/>
    <n v="26"/>
    <b v="1"/>
    <s v="theater/plays"/>
    <n v="119"/>
    <n v="27.5"/>
    <x v="6"/>
    <s v="plays"/>
    <x v="2512"/>
    <d v="2015-05-07T10:09:54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x v="2513"/>
    <b v="0"/>
    <n v="14"/>
    <b v="1"/>
    <s v="theater/plays"/>
    <n v="115"/>
    <n v="51"/>
    <x v="6"/>
    <s v="plays"/>
    <x v="2513"/>
    <d v="2015-10-28T19:54:00"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x v="2497"/>
    <x v="2514"/>
    <b v="0"/>
    <n v="28"/>
    <b v="1"/>
    <s v="theater/musical"/>
    <n v="130"/>
    <n v="25.46"/>
    <x v="6"/>
    <s v="musical"/>
    <x v="2514"/>
    <d v="2016-04-15T20:48:27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x v="2515"/>
    <b v="0"/>
    <n v="37"/>
    <b v="0"/>
    <s v="technology/wearables"/>
    <n v="28"/>
    <n v="19.239999999999998"/>
    <x v="0"/>
    <s v="wearables"/>
    <x v="2515"/>
    <d v="2016-02-11T17:05:53"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x v="2516"/>
    <b v="0"/>
    <n v="24"/>
    <b v="1"/>
    <s v="theater/plays"/>
    <n v="118"/>
    <n v="29.58"/>
    <x v="6"/>
    <s v="plays"/>
    <x v="2516"/>
    <d v="2015-06-16T12:59:14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x v="2517"/>
    <b v="0"/>
    <n v="21"/>
    <b v="1"/>
    <s v="theater/plays"/>
    <n v="101"/>
    <n v="33.57"/>
    <x v="6"/>
    <s v="plays"/>
    <x v="2517"/>
    <d v="2014-07-31T16:45:59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x v="2518"/>
    <b v="0"/>
    <n v="15"/>
    <b v="0"/>
    <s v="publishing/fiction"/>
    <n v="25"/>
    <n v="46.73"/>
    <x v="1"/>
    <s v="fiction"/>
    <x v="2518"/>
    <d v="2013-05-01T21:42:37"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x v="2519"/>
    <b v="0"/>
    <n v="7"/>
    <b v="0"/>
    <s v="technology/wearables"/>
    <n v="0"/>
    <n v="100"/>
    <x v="0"/>
    <s v="wearables"/>
    <x v="2519"/>
    <d v="2015-07-18T20:14:16"/>
  </r>
  <r>
    <x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x v="2520"/>
    <b v="0"/>
    <n v="14"/>
    <b v="1"/>
    <s v="music/rock"/>
    <n v="100"/>
    <n v="50"/>
    <x v="7"/>
    <s v="rock"/>
    <x v="2520"/>
    <d v="2012-08-25T18:11:42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x v="2521"/>
    <b v="0"/>
    <n v="12"/>
    <b v="1"/>
    <s v="theater/plays"/>
    <n v="139"/>
    <n v="57.92"/>
    <x v="6"/>
    <s v="plays"/>
    <x v="2521"/>
    <d v="2016-10-29T03:00:00"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x v="2522"/>
    <b v="0"/>
    <n v="9"/>
    <b v="0"/>
    <s v="technology/web"/>
    <n v="1"/>
    <n v="76.67"/>
    <x v="0"/>
    <s v="web"/>
    <x v="2522"/>
    <d v="2016-05-28T18:32:09"/>
  </r>
  <r>
    <x v="2523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6"/>
    <x v="2523"/>
    <b v="0"/>
    <n v="25"/>
    <b v="0"/>
    <s v="technology/wearables"/>
    <n v="5"/>
    <n v="27.36"/>
    <x v="0"/>
    <s v="wearables"/>
    <x v="2523"/>
    <d v="2015-05-11T19:57:02"/>
  </r>
  <r>
    <x v="2524"/>
    <s v="The Lost Generation"/>
    <s v="I am working on a project that explores the relationship between education to work for youth within the European Union."/>
    <n v="500"/>
    <n v="684"/>
    <x v="0"/>
    <s v="GB"/>
    <s v="GBP"/>
    <x v="2507"/>
    <x v="2524"/>
    <b v="0"/>
    <n v="15"/>
    <b v="1"/>
    <s v="film &amp; video/documentary"/>
    <n v="137"/>
    <n v="45.6"/>
    <x v="5"/>
    <s v="documentary"/>
    <x v="2524"/>
    <d v="2016-07-22T20:42:24"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x v="2525"/>
    <b v="0"/>
    <n v="26"/>
    <b v="1"/>
    <s v="music/indie rock"/>
    <n v="137"/>
    <n v="26.27"/>
    <x v="7"/>
    <s v="indie rock"/>
    <x v="2525"/>
    <d v="2011-06-07T15:18:01"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x v="2526"/>
    <b v="0"/>
    <n v="29"/>
    <b v="1"/>
    <s v="music/indie rock"/>
    <n v="113"/>
    <n v="23.45"/>
    <x v="7"/>
    <s v="indie rock"/>
    <x v="2526"/>
    <d v="2012-06-23T18:32:55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x v="2527"/>
    <b v="0"/>
    <n v="17"/>
    <b v="1"/>
    <s v="music/rock"/>
    <n v="170"/>
    <n v="39.97"/>
    <x v="7"/>
    <s v="rock"/>
    <x v="2527"/>
    <d v="2010-08-03T01:59:00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x v="2528"/>
    <b v="0"/>
    <n v="18"/>
    <b v="0"/>
    <s v="games/video games"/>
    <n v="3"/>
    <n v="37.67"/>
    <x v="3"/>
    <s v="video games"/>
    <x v="2528"/>
    <d v="2016-05-14T13:35:36"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x v="2512"/>
    <x v="2529"/>
    <b v="0"/>
    <n v="12"/>
    <b v="0"/>
    <s v="photography/nature"/>
    <n v="45"/>
    <n v="56.42"/>
    <x v="2"/>
    <s v="nature"/>
    <x v="2529"/>
    <d v="2016-07-04T03:40:24"/>
  </r>
  <r>
    <x v="2530"/>
    <s v="Little Clay Bible - Zacchaeus"/>
    <s v="Fresh, fun, entertaining Bible stories on YouTube, stop-motion style."/>
    <n v="12000"/>
    <n v="676"/>
    <x v="2"/>
    <s v="US"/>
    <s v="USD"/>
    <x v="2513"/>
    <x v="2530"/>
    <b v="0"/>
    <n v="13"/>
    <b v="0"/>
    <s v="film &amp; video/animation"/>
    <n v="6"/>
    <n v="52"/>
    <x v="5"/>
    <s v="animation"/>
    <x v="2530"/>
    <d v="2014-06-16T22:00:00"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x v="2514"/>
    <x v="2531"/>
    <b v="0"/>
    <n v="13"/>
    <b v="1"/>
    <s v="photography/photobooks"/>
    <n v="135"/>
    <n v="51.92"/>
    <x v="2"/>
    <s v="photobooks"/>
    <x v="2531"/>
    <d v="2014-08-31T15:58:45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x v="2532"/>
    <b v="0"/>
    <n v="13"/>
    <b v="0"/>
    <s v="theater/plays"/>
    <n v="27"/>
    <n v="51.62"/>
    <x v="6"/>
    <s v="plays"/>
    <x v="2532"/>
    <d v="2015-03-25T18:01:10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x v="2533"/>
    <b v="0"/>
    <n v="14"/>
    <b v="0"/>
    <s v="technology/web"/>
    <n v="1"/>
    <n v="47.86"/>
    <x v="0"/>
    <s v="web"/>
    <x v="2533"/>
    <d v="2016-04-25T22:16:56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x v="2534"/>
    <b v="0"/>
    <n v="16"/>
    <b v="0"/>
    <s v="technology/wearables"/>
    <n v="9"/>
    <n v="41.75"/>
    <x v="0"/>
    <s v="wearables"/>
    <x v="2534"/>
    <d v="2016-02-18T20:14:20"/>
  </r>
  <r>
    <x v="2535"/>
    <s v="A Dream Play"/>
    <s v="Arise Theatre Company's production of August Strindberg's expressionist masterpiece 'A Dream Play'."/>
    <n v="500"/>
    <n v="666"/>
    <x v="0"/>
    <s v="AU"/>
    <s v="AUD"/>
    <x v="2518"/>
    <x v="2535"/>
    <b v="0"/>
    <n v="13"/>
    <b v="1"/>
    <s v="theater/plays"/>
    <n v="133"/>
    <n v="51.23"/>
    <x v="6"/>
    <s v="plays"/>
    <x v="2535"/>
    <d v="2014-10-10T11:00:00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x v="2536"/>
    <b v="0"/>
    <n v="25"/>
    <b v="1"/>
    <s v="theater/plays"/>
    <n v="133"/>
    <n v="26.61"/>
    <x v="6"/>
    <s v="plays"/>
    <x v="2536"/>
    <d v="2017-02-20T08:50:02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x v="2537"/>
    <b v="0"/>
    <n v="18"/>
    <b v="1"/>
    <s v="theater/plays"/>
    <n v="132"/>
    <n v="36.67"/>
    <x v="6"/>
    <s v="plays"/>
    <x v="2537"/>
    <d v="2015-07-13T01:00:00"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x v="2538"/>
    <b v="0"/>
    <n v="16"/>
    <b v="1"/>
    <s v="theater/plays"/>
    <n v="101"/>
    <n v="41.13"/>
    <x v="6"/>
    <s v="plays"/>
    <x v="2538"/>
    <d v="2015-04-21T17:22:07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x v="2539"/>
    <b v="0"/>
    <n v="14"/>
    <b v="0"/>
    <s v="theater/plays"/>
    <n v="37"/>
    <n v="46.93"/>
    <x v="6"/>
    <s v="plays"/>
    <x v="2539"/>
    <d v="2015-06-27T18:27:06"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x v="2540"/>
    <b v="0"/>
    <n v="3"/>
    <b v="0"/>
    <s v="photography/people"/>
    <n v="26"/>
    <n v="218.33"/>
    <x v="2"/>
    <s v="people"/>
    <x v="2540"/>
    <d v="2014-08-01T02:50:38"/>
  </r>
  <r>
    <x v="2541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4"/>
    <x v="2541"/>
    <b v="0"/>
    <n v="7"/>
    <b v="0"/>
    <s v="theater/plays"/>
    <n v="13"/>
    <n v="93"/>
    <x v="6"/>
    <s v="plays"/>
    <x v="2541"/>
    <d v="2015-10-16T04:59:00"/>
  </r>
  <r>
    <x v="2542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5"/>
    <x v="2542"/>
    <b v="1"/>
    <n v="10"/>
    <b v="0"/>
    <s v="photography/photobooks"/>
    <n v="14"/>
    <n v="65.099999999999994"/>
    <x v="2"/>
    <s v="photobooks"/>
    <x v="2542"/>
    <d v="2015-02-20T08:34:13"/>
  </r>
  <r>
    <x v="254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6"/>
    <x v="2543"/>
    <b v="0"/>
    <n v="3"/>
    <b v="0"/>
    <s v="music/faith"/>
    <n v="7"/>
    <n v="216.67"/>
    <x v="7"/>
    <s v="faith"/>
    <x v="2543"/>
    <d v="2015-07-01T06:00:00"/>
  </r>
  <r>
    <x v="2544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7"/>
    <x v="2544"/>
    <b v="0"/>
    <n v="6"/>
    <b v="0"/>
    <s v="theater/plays"/>
    <n v="11"/>
    <n v="108.33"/>
    <x v="6"/>
    <s v="plays"/>
    <x v="2544"/>
    <d v="2016-11-30T17:00:00"/>
  </r>
  <r>
    <x v="2545"/>
    <s v="The Obsessive Line Collection (Canceled)"/>
    <s v="For the publication of my first 3 books: an Art book, a graphic novel, and a coloring book"/>
    <n v="5000"/>
    <n v="650"/>
    <x v="1"/>
    <s v="US"/>
    <s v="USD"/>
    <x v="2528"/>
    <x v="2545"/>
    <b v="0"/>
    <n v="10"/>
    <b v="0"/>
    <s v="publishing/art books"/>
    <n v="13"/>
    <n v="65"/>
    <x v="1"/>
    <s v="art books"/>
    <x v="2545"/>
    <d v="2015-06-30T21:06:08"/>
  </r>
  <r>
    <x v="2546"/>
    <s v="Fellatia's-Fantastic-Fun-Time-Show"/>
    <s v="Sissy Entertainment delivers a delicious cabaret that blends comedic monologue, song, and traditional sketch comedy."/>
    <n v="2413"/>
    <n v="650"/>
    <x v="2"/>
    <s v="CA"/>
    <s v="CAD"/>
    <x v="2529"/>
    <x v="2546"/>
    <b v="0"/>
    <n v="14"/>
    <b v="0"/>
    <s v="theater/plays"/>
    <n v="27"/>
    <n v="46.43"/>
    <x v="6"/>
    <s v="plays"/>
    <x v="2546"/>
    <d v="2014-08-30T05:30:00"/>
  </r>
  <r>
    <x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0"/>
    <x v="2547"/>
    <b v="0"/>
    <n v="14"/>
    <b v="1"/>
    <s v="theater/plays"/>
    <n v="130"/>
    <n v="46.43"/>
    <x v="6"/>
    <s v="plays"/>
    <x v="2547"/>
    <d v="2015-02-28T04:59:00"/>
  </r>
  <r>
    <x v="2548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31"/>
    <x v="2548"/>
    <b v="0"/>
    <n v="13"/>
    <b v="1"/>
    <s v="theater/plays"/>
    <n v="130"/>
    <n v="50"/>
    <x v="6"/>
    <s v="plays"/>
    <x v="2548"/>
    <d v="2015-04-18T00:37:00"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x v="2549"/>
    <b v="0"/>
    <n v="7"/>
    <b v="0"/>
    <s v="theater/spaces"/>
    <n v="0"/>
    <n v="92.14"/>
    <x v="6"/>
    <s v="spaces"/>
    <x v="2549"/>
    <d v="2015-06-14T19:19:00"/>
  </r>
  <r>
    <x v="2550"/>
    <s v="SNAKE EYES"/>
    <s v="A Staged Reading of &quot;Snake Eyes,&quot; a new play by Alex Rafala"/>
    <n v="4100"/>
    <n v="645"/>
    <x v="3"/>
    <s v="US"/>
    <s v="USD"/>
    <x v="2533"/>
    <x v="2550"/>
    <b v="0"/>
    <n v="12"/>
    <b v="0"/>
    <s v="theater/plays"/>
    <n v="16"/>
    <n v="53.75"/>
    <x v="6"/>
    <s v="plays"/>
    <x v="2550"/>
    <d v="2017-04-08T12:54:05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x v="2551"/>
    <b v="0"/>
    <n v="30"/>
    <b v="0"/>
    <s v="music/jazz"/>
    <n v="31"/>
    <n v="21.47"/>
    <x v="7"/>
    <s v="jazz"/>
    <x v="2551"/>
    <d v="2012-05-29T19:55:05"/>
  </r>
  <r>
    <x v="2552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5"/>
    <x v="2552"/>
    <b v="0"/>
    <n v="14"/>
    <b v="0"/>
    <s v="theater/plays"/>
    <n v="21"/>
    <n v="45.79"/>
    <x v="6"/>
    <s v="plays"/>
    <x v="2552"/>
    <d v="2016-10-27T06:40:34"/>
  </r>
  <r>
    <x v="2553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6"/>
    <x v="2553"/>
    <b v="0"/>
    <n v="19"/>
    <b v="0"/>
    <s v="theater/plays"/>
    <n v="32"/>
    <n v="33.74"/>
    <x v="6"/>
    <s v="plays"/>
    <x v="2553"/>
    <d v="2016-02-20T21:05:00"/>
  </r>
  <r>
    <x v="2554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7"/>
    <x v="2554"/>
    <b v="0"/>
    <n v="16"/>
    <b v="0"/>
    <s v="theater/plays"/>
    <n v="32"/>
    <n v="40.06"/>
    <x v="6"/>
    <s v="plays"/>
    <x v="2554"/>
    <d v="2014-08-02T14:00:00"/>
  </r>
  <r>
    <x v="2555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8"/>
    <x v="2555"/>
    <b v="0"/>
    <n v="30"/>
    <b v="1"/>
    <s v="music/electronic music"/>
    <n v="128"/>
    <n v="21.37"/>
    <x v="7"/>
    <s v="electronic music"/>
    <x v="2555"/>
    <d v="2016-12-13T07:59:00"/>
  </r>
  <r>
    <x v="2556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x v="2556"/>
    <b v="0"/>
    <n v="7"/>
    <b v="0"/>
    <s v="film &amp; video/drama"/>
    <n v="1"/>
    <n v="91.43"/>
    <x v="5"/>
    <s v="drama"/>
    <x v="2556"/>
    <d v="2014-09-19T18:18:21"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x v="2557"/>
    <b v="0"/>
    <n v="10"/>
    <b v="0"/>
    <s v="film &amp; video/animation"/>
    <n v="3"/>
    <n v="64"/>
    <x v="5"/>
    <s v="animation"/>
    <x v="2557"/>
    <d v="2012-10-19T23:00:57"/>
  </r>
  <r>
    <x v="2558"/>
    <s v="California Dreamin' Tour 2015"/>
    <s v="Drivetime heads to Cali for summer tour supported by @Smoothjazz.com &amp; @JJZPhilly  #Spaghettini #The Roxy"/>
    <n v="3500"/>
    <n v="640"/>
    <x v="2"/>
    <s v="US"/>
    <s v="USD"/>
    <x v="2541"/>
    <x v="2558"/>
    <b v="0"/>
    <n v="11"/>
    <b v="0"/>
    <s v="music/jazz"/>
    <n v="18"/>
    <n v="58.18"/>
    <x v="7"/>
    <s v="jazz"/>
    <x v="2558"/>
    <d v="2015-02-28T15:10:00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x v="2559"/>
    <b v="0"/>
    <n v="17"/>
    <b v="1"/>
    <s v="music/indie rock"/>
    <n v="128"/>
    <n v="37.65"/>
    <x v="7"/>
    <s v="indie rock"/>
    <x v="2559"/>
    <d v="2012-01-25T23:49:52"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x v="2543"/>
    <x v="2560"/>
    <b v="0"/>
    <n v="22"/>
    <b v="0"/>
    <s v="theater/plays"/>
    <n v="128"/>
    <n v="29.05"/>
    <x v="6"/>
    <s v="plays"/>
    <x v="2560"/>
    <d v="2017-03-31T22:59:00"/>
  </r>
  <r>
    <x v="2561"/>
    <s v="Tibio - Spreading warmth in everyones home"/>
    <s v="Tibio is a revolutionary new product designed to solve an age old problem."/>
    <n v="48000"/>
    <n v="637"/>
    <x v="2"/>
    <s v="GB"/>
    <s v="GBP"/>
    <x v="2544"/>
    <x v="2561"/>
    <b v="0"/>
    <n v="26"/>
    <b v="0"/>
    <s v="technology/gadgets"/>
    <n v="1"/>
    <n v="24.5"/>
    <x v="0"/>
    <s v="gadgets"/>
    <x v="2561"/>
    <d v="2014-10-08T12:16:18"/>
  </r>
  <r>
    <x v="2562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5"/>
    <x v="2562"/>
    <b v="0"/>
    <n v="7"/>
    <b v="0"/>
    <s v="technology/wearables"/>
    <n v="1"/>
    <n v="90.86"/>
    <x v="0"/>
    <s v="wearables"/>
    <x v="2562"/>
    <d v="2014-10-31T12:30:20"/>
  </r>
  <r>
    <x v="2563"/>
    <s v="The Black Pearl Consuite at CoreCon VIII: On Ancient Seas"/>
    <s v="Help fund The Black Pearl Consuite at CoreCon VIII: On Ancient Seas!"/>
    <n v="600"/>
    <n v="636"/>
    <x v="0"/>
    <s v="US"/>
    <s v="USD"/>
    <x v="2546"/>
    <x v="2563"/>
    <b v="0"/>
    <n v="9"/>
    <b v="1"/>
    <s v="theater/spaces"/>
    <n v="106"/>
    <n v="70.67"/>
    <x v="6"/>
    <s v="spaces"/>
    <x v="2563"/>
    <d v="2016-05-05T04:02:40"/>
  </r>
  <r>
    <x v="2564"/>
    <s v="Scraps"/>
    <s v="Maggie barely survives a deranged baptism by her mother only to be born again to a string of foster parents. Things can always be worse"/>
    <n v="500"/>
    <n v="636"/>
    <x v="0"/>
    <s v="US"/>
    <s v="USD"/>
    <x v="2547"/>
    <x v="2564"/>
    <b v="0"/>
    <n v="17"/>
    <b v="1"/>
    <s v="film &amp; video/shorts"/>
    <n v="127"/>
    <n v="37.409999999999997"/>
    <x v="5"/>
    <s v="shorts"/>
    <x v="2564"/>
    <d v="2011-09-04T21:30:45"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x v="2565"/>
    <b v="0"/>
    <n v="11"/>
    <b v="0"/>
    <s v="music/faith"/>
    <n v="25"/>
    <n v="57.73"/>
    <x v="7"/>
    <s v="faith"/>
    <x v="2565"/>
    <d v="2017-04-06T09:20:42"/>
  </r>
  <r>
    <x v="2566"/>
    <s v="Blue Stockings @ The Cockpit Theatre"/>
    <s v="The GSA BA (Hons) Acting class of 2016 are taking a transfer of their GSA Production to The Cockpit Theatre in London"/>
    <n v="500"/>
    <n v="633"/>
    <x v="0"/>
    <s v="GB"/>
    <s v="GBP"/>
    <x v="2549"/>
    <x v="2566"/>
    <b v="0"/>
    <n v="28"/>
    <b v="1"/>
    <s v="theater/plays"/>
    <n v="127"/>
    <n v="22.61"/>
    <x v="6"/>
    <s v="plays"/>
    <x v="2566"/>
    <d v="2016-06-27T19:00:00"/>
  </r>
  <r>
    <x v="2567"/>
    <s v="STETSON'S NEW EP"/>
    <s v="We are a hard rock band from Northern California trying to raise $350 for our next EP. Be a part of our journey!"/>
    <n v="350"/>
    <n v="633"/>
    <x v="0"/>
    <s v="US"/>
    <s v="USD"/>
    <x v="2550"/>
    <x v="2567"/>
    <b v="0"/>
    <n v="19"/>
    <b v="1"/>
    <s v="music/rock"/>
    <n v="181"/>
    <n v="33.32"/>
    <x v="7"/>
    <s v="rock"/>
    <x v="2567"/>
    <d v="2015-08-22T18:00:22"/>
  </r>
  <r>
    <x v="2568"/>
    <s v="The World's Greatest Lover"/>
    <s v="Never judge a book (or a lover) by their cover."/>
    <n v="450"/>
    <n v="632"/>
    <x v="0"/>
    <s v="US"/>
    <s v="USD"/>
    <x v="2551"/>
    <x v="2568"/>
    <b v="0"/>
    <n v="22"/>
    <b v="1"/>
    <s v="film &amp; video/shorts"/>
    <n v="140"/>
    <n v="28.73"/>
    <x v="5"/>
    <s v="shorts"/>
    <x v="2568"/>
    <d v="2012-02-04T17:44:04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x v="2569"/>
    <b v="0"/>
    <n v="36"/>
    <b v="1"/>
    <s v="theater/plays"/>
    <n v="126"/>
    <n v="17.53"/>
    <x v="6"/>
    <s v="plays"/>
    <x v="2569"/>
    <d v="2016-05-20T11:31:00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x v="2570"/>
    <b v="0"/>
    <n v="8"/>
    <b v="1"/>
    <s v="theater/plays"/>
    <n v="126"/>
    <n v="78.88"/>
    <x v="6"/>
    <s v="plays"/>
    <x v="2570"/>
    <d v="2015-11-11T19:16:07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x v="2571"/>
    <b v="0"/>
    <n v="20"/>
    <b v="1"/>
    <s v="film &amp; video/television"/>
    <n v="126"/>
    <n v="31.5"/>
    <x v="5"/>
    <s v="television"/>
    <x v="2571"/>
    <d v="2016-04-17T02:29:04"/>
  </r>
  <r>
    <x v="2572"/>
    <s v="Luminite (LED lighting)"/>
    <s v="The next generation of premium quality LED lighting. Extreme power efficiency in a small package."/>
    <n v="495"/>
    <n v="628"/>
    <x v="0"/>
    <s v="GB"/>
    <s v="GBP"/>
    <x v="2555"/>
    <x v="2572"/>
    <b v="0"/>
    <n v="10"/>
    <b v="1"/>
    <s v="technology/hardware"/>
    <n v="127"/>
    <n v="62.8"/>
    <x v="0"/>
    <s v="hardware"/>
    <x v="2572"/>
    <d v="2015-05-24T20:29:36"/>
  </r>
  <r>
    <x v="2573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x v="2573"/>
    <b v="0"/>
    <n v="25"/>
    <b v="0"/>
    <s v="photography/people"/>
    <n v="13"/>
    <n v="25"/>
    <x v="2"/>
    <s v="people"/>
    <x v="2573"/>
    <d v="2016-01-06T22:50:13"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x v="2574"/>
    <b v="0"/>
    <n v="12"/>
    <b v="0"/>
    <s v="theater/plays"/>
    <n v="21"/>
    <n v="52.08"/>
    <x v="6"/>
    <s v="plays"/>
    <x v="2574"/>
    <d v="2016-12-12T06:00:00"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x v="2575"/>
    <b v="0"/>
    <n v="17"/>
    <b v="0"/>
    <s v="theater/plays"/>
    <n v="18"/>
    <n v="36.590000000000003"/>
    <x v="6"/>
    <s v="plays"/>
    <x v="2575"/>
    <d v="2016-09-07T01:21:53"/>
  </r>
  <r>
    <x v="2576"/>
    <s v="Owl (Canceled)"/>
    <s v="Owl is a fitness tracker along with an accompanying iOS app, that is both fun and interactive for children."/>
    <n v="20000"/>
    <n v="621"/>
    <x v="1"/>
    <s v="US"/>
    <s v="USD"/>
    <x v="2559"/>
    <x v="2576"/>
    <b v="0"/>
    <n v="7"/>
    <b v="0"/>
    <s v="technology/wearables"/>
    <n v="3"/>
    <n v="88.71"/>
    <x v="0"/>
    <s v="wearables"/>
    <x v="2576"/>
    <d v="2016-07-14T11:48:53"/>
  </r>
  <r>
    <x v="2577"/>
    <s v="The Rabbit on the Moon"/>
    <s v="A long distance wrong number leads to love, but with Emily flying in to finally meet, Nick somehow forgot to mention he's blind."/>
    <n v="5500"/>
    <n v="620"/>
    <x v="2"/>
    <s v="US"/>
    <s v="USD"/>
    <x v="2560"/>
    <x v="2577"/>
    <b v="0"/>
    <n v="12"/>
    <b v="0"/>
    <s v="theater/plays"/>
    <n v="11"/>
    <n v="51.67"/>
    <x v="6"/>
    <s v="plays"/>
    <x v="2577"/>
    <d v="2015-01-10T03:23:00"/>
  </r>
  <r>
    <x v="2578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1"/>
    <x v="2578"/>
    <b v="0"/>
    <n v="10"/>
    <b v="0"/>
    <s v="theater/plays"/>
    <n v="48"/>
    <n v="62"/>
    <x v="6"/>
    <s v="plays"/>
    <x v="2578"/>
    <d v="2014-08-01T07:00:00"/>
  </r>
  <r>
    <x v="2579"/>
    <s v="GBS Detroit Presents Hampshire"/>
    <s v="Hampshire is headed to GBS Detroit."/>
    <n v="600"/>
    <n v="620"/>
    <x v="0"/>
    <s v="US"/>
    <s v="USD"/>
    <x v="2562"/>
    <x v="2579"/>
    <b v="0"/>
    <n v="11"/>
    <b v="1"/>
    <s v="music/indie rock"/>
    <n v="103"/>
    <n v="56.36"/>
    <x v="7"/>
    <s v="indie rock"/>
    <x v="2579"/>
    <d v="2012-03-08T04:59:00"/>
  </r>
  <r>
    <x v="2580"/>
    <s v="Ted Lukas &amp; the Misled new CD - &quot;FEED&quot;"/>
    <s v="Please help us raise funds to press our new CD!"/>
    <n v="500"/>
    <n v="620"/>
    <x v="0"/>
    <s v="US"/>
    <s v="USD"/>
    <x v="2563"/>
    <x v="2580"/>
    <b v="0"/>
    <n v="16"/>
    <b v="1"/>
    <s v="music/rock"/>
    <n v="124"/>
    <n v="38.75"/>
    <x v="7"/>
    <s v="rock"/>
    <x v="2580"/>
    <d v="2012-07-12T17:45:32"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x v="2564"/>
    <x v="2581"/>
    <b v="0"/>
    <n v="21"/>
    <b v="1"/>
    <s v="theater/plays"/>
    <n v="124"/>
    <n v="29.43"/>
    <x v="6"/>
    <s v="plays"/>
    <x v="2581"/>
    <d v="2016-07-31T20:58:00"/>
  </r>
  <r>
    <x v="2582"/>
    <s v="Advanced Simulation Products - PC Gaming Controllers"/>
    <s v="Creating PC gaming controllers to bring your gaming experience to a new level."/>
    <n v="600"/>
    <n v="615"/>
    <x v="0"/>
    <s v="US"/>
    <s v="USD"/>
    <x v="2565"/>
    <x v="2582"/>
    <b v="0"/>
    <n v="3"/>
    <b v="1"/>
    <s v="technology/hardware"/>
    <n v="103"/>
    <n v="205"/>
    <x v="0"/>
    <s v="hardware"/>
    <x v="2582"/>
    <d v="2016-05-06T19:49:42"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x v="2583"/>
    <b v="0"/>
    <n v="3"/>
    <b v="0"/>
    <s v="theater/plays"/>
    <n v="61"/>
    <n v="203.67"/>
    <x v="6"/>
    <s v="plays"/>
    <x v="2583"/>
    <d v="2016-03-16T08:33:10"/>
  </r>
  <r>
    <x v="2584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7"/>
    <x v="2584"/>
    <b v="0"/>
    <n v="9"/>
    <b v="0"/>
    <s v="theater/spaces"/>
    <n v="2"/>
    <n v="67.78"/>
    <x v="6"/>
    <s v="spaces"/>
    <x v="2584"/>
    <d v="2015-09-29T21:12:39"/>
  </r>
  <r>
    <x v="2585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x v="2585"/>
    <b v="0"/>
    <n v="14"/>
    <b v="1"/>
    <s v="music/indie rock"/>
    <n v="102"/>
    <n v="43.57"/>
    <x v="7"/>
    <s v="indie rock"/>
    <x v="2585"/>
    <d v="2012-10-26T03:59:00"/>
  </r>
  <r>
    <x v="2586"/>
    <s v="HELMER'S LOO"/>
    <s v="We have an award-winning Danish play, now we just need a bathroom set to perform it in. Spend a penny to help us build the set!"/>
    <n v="500"/>
    <n v="610"/>
    <x v="0"/>
    <s v="GB"/>
    <s v="GBP"/>
    <x v="2569"/>
    <x v="2586"/>
    <b v="0"/>
    <n v="22"/>
    <b v="1"/>
    <s v="theater/plays"/>
    <n v="122"/>
    <n v="27.73"/>
    <x v="6"/>
    <s v="plays"/>
    <x v="2586"/>
    <d v="2015-10-19T11:00:00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x v="2587"/>
    <b v="0"/>
    <n v="3"/>
    <b v="1"/>
    <s v="theater/plays"/>
    <n v="122"/>
    <n v="203.33"/>
    <x v="6"/>
    <s v="plays"/>
    <x v="2587"/>
    <d v="2015-06-17T12:05:02"/>
  </r>
  <r>
    <x v="2588"/>
    <s v="Project Starborn"/>
    <s v="A thousand community-built sandbox games (and more!) with a fully-customizable game engine."/>
    <n v="35500"/>
    <n v="607"/>
    <x v="2"/>
    <s v="US"/>
    <s v="USD"/>
    <x v="2571"/>
    <x v="2588"/>
    <b v="0"/>
    <n v="24"/>
    <b v="0"/>
    <s v="games/video games"/>
    <n v="2"/>
    <n v="25.29"/>
    <x v="3"/>
    <s v="video games"/>
    <x v="2588"/>
    <d v="2013-09-14T13:07:20"/>
  </r>
  <r>
    <x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x v="2589"/>
    <b v="0"/>
    <n v="16"/>
    <b v="1"/>
    <s v="music/indie rock"/>
    <n v="121"/>
    <n v="37.94"/>
    <x v="7"/>
    <s v="indie rock"/>
    <x v="2589"/>
    <d v="2012-06-23T05:27:56"/>
  </r>
  <r>
    <x v="2590"/>
    <s v="Generations (Senior Project)"/>
    <s v="Help me produce the play I have written for my senior project!"/>
    <n v="500"/>
    <n v="606"/>
    <x v="0"/>
    <s v="US"/>
    <s v="USD"/>
    <x v="2573"/>
    <x v="2590"/>
    <b v="0"/>
    <n v="18"/>
    <b v="1"/>
    <s v="theater/plays"/>
    <n v="121"/>
    <n v="33.67"/>
    <x v="6"/>
    <s v="plays"/>
    <x v="2590"/>
    <d v="2014-09-30T16:00:00"/>
  </r>
  <r>
    <x v="2591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4"/>
    <x v="2591"/>
    <b v="0"/>
    <n v="3"/>
    <b v="0"/>
    <s v="theater/spaces"/>
    <n v="0"/>
    <n v="201.67"/>
    <x v="6"/>
    <s v="spaces"/>
    <x v="2591"/>
    <d v="2015-10-08T19:00:21"/>
  </r>
  <r>
    <x v="25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5"/>
    <x v="2592"/>
    <b v="0"/>
    <n v="25"/>
    <b v="1"/>
    <s v="theater/plays"/>
    <n v="242"/>
    <n v="24.2"/>
    <x v="6"/>
    <s v="plays"/>
    <x v="2592"/>
    <d v="2015-06-12T14:54:16"/>
  </r>
  <r>
    <x v="2593"/>
    <s v="Widow's Wedding Dress"/>
    <s v="Set in 1950s Northern Ireland, this play tells the story of two sisters in a community of Travellers, or Irish Gypsies."/>
    <n v="250"/>
    <n v="605"/>
    <x v="0"/>
    <s v="CA"/>
    <s v="CAD"/>
    <x v="2576"/>
    <x v="2593"/>
    <b v="0"/>
    <n v="14"/>
    <b v="1"/>
    <s v="theater/plays"/>
    <n v="242"/>
    <n v="43.21"/>
    <x v="6"/>
    <s v="plays"/>
    <x v="2593"/>
    <d v="2016-08-07T18:38:29"/>
  </r>
  <r>
    <x v="2594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7"/>
    <x v="2594"/>
    <b v="0"/>
    <n v="12"/>
    <b v="0"/>
    <s v="games/video games"/>
    <n v="6"/>
    <n v="50.08"/>
    <x v="3"/>
    <s v="video games"/>
    <x v="2594"/>
    <d v="2015-12-30T16:50:10"/>
  </r>
  <r>
    <x v="2595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8"/>
    <x v="2595"/>
    <b v="0"/>
    <n v="13"/>
    <b v="1"/>
    <s v="film &amp; video/documentary"/>
    <n v="100"/>
    <n v="46.23"/>
    <x v="5"/>
    <s v="documentary"/>
    <x v="2595"/>
    <d v="2015-08-10T22:49:51"/>
  </r>
  <r>
    <x v="2596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79"/>
    <x v="2596"/>
    <b v="0"/>
    <n v="8"/>
    <b v="0"/>
    <s v="publishing/translations"/>
    <n v="3"/>
    <n v="75"/>
    <x v="1"/>
    <s v="translations"/>
    <x v="2596"/>
    <d v="2016-04-27T13:55:00"/>
  </r>
  <r>
    <x v="2597"/>
    <s v="The Love Lounge"/>
    <s v="A brand new dating show which helps one lucky lady find her Mr Right with difficult decisions to make along the way."/>
    <n v="600"/>
    <n v="600"/>
    <x v="0"/>
    <s v="GB"/>
    <s v="GBP"/>
    <x v="2580"/>
    <x v="2597"/>
    <b v="0"/>
    <n v="22"/>
    <b v="1"/>
    <s v="film &amp; video/television"/>
    <n v="100"/>
    <n v="27.27"/>
    <x v="5"/>
    <s v="television"/>
    <x v="2597"/>
    <d v="2015-01-30T17:00:00"/>
  </r>
  <r>
    <x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1"/>
    <x v="2598"/>
    <b v="0"/>
    <n v="14"/>
    <b v="1"/>
    <s v="film &amp; video/documentary"/>
    <n v="120"/>
    <n v="42.86"/>
    <x v="5"/>
    <s v="documentary"/>
    <x v="2598"/>
    <d v="2014-03-01T17:18:00"/>
  </r>
  <r>
    <x v="2599"/>
    <s v="Good 'Ol Trumpet"/>
    <s v="UCF short film about an old man, his love for music, and his misplaced trumpet.  "/>
    <n v="500"/>
    <n v="600"/>
    <x v="0"/>
    <s v="US"/>
    <s v="USD"/>
    <x v="2582"/>
    <x v="2599"/>
    <b v="0"/>
    <n v="10"/>
    <b v="1"/>
    <s v="film &amp; video/shorts"/>
    <n v="120"/>
    <n v="60"/>
    <x v="5"/>
    <s v="shorts"/>
    <x v="2599"/>
    <d v="2011-04-03T01:00:00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x v="2600"/>
    <b v="0"/>
    <n v="17"/>
    <b v="1"/>
    <s v="games/tabletop games"/>
    <n v="299"/>
    <n v="35.119999999999997"/>
    <x v="3"/>
    <s v="tabletop games"/>
    <x v="2600"/>
    <d v="2016-11-22T20:28:27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x v="2601"/>
    <b v="0"/>
    <n v="18"/>
    <b v="1"/>
    <s v="publishing/nonfiction"/>
    <n v="238"/>
    <n v="33.06"/>
    <x v="1"/>
    <s v="nonfiction"/>
    <x v="2601"/>
    <d v="2012-12-06T01:18:34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x v="2602"/>
    <b v="0"/>
    <n v="13"/>
    <b v="1"/>
    <s v="theater/plays"/>
    <n v="169"/>
    <n v="45.62"/>
    <x v="6"/>
    <s v="plays"/>
    <x v="2602"/>
    <d v="2014-09-29T08:40:20"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x v="2603"/>
    <b v="0"/>
    <n v="21"/>
    <b v="1"/>
    <s v="theater/plays"/>
    <n v="108"/>
    <n v="28.19"/>
    <x v="6"/>
    <s v="plays"/>
    <x v="2603"/>
    <d v="2014-08-31T13:08:00"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x v="2604"/>
    <b v="1"/>
    <n v="8"/>
    <b v="0"/>
    <s v="photography/photobooks"/>
    <n v="3"/>
    <n v="73.88"/>
    <x v="2"/>
    <s v="photobooks"/>
    <x v="2604"/>
    <d v="2014-09-30T15:19:09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x v="2605"/>
    <b v="0"/>
    <n v="13"/>
    <b v="0"/>
    <s v="technology/web"/>
    <n v="4"/>
    <n v="45.39"/>
    <x v="0"/>
    <s v="web"/>
    <x v="2605"/>
    <d v="2014-08-14T15:20:23"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x v="2606"/>
    <b v="0"/>
    <n v="7"/>
    <b v="0"/>
    <s v="technology/wearables"/>
    <n v="0"/>
    <n v="84.29"/>
    <x v="0"/>
    <s v="wearables"/>
    <x v="2606"/>
    <d v="2017-02-01T15:55:59"/>
  </r>
  <r>
    <x v="2607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0"/>
    <x v="2607"/>
    <b v="0"/>
    <n v="24"/>
    <b v="0"/>
    <s v="theater/musical"/>
    <n v="12"/>
    <n v="24.46"/>
    <x v="6"/>
    <s v="musical"/>
    <x v="2607"/>
    <d v="2015-02-20T23:14:16"/>
  </r>
  <r>
    <x v="2608"/>
    <s v="Spec Haus"/>
    <s v="Members of the local Miami music scene are putting together a venue/creative space in Kendall!"/>
    <n v="3000"/>
    <n v="587"/>
    <x v="2"/>
    <s v="US"/>
    <s v="USD"/>
    <x v="2591"/>
    <x v="2608"/>
    <b v="0"/>
    <n v="23"/>
    <b v="0"/>
    <s v="theater/spaces"/>
    <n v="20"/>
    <n v="25.52"/>
    <x v="6"/>
    <s v="spaces"/>
    <x v="2608"/>
    <d v="2016-10-22T22:08:58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x v="2609"/>
    <b v="0"/>
    <n v="34"/>
    <b v="1"/>
    <s v="music/rock"/>
    <n v="167"/>
    <n v="17.239999999999998"/>
    <x v="7"/>
    <s v="rock"/>
    <x v="2609"/>
    <d v="2016-06-12T05:30:00"/>
  </r>
  <r>
    <x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x v="2610"/>
    <b v="0"/>
    <n v="23"/>
    <b v="0"/>
    <s v="games/mobile games"/>
    <n v="2"/>
    <n v="25.43"/>
    <x v="3"/>
    <s v="mobile games"/>
    <x v="2610"/>
    <d v="2014-11-14T21:30:00"/>
  </r>
  <r>
    <x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x v="2611"/>
    <b v="0"/>
    <n v="9"/>
    <b v="0"/>
    <s v="food/food trucks"/>
    <n v="3"/>
    <n v="65"/>
    <x v="4"/>
    <s v="food trucks"/>
    <x v="2611"/>
    <d v="2015-07-15T17:28:59"/>
  </r>
  <r>
    <x v="2612"/>
    <s v="E15 at The Pleasance and CPT"/>
    <s v="'E15' is a verbatim project that looks at the story of the Focus E15 Campaign"/>
    <n v="550"/>
    <n v="580"/>
    <x v="0"/>
    <s v="GB"/>
    <s v="GBP"/>
    <x v="2595"/>
    <x v="2612"/>
    <b v="0"/>
    <n v="20"/>
    <b v="1"/>
    <s v="theater/plays"/>
    <n v="105"/>
    <n v="29"/>
    <x v="6"/>
    <s v="plays"/>
    <x v="2612"/>
    <d v="2015-12-15T00:00:00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x v="2613"/>
    <b v="0"/>
    <n v="13"/>
    <b v="0"/>
    <s v="theater/plays"/>
    <n v="29"/>
    <n v="44.31"/>
    <x v="6"/>
    <s v="plays"/>
    <x v="2613"/>
    <d v="2014-06-30T17:28:00"/>
  </r>
  <r>
    <x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x v="2614"/>
    <b v="0"/>
    <n v="8"/>
    <b v="0"/>
    <s v="film &amp; video/animation"/>
    <n v="10"/>
    <n v="71.25"/>
    <x v="5"/>
    <s v="animation"/>
    <x v="2614"/>
    <d v="2015-10-21T17:26:21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x v="2615"/>
    <b v="0"/>
    <n v="13"/>
    <b v="0"/>
    <s v="publishing/children's books"/>
    <n v="14"/>
    <n v="43.85"/>
    <x v="1"/>
    <s v="children's books"/>
    <x v="2615"/>
    <d v="2013-03-08T03:02:08"/>
  </r>
  <r>
    <x v="2616"/>
    <s v="The Youth Shakespeare Project 2014"/>
    <s v="Two teachers and twenty kids bring one of Shakespeare's plays to life!"/>
    <n v="500"/>
    <n v="570"/>
    <x v="0"/>
    <s v="US"/>
    <s v="USD"/>
    <x v="2599"/>
    <x v="2616"/>
    <b v="0"/>
    <n v="21"/>
    <b v="1"/>
    <s v="theater/plays"/>
    <n v="114"/>
    <n v="27.14"/>
    <x v="6"/>
    <s v="plays"/>
    <x v="2616"/>
    <d v="2014-06-15T16:00:00"/>
  </r>
  <r>
    <x v="2617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600"/>
    <x v="2617"/>
    <b v="0"/>
    <n v="14"/>
    <b v="1"/>
    <s v="theater/plays"/>
    <n v="114"/>
    <n v="40.71"/>
    <x v="6"/>
    <s v="plays"/>
    <x v="2617"/>
    <d v="2015-09-17T03:59:00"/>
  </r>
  <r>
    <x v="26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x v="2618"/>
    <b v="0"/>
    <n v="10"/>
    <b v="1"/>
    <s v="theater/plays"/>
    <n v="228"/>
    <n v="57"/>
    <x v="6"/>
    <s v="plays"/>
    <x v="2618"/>
    <d v="2015-03-12T19:13:02"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x v="2619"/>
    <b v="0"/>
    <n v="7"/>
    <b v="0"/>
    <s v="theater/plays"/>
    <n v="9"/>
    <n v="80.709999999999994"/>
    <x v="6"/>
    <s v="plays"/>
    <x v="2619"/>
    <d v="2015-08-01T01:00:00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x v="2620"/>
    <b v="0"/>
    <n v="15"/>
    <b v="1"/>
    <s v="theater/musical"/>
    <n v="113"/>
    <n v="37.67"/>
    <x v="6"/>
    <s v="musical"/>
    <x v="2620"/>
    <d v="2016-10-16T21:00:00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x v="2621"/>
    <b v="0"/>
    <n v="29"/>
    <b v="1"/>
    <s v="film &amp; video/shorts"/>
    <n v="113"/>
    <n v="19.47"/>
    <x v="5"/>
    <s v="shorts"/>
    <x v="2621"/>
    <d v="2016-01-21T11:41:35"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x v="2622"/>
    <b v="0"/>
    <n v="45"/>
    <b v="1"/>
    <s v="music/pop"/>
    <n v="113"/>
    <n v="12.53"/>
    <x v="7"/>
    <s v="pop"/>
    <x v="2622"/>
    <d v="2013-12-17T12:00:00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x v="2623"/>
    <b v="0"/>
    <n v="11"/>
    <b v="0"/>
    <s v="theater/plays"/>
    <n v="28"/>
    <n v="51"/>
    <x v="6"/>
    <s v="plays"/>
    <x v="2623"/>
    <d v="2014-06-05T22:31:40"/>
  </r>
  <r>
    <x v="262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7"/>
    <x v="2624"/>
    <b v="0"/>
    <n v="11"/>
    <b v="0"/>
    <s v="games/video games"/>
    <n v="0"/>
    <n v="50.91"/>
    <x v="3"/>
    <s v="video games"/>
    <x v="2624"/>
    <d v="2013-01-11T20:00:24"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x v="2625"/>
    <b v="0"/>
    <n v="9"/>
    <b v="0"/>
    <s v="music/faith"/>
    <n v="10"/>
    <n v="62.22"/>
    <x v="7"/>
    <s v="faith"/>
    <x v="2625"/>
    <d v="2014-08-24T23:14:09"/>
  </r>
  <r>
    <x v="2626"/>
    <s v="Family"/>
    <s v="Family is a short film about a father and son and two brothers who were separated by the Korean war and finally reunite after 60 years."/>
    <n v="2500"/>
    <n v="560"/>
    <x v="2"/>
    <s v="GB"/>
    <s v="GBP"/>
    <x v="2609"/>
    <x v="2626"/>
    <b v="0"/>
    <n v="10"/>
    <b v="0"/>
    <s v="film &amp; video/drama"/>
    <n v="22"/>
    <n v="56"/>
    <x v="5"/>
    <s v="drama"/>
    <x v="2626"/>
    <d v="2014-10-18T12:07:39"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x v="2610"/>
    <x v="2627"/>
    <b v="0"/>
    <n v="13"/>
    <b v="1"/>
    <s v="music/indie rock"/>
    <n v="124"/>
    <n v="43"/>
    <x v="7"/>
    <s v="indie rock"/>
    <x v="2627"/>
    <d v="2012-04-12T17:02:45"/>
  </r>
  <r>
    <x v="2628"/>
    <s v="Collision Course"/>
    <s v="Two unlikely friends, a garage, tinned beans &amp; the end of the world."/>
    <n v="350"/>
    <n v="558"/>
    <x v="0"/>
    <s v="GB"/>
    <s v="GBP"/>
    <x v="2611"/>
    <x v="2628"/>
    <b v="0"/>
    <n v="31"/>
    <b v="1"/>
    <s v="theater/plays"/>
    <n v="159"/>
    <n v="18"/>
    <x v="6"/>
    <s v="plays"/>
    <x v="2628"/>
    <d v="2016-10-16T15:36:18"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x v="2629"/>
    <b v="0"/>
    <n v="11"/>
    <b v="1"/>
    <s v="music/rock"/>
    <n v="185"/>
    <n v="50.45"/>
    <x v="7"/>
    <s v="rock"/>
    <x v="2629"/>
    <d v="2011-07-25T06:50:00"/>
  </r>
  <r>
    <x v="2630"/>
    <s v="Anywhere but Here"/>
    <s v="I want to explore alternative cultures and lifestyles in America."/>
    <n v="5000"/>
    <n v="553"/>
    <x v="2"/>
    <s v="US"/>
    <s v="USD"/>
    <x v="2613"/>
    <x v="2630"/>
    <b v="1"/>
    <n v="8"/>
    <b v="0"/>
    <s v="photography/photobooks"/>
    <n v="11"/>
    <n v="69.13"/>
    <x v="2"/>
    <s v="photobooks"/>
    <x v="2630"/>
    <d v="2014-09-28T01:38:33"/>
  </r>
  <r>
    <x v="2631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4"/>
    <x v="2631"/>
    <b v="0"/>
    <n v="10"/>
    <b v="0"/>
    <s v="technology/wearables"/>
    <n v="28"/>
    <n v="55.3"/>
    <x v="0"/>
    <s v="wearables"/>
    <x v="2631"/>
    <d v="2015-01-12T20:47:52"/>
  </r>
  <r>
    <x v="2632"/>
    <s v="Rules and Regulations"/>
    <s v="With the money donated through this project we intend on investing in sound equipment for live shows"/>
    <n v="500"/>
    <n v="551"/>
    <x v="0"/>
    <s v="US"/>
    <s v="USD"/>
    <x v="2615"/>
    <x v="2632"/>
    <b v="0"/>
    <n v="13"/>
    <b v="1"/>
    <s v="music/rock"/>
    <n v="110"/>
    <n v="42.38"/>
    <x v="7"/>
    <s v="rock"/>
    <x v="2632"/>
    <d v="2015-08-22T04:59:00"/>
  </r>
  <r>
    <x v="2633"/>
    <s v="CAYCE"/>
    <s v="A unique stage play about the epic struggle of psychic Edgar Cayce to deal with his extraordinary abilities and find his place in life."/>
    <n v="12000"/>
    <n v="550"/>
    <x v="2"/>
    <s v="US"/>
    <s v="USD"/>
    <x v="2616"/>
    <x v="2633"/>
    <b v="0"/>
    <n v="3"/>
    <b v="0"/>
    <s v="theater/plays"/>
    <n v="5"/>
    <n v="183.33"/>
    <x v="6"/>
    <s v="plays"/>
    <x v="2633"/>
    <d v="2015-10-11T15:29:05"/>
  </r>
  <r>
    <x v="26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17"/>
    <x v="2634"/>
    <b v="0"/>
    <n v="12"/>
    <b v="0"/>
    <s v="theater/plays"/>
    <n v="11"/>
    <n v="45.83"/>
    <x v="6"/>
    <s v="plays"/>
    <x v="2634"/>
    <d v="2015-10-01T13:00:00"/>
  </r>
  <r>
    <x v="2635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8"/>
    <x v="2635"/>
    <b v="0"/>
    <n v="14"/>
    <b v="0"/>
    <s v="publishing/children's books"/>
    <n v="11"/>
    <n v="39.29"/>
    <x v="1"/>
    <s v="children's books"/>
    <x v="2635"/>
    <d v="2011-12-18T18:21:44"/>
  </r>
  <r>
    <x v="2636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9"/>
    <x v="2636"/>
    <b v="0"/>
    <n v="11"/>
    <b v="1"/>
    <s v="music/rock"/>
    <n v="110"/>
    <n v="50"/>
    <x v="7"/>
    <s v="rock"/>
    <x v="2636"/>
    <d v="2013-01-02T20:59:44"/>
  </r>
  <r>
    <x v="2637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20"/>
    <x v="2637"/>
    <b v="0"/>
    <n v="10"/>
    <b v="1"/>
    <s v="theater/plays"/>
    <n v="110"/>
    <n v="55"/>
    <x v="6"/>
    <s v="plays"/>
    <x v="2637"/>
    <d v="2015-02-02T04:59:00"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x v="2621"/>
    <x v="2638"/>
    <b v="0"/>
    <n v="16"/>
    <b v="1"/>
    <s v="food/small batch"/>
    <n v="182"/>
    <n v="34.130000000000003"/>
    <x v="4"/>
    <s v="small batch"/>
    <x v="2638"/>
    <d v="2016-04-20T18:45:50"/>
  </r>
  <r>
    <x v="2639"/>
    <s v="ENDURING SONG"/>
    <s v="ENDURING SONG by award-winning Bear Trap Theatre, is a sweeping historical epic about love, loss and family set in the First Crusade."/>
    <n v="500"/>
    <n v="545"/>
    <x v="0"/>
    <s v="GB"/>
    <s v="GBP"/>
    <x v="2599"/>
    <x v="2639"/>
    <b v="1"/>
    <n v="15"/>
    <b v="1"/>
    <s v="theater/plays"/>
    <n v="109"/>
    <n v="36.33"/>
    <x v="6"/>
    <s v="plays"/>
    <x v="2639"/>
    <d v="2014-06-15T16:00:00"/>
  </r>
  <r>
    <x v="2640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x v="2640"/>
    <b v="0"/>
    <n v="19"/>
    <b v="1"/>
    <s v="music/rock"/>
    <n v="156"/>
    <n v="28.68"/>
    <x v="7"/>
    <s v="rock"/>
    <x v="2640"/>
    <d v="2012-08-07T17:01:00"/>
  </r>
  <r>
    <x v="2641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x v="2641"/>
    <b v="0"/>
    <n v="28"/>
    <b v="1"/>
    <s v="music/metal"/>
    <n v="218"/>
    <n v="19.46"/>
    <x v="7"/>
    <s v="metal"/>
    <x v="2641"/>
    <d v="2016-10-25T19:00:00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x v="2642"/>
    <b v="0"/>
    <n v="14"/>
    <b v="0"/>
    <s v="theater/plays"/>
    <n v="27"/>
    <n v="38.71"/>
    <x v="6"/>
    <s v="plays"/>
    <x v="2642"/>
    <d v="2017-02-26T13:05:58"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x v="2643"/>
    <b v="0"/>
    <n v="9"/>
    <b v="0"/>
    <s v="theater/plays"/>
    <n v="5"/>
    <n v="60.11"/>
    <x v="6"/>
    <s v="plays"/>
    <x v="2643"/>
    <d v="2015-12-11T23:34:19"/>
  </r>
  <r>
    <x v="2644"/>
    <s v="Down the Rabbit Hole"/>
    <s v="Down the Rabbit Hole is an exciting new play by Not Just Theatre Productions. To be performed at Matthew's Yard Theatre in Feb 2015"/>
    <n v="500"/>
    <n v="540"/>
    <x v="0"/>
    <s v="GB"/>
    <s v="GBP"/>
    <x v="2626"/>
    <x v="2644"/>
    <b v="0"/>
    <n v="16"/>
    <b v="1"/>
    <s v="theater/plays"/>
    <n v="108"/>
    <n v="33.75"/>
    <x v="6"/>
    <s v="plays"/>
    <x v="2644"/>
    <d v="2015-01-31T14:03:06"/>
  </r>
  <r>
    <x v="2645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7"/>
    <x v="2645"/>
    <b v="0"/>
    <n v="16"/>
    <b v="0"/>
    <s v="theater/plays"/>
    <n v="108"/>
    <n v="33.75"/>
    <x v="6"/>
    <s v="plays"/>
    <x v="2645"/>
    <d v="2017-03-24T12:33:54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x v="2646"/>
    <b v="0"/>
    <n v="15"/>
    <b v="1"/>
    <s v="theater/plays"/>
    <n v="107"/>
    <n v="35.799999999999997"/>
    <x v="6"/>
    <s v="plays"/>
    <x v="2646"/>
    <d v="2014-10-16T03:59:00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x v="2647"/>
    <b v="0"/>
    <n v="9"/>
    <b v="1"/>
    <s v="theater/plays"/>
    <n v="106"/>
    <n v="58.9"/>
    <x v="6"/>
    <s v="plays"/>
    <x v="2647"/>
    <d v="2014-11-05T21:22:25"/>
  </r>
  <r>
    <x v="2648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x v="2648"/>
    <b v="0"/>
    <n v="12"/>
    <b v="0"/>
    <s v="food/food trucks"/>
    <n v="9"/>
    <n v="44.17"/>
    <x v="4"/>
    <s v="food trucks"/>
    <x v="2648"/>
    <d v="2014-05-02T22:52:53"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x v="2649"/>
    <b v="0"/>
    <n v="11"/>
    <b v="0"/>
    <s v="food/food trucks"/>
    <n v="11"/>
    <n v="48.18"/>
    <x v="4"/>
    <s v="food trucks"/>
    <x v="2649"/>
    <d v="2015-11-16T16:04:58"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3"/>
    <x v="2650"/>
    <b v="0"/>
    <n v="7"/>
    <b v="1"/>
    <s v="theater/plays"/>
    <n v="106"/>
    <n v="75.709999999999994"/>
    <x v="6"/>
    <s v="plays"/>
    <x v="2650"/>
    <d v="2015-08-09T16:00:00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x v="2651"/>
    <b v="0"/>
    <n v="25"/>
    <b v="1"/>
    <s v="theater/plays"/>
    <n v="105"/>
    <n v="21.1"/>
    <x v="6"/>
    <s v="plays"/>
    <x v="2651"/>
    <d v="2016-08-01T19:00:00"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x v="2652"/>
    <b v="0"/>
    <n v="11"/>
    <b v="0"/>
    <s v="theater/plays"/>
    <n v="11"/>
    <n v="47.91"/>
    <x v="6"/>
    <s v="plays"/>
    <x v="2652"/>
    <d v="2016-05-22T19:34:33"/>
  </r>
  <r>
    <x v="2653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x v="2653"/>
    <b v="0"/>
    <n v="35"/>
    <b v="1"/>
    <s v="film &amp; video/television"/>
    <n v="105"/>
    <n v="15"/>
    <x v="5"/>
    <s v="television"/>
    <x v="2653"/>
    <d v="2016-02-15T16:51:23"/>
  </r>
  <r>
    <x v="2654"/>
    <s v="Dante's Capstone Project: Who am I?"/>
    <s v="A night of music, fellowship, and a reflection of my experiences over the past 4 years at Ball State University."/>
    <n v="500"/>
    <n v="525"/>
    <x v="0"/>
    <s v="US"/>
    <s v="USD"/>
    <x v="2635"/>
    <x v="2654"/>
    <b v="0"/>
    <n v="7"/>
    <b v="1"/>
    <s v="theater/musical"/>
    <n v="105"/>
    <n v="75"/>
    <x v="6"/>
    <s v="musical"/>
    <x v="2654"/>
    <d v="2016-04-29T03:59:00"/>
  </r>
  <r>
    <x v="2655"/>
    <s v="Henry V"/>
    <s v="5 Actors, 30 Characters, 90 Minutes._x000a_Let us transport you from London to the fields of Agincourt, using the power of your imagination."/>
    <n v="300"/>
    <n v="525"/>
    <x v="0"/>
    <s v="GB"/>
    <s v="GBP"/>
    <x v="2636"/>
    <x v="2655"/>
    <b v="1"/>
    <n v="18"/>
    <b v="1"/>
    <s v="theater/plays"/>
    <n v="175"/>
    <n v="29.17"/>
    <x v="6"/>
    <s v="plays"/>
    <x v="2655"/>
    <d v="2014-10-07T18:26:15"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x v="2656"/>
    <b v="0"/>
    <n v="9"/>
    <b v="0"/>
    <s v="theater/spaces"/>
    <n v="5"/>
    <n v="57.89"/>
    <x v="6"/>
    <s v="spaces"/>
    <x v="2656"/>
    <d v="2016-11-01T02:55:34"/>
  </r>
  <r>
    <x v="2657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8"/>
    <x v="2657"/>
    <b v="0"/>
    <n v="8"/>
    <b v="0"/>
    <s v="music/jazz"/>
    <n v="3"/>
    <n v="65"/>
    <x v="7"/>
    <s v="jazz"/>
    <x v="2657"/>
    <d v="2012-07-23T04:00:00"/>
  </r>
  <r>
    <x v="2658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39"/>
    <x v="2658"/>
    <b v="0"/>
    <n v="11"/>
    <b v="0"/>
    <s v="theater/plays"/>
    <n v="3"/>
    <n v="47.27"/>
    <x v="6"/>
    <s v="plays"/>
    <x v="2658"/>
    <d v="2016-12-06T04:59:00"/>
  </r>
  <r>
    <x v="2659"/>
    <s v="Monk"/>
    <s v="We are a band from South East London- each member is19 years OA. We have been together for two years. Taking pride in making good music"/>
    <n v="500"/>
    <n v="520"/>
    <x v="0"/>
    <s v="GB"/>
    <s v="GBP"/>
    <x v="2640"/>
    <x v="2659"/>
    <b v="0"/>
    <n v="16"/>
    <b v="1"/>
    <s v="music/rock"/>
    <n v="104"/>
    <n v="32.5"/>
    <x v="7"/>
    <s v="rock"/>
    <x v="2659"/>
    <d v="2016-07-13T19:14:00"/>
  </r>
  <r>
    <x v="2660"/>
    <s v="DIRTY LITTLE REBEL EP"/>
    <s v="WE ARE A HARD ROCK/PUNK BAND SEEKING FUNDS TO RECORD A NEW EP. _x000a__x000a_https://www.reverbnation.com/dirtylittlerebel"/>
    <n v="500"/>
    <n v="520"/>
    <x v="0"/>
    <s v="GB"/>
    <s v="GBP"/>
    <x v="2641"/>
    <x v="2660"/>
    <b v="0"/>
    <n v="11"/>
    <b v="1"/>
    <s v="music/rock"/>
    <n v="104"/>
    <n v="47.27"/>
    <x v="7"/>
    <s v="rock"/>
    <x v="2660"/>
    <d v="2016-03-31T15:51:11"/>
  </r>
  <r>
    <x v="266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2"/>
    <x v="2661"/>
    <b v="0"/>
    <n v="9"/>
    <b v="1"/>
    <s v="theater/plays"/>
    <n v="104"/>
    <n v="57.78"/>
    <x v="6"/>
    <s v="plays"/>
    <x v="2661"/>
    <d v="2014-08-10T15:59:00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x v="2662"/>
    <b v="0"/>
    <n v="15"/>
    <b v="1"/>
    <s v="music/rock"/>
    <n v="104"/>
    <n v="34.6"/>
    <x v="7"/>
    <s v="rock"/>
    <x v="2662"/>
    <d v="2009-12-31T23:39:00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x v="2663"/>
    <b v="0"/>
    <n v="10"/>
    <b v="1"/>
    <s v="music/indie rock"/>
    <n v="103"/>
    <n v="51.6"/>
    <x v="7"/>
    <s v="indie rock"/>
    <x v="2663"/>
    <d v="2011-01-16T01:51:00"/>
  </r>
  <r>
    <x v="2664"/>
    <s v="Moments of Passion"/>
    <s v="A unique Photographic Book Project about the Passionate Moments and Strong Emotions that lie within Karate"/>
    <n v="25000"/>
    <n v="509"/>
    <x v="2"/>
    <s v="CH"/>
    <s v="CHF"/>
    <x v="2645"/>
    <x v="2664"/>
    <b v="0"/>
    <n v="6"/>
    <b v="0"/>
    <s v="photography/photobooks"/>
    <n v="2"/>
    <n v="84.83"/>
    <x v="2"/>
    <s v="photobooks"/>
    <x v="2664"/>
    <d v="2016-07-25T19:00:00"/>
  </r>
  <r>
    <x v="2665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x v="2665"/>
    <b v="0"/>
    <n v="5"/>
    <b v="0"/>
    <s v="photography/people"/>
    <n v="17"/>
    <n v="101.8"/>
    <x v="2"/>
    <s v="people"/>
    <x v="2665"/>
    <d v="2016-02-13T04:42:12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x v="2666"/>
    <b v="0"/>
    <n v="6"/>
    <b v="0"/>
    <s v="publishing/art books"/>
    <n v="5"/>
    <n v="84.33"/>
    <x v="1"/>
    <s v="art books"/>
    <x v="2666"/>
    <d v="2015-02-17T22:15:29"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x v="2667"/>
    <b v="0"/>
    <n v="17"/>
    <b v="1"/>
    <s v="theater/plays"/>
    <n v="202"/>
    <n v="29.71"/>
    <x v="6"/>
    <s v="plays"/>
    <x v="2667"/>
    <d v="2015-07-10T18:00:00"/>
  </r>
  <r>
    <x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x v="2668"/>
    <b v="0"/>
    <n v="10"/>
    <b v="0"/>
    <s v="theater/plays"/>
    <n v="20"/>
    <n v="50.4"/>
    <x v="6"/>
    <s v="plays"/>
    <x v="2668"/>
    <d v="2016-07-04T04:00:00"/>
  </r>
  <r>
    <x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x v="2669"/>
    <b v="0"/>
    <n v="22"/>
    <b v="1"/>
    <s v="theater/plays"/>
    <n v="144"/>
    <n v="22.91"/>
    <x v="6"/>
    <s v="plays"/>
    <x v="2669"/>
    <d v="2015-06-26T21:00:00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x v="2670"/>
    <b v="0"/>
    <n v="20"/>
    <b v="1"/>
    <s v="theater/plays"/>
    <n v="101"/>
    <n v="25.16"/>
    <x v="6"/>
    <s v="plays"/>
    <x v="2670"/>
    <d v="2016-07-05T01:11:47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x v="2671"/>
    <b v="0"/>
    <n v="3"/>
    <b v="0"/>
    <s v="technology/wearables"/>
    <n v="1"/>
    <n v="167.67"/>
    <x v="0"/>
    <s v="wearables"/>
    <x v="2671"/>
    <d v="2016-12-30T23:00:00"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x v="2653"/>
    <x v="2672"/>
    <b v="0"/>
    <n v="16"/>
    <b v="1"/>
    <s v="film &amp; video/shorts"/>
    <n v="100"/>
    <n v="31.38"/>
    <x v="5"/>
    <s v="shorts"/>
    <x v="2672"/>
    <d v="2011-07-12T07:08:19"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x v="2673"/>
    <b v="0"/>
    <n v="8"/>
    <b v="1"/>
    <s v="theater/plays"/>
    <n v="100"/>
    <n v="62.63"/>
    <x v="6"/>
    <s v="plays"/>
    <x v="2673"/>
    <d v="2016-08-31T20:46:11"/>
  </r>
  <r>
    <x v="2674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55"/>
    <x v="2674"/>
    <b v="0"/>
    <n v="1"/>
    <b v="0"/>
    <s v="theater/musical"/>
    <n v="1"/>
    <n v="500"/>
    <x v="6"/>
    <s v="musical"/>
    <x v="2674"/>
    <d v="2015-12-23T16:18:00"/>
  </r>
  <r>
    <x v="2675"/>
    <s v="Something Precious"/>
    <s v="Something Precious is the world's first musical to alert folks to the harmful effects of technology on the human spirit."/>
    <n v="5500"/>
    <n v="500"/>
    <x v="2"/>
    <s v="US"/>
    <s v="USD"/>
    <x v="2656"/>
    <x v="2675"/>
    <b v="0"/>
    <n v="17"/>
    <b v="0"/>
    <s v="theater/plays"/>
    <n v="9"/>
    <n v="29.41"/>
    <x v="6"/>
    <s v="plays"/>
    <x v="2675"/>
    <d v="2014-08-25T21:00:00"/>
  </r>
  <r>
    <x v="2676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57"/>
    <x v="2676"/>
    <b v="0"/>
    <n v="17"/>
    <b v="1"/>
    <s v="theater/plays"/>
    <n v="100"/>
    <n v="29.41"/>
    <x v="6"/>
    <s v="plays"/>
    <x v="2676"/>
    <d v="2016-02-02T11:29:44"/>
  </r>
  <r>
    <x v="2677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58"/>
    <x v="2677"/>
    <b v="0"/>
    <n v="14"/>
    <b v="1"/>
    <s v="theater/plays"/>
    <n v="100"/>
    <n v="35.71"/>
    <x v="6"/>
    <s v="plays"/>
    <x v="2677"/>
    <d v="2016-03-31T17:17:36"/>
  </r>
  <r>
    <x v="2678"/>
    <s v="1 in 3"/>
    <s v="Life is more than the days you have left. 1 in 3 tells of two normal people &amp; their confrontation with mortality and the dice of fate."/>
    <n v="500"/>
    <n v="500"/>
    <x v="0"/>
    <s v="GB"/>
    <s v="GBP"/>
    <x v="2659"/>
    <x v="2678"/>
    <b v="0"/>
    <n v="12"/>
    <b v="1"/>
    <s v="theater/plays"/>
    <n v="100"/>
    <n v="41.67"/>
    <x v="6"/>
    <s v="plays"/>
    <x v="2678"/>
    <d v="2016-05-06T20:17:35"/>
  </r>
  <r>
    <x v="2679"/>
    <s v="Monster"/>
    <s v="A darkly comic one woman show by Abram Rooney as part of The Camden Fringe 2015."/>
    <n v="500"/>
    <n v="500"/>
    <x v="0"/>
    <s v="GB"/>
    <s v="GBP"/>
    <x v="2660"/>
    <x v="2679"/>
    <b v="0"/>
    <n v="9"/>
    <b v="1"/>
    <s v="theater/plays"/>
    <n v="100"/>
    <n v="55.56"/>
    <x v="6"/>
    <s v="plays"/>
    <x v="2679"/>
    <d v="2015-06-21T13:41:22"/>
  </r>
  <r>
    <x v="2680"/>
    <s v="Voices From The Future"/>
    <s v="A benefit show featuring musicians, dancers &amp; poets all under age 30 to raise money in support of LGBTQ rights and programs."/>
    <n v="500"/>
    <n v="500"/>
    <x v="0"/>
    <s v="US"/>
    <s v="USD"/>
    <x v="2661"/>
    <x v="2680"/>
    <b v="0"/>
    <n v="8"/>
    <b v="1"/>
    <s v="theater/spaces"/>
    <n v="100"/>
    <n v="62.5"/>
    <x v="6"/>
    <s v="spaces"/>
    <x v="2680"/>
    <d v="2017-01-31T18:00:00"/>
  </r>
  <r>
    <x v="2681"/>
    <s v="Redemption - Short Film"/>
    <s v="&quot;A sociopath crosses paths with the person he must confront about his wife's murder, it might be himself&quot;"/>
    <n v="500"/>
    <n v="500"/>
    <x v="0"/>
    <s v="US"/>
    <s v="USD"/>
    <x v="2662"/>
    <x v="2681"/>
    <b v="0"/>
    <n v="7"/>
    <b v="1"/>
    <s v="film &amp; video/shorts"/>
    <n v="100"/>
    <n v="71.430000000000007"/>
    <x v="5"/>
    <s v="shorts"/>
    <x v="2681"/>
    <d v="2011-05-15T18:11:26"/>
  </r>
  <r>
    <x v="268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63"/>
    <x v="2682"/>
    <b v="0"/>
    <n v="6"/>
    <b v="1"/>
    <s v="theater/musical"/>
    <n v="100"/>
    <n v="83.33"/>
    <x v="6"/>
    <s v="musical"/>
    <x v="2682"/>
    <d v="2015-05-18T20:58:47"/>
  </r>
  <r>
    <x v="2683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4"/>
    <x v="2683"/>
    <b v="0"/>
    <n v="3"/>
    <b v="1"/>
    <s v="theater/musical"/>
    <n v="100"/>
    <n v="166.67"/>
    <x v="6"/>
    <s v="musical"/>
    <x v="2683"/>
    <d v="2015-08-10T23:00:00"/>
  </r>
  <r>
    <x v="2684"/>
    <s v="Roman Dead (Canceled)"/>
    <s v="When  Rome is infected with a zombie plague, Lucius Agrippa and a small group fights for survival"/>
    <n v="500"/>
    <n v="500"/>
    <x v="1"/>
    <s v="US"/>
    <s v="USD"/>
    <x v="2665"/>
    <x v="2684"/>
    <b v="0"/>
    <n v="1"/>
    <b v="0"/>
    <s v="film &amp; video/science fiction"/>
    <n v="100"/>
    <n v="500"/>
    <x v="5"/>
    <s v="science fiction"/>
    <x v="2684"/>
    <d v="2015-07-12T22:06:12"/>
  </r>
  <r>
    <x v="2685"/>
    <s v="Black Swan Theories Debut CD"/>
    <s v="Hi! We're the music duo Black Swan Theories and our project is to manufacture our debut CD of 10 already-completed songs.  "/>
    <n v="350"/>
    <n v="500"/>
    <x v="0"/>
    <s v="US"/>
    <s v="USD"/>
    <x v="2666"/>
    <x v="2685"/>
    <b v="0"/>
    <n v="20"/>
    <b v="1"/>
    <s v="music/rock"/>
    <n v="143"/>
    <n v="25"/>
    <x v="7"/>
    <s v="rock"/>
    <x v="2685"/>
    <d v="2011-03-04T12:57:07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x v="2686"/>
    <b v="0"/>
    <n v="17"/>
    <b v="0"/>
    <s v="theater/plays"/>
    <n v="17"/>
    <n v="29.24"/>
    <x v="6"/>
    <s v="plays"/>
    <x v="2686"/>
    <d v="2014-11-20T16:04:00"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x v="2687"/>
    <b v="0"/>
    <n v="49"/>
    <b v="1"/>
    <s v="technology/space exploration"/>
    <n v="164"/>
    <n v="10.039999999999999"/>
    <x v="0"/>
    <s v="space exploration"/>
    <x v="2687"/>
    <d v="2015-02-19T20:45:48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x v="2688"/>
    <b v="0"/>
    <n v="3"/>
    <b v="0"/>
    <s v="theater/plays"/>
    <n v="2"/>
    <n v="163.33000000000001"/>
    <x v="6"/>
    <s v="plays"/>
    <x v="2688"/>
    <d v="2016-07-02T17:44:28"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x v="2689"/>
    <b v="0"/>
    <n v="13"/>
    <b v="0"/>
    <s v="theater/plays"/>
    <n v="10"/>
    <n v="37.54"/>
    <x v="6"/>
    <s v="plays"/>
    <x v="2689"/>
    <d v="2016-05-06T13:04:00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x v="2690"/>
    <b v="0"/>
    <n v="9"/>
    <b v="0"/>
    <s v="music/faith"/>
    <n v="10"/>
    <n v="54.11"/>
    <x v="7"/>
    <s v="faith"/>
    <x v="2690"/>
    <d v="2016-03-28T16:18:15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x v="2691"/>
    <b v="0"/>
    <n v="8"/>
    <b v="0"/>
    <s v="technology/wearables"/>
    <n v="2"/>
    <n v="60.75"/>
    <x v="0"/>
    <s v="wearables"/>
    <x v="2691"/>
    <d v="2016-12-30T02:03:55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x v="2692"/>
    <b v="0"/>
    <n v="11"/>
    <b v="1"/>
    <s v="theater/plays"/>
    <n v="108"/>
    <n v="44.09"/>
    <x v="6"/>
    <s v="plays"/>
    <x v="2692"/>
    <d v="2017-02-18T04:59:00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x v="2693"/>
    <b v="0"/>
    <n v="17"/>
    <b v="1"/>
    <s v="theater/plays"/>
    <n v="138"/>
    <n v="28.32"/>
    <x v="6"/>
    <s v="plays"/>
    <x v="2693"/>
    <d v="2016-03-01T23:59:00"/>
  </r>
  <r>
    <x v="269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x v="2694"/>
    <b v="0"/>
    <n v="4"/>
    <b v="0"/>
    <s v="technology/wearables"/>
    <n v="1"/>
    <n v="120.25"/>
    <x v="0"/>
    <s v="wearables"/>
    <x v="2694"/>
    <d v="2017-02-20T04:37:48"/>
  </r>
  <r>
    <x v="2695"/>
    <s v="Our Sacred Honor"/>
    <s v="Develop demo materials for new, true story of teen Revolutionary War heroes - for hybrid film/live stage musical"/>
    <n v="10000"/>
    <n v="481"/>
    <x v="2"/>
    <s v="US"/>
    <s v="USD"/>
    <x v="2676"/>
    <x v="2695"/>
    <b v="0"/>
    <n v="8"/>
    <b v="0"/>
    <s v="theater/musical"/>
    <n v="5"/>
    <n v="60.13"/>
    <x v="6"/>
    <s v="musical"/>
    <x v="2695"/>
    <d v="2015-06-16T23:30:00"/>
  </r>
  <r>
    <x v="2696"/>
    <s v="Led Shirt - WiFi Controlled"/>
    <s v="T-Shirt with Led panel controlled by Android app over WiFi. _x000a_Multiple shirts, games, text, video effects support,"/>
    <n v="4000"/>
    <n v="480"/>
    <x v="2"/>
    <s v="NL"/>
    <s v="EUR"/>
    <x v="2677"/>
    <x v="2696"/>
    <b v="0"/>
    <n v="8"/>
    <b v="0"/>
    <s v="technology/wearables"/>
    <n v="12"/>
    <n v="60"/>
    <x v="0"/>
    <s v="wearables"/>
    <x v="2696"/>
    <d v="2016-03-12T19:52:44"/>
  </r>
  <r>
    <x v="2697"/>
    <s v="Lost in the Shadows"/>
    <s v="A man must find his way out of the depths of the shadows by using the aid of a little girl."/>
    <n v="750"/>
    <n v="480"/>
    <x v="2"/>
    <s v="US"/>
    <s v="USD"/>
    <x v="2678"/>
    <x v="2697"/>
    <b v="0"/>
    <n v="12"/>
    <b v="0"/>
    <s v="film &amp; video/animation"/>
    <n v="64"/>
    <n v="40"/>
    <x v="5"/>
    <s v="animation"/>
    <x v="2697"/>
    <d v="2015-05-13T16:53:35"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x v="2698"/>
    <b v="0"/>
    <n v="22"/>
    <b v="0"/>
    <s v="games/video games"/>
    <n v="10"/>
    <n v="21.73"/>
    <x v="3"/>
    <s v="video games"/>
    <x v="2698"/>
    <d v="2012-10-04T23:07:13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x v="2699"/>
    <b v="0"/>
    <n v="6"/>
    <b v="0"/>
    <s v="theater/spaces"/>
    <n v="12"/>
    <n v="78.33"/>
    <x v="6"/>
    <s v="spaces"/>
    <x v="2699"/>
    <d v="2015-05-05T18:48:00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x v="2700"/>
    <b v="0"/>
    <n v="31"/>
    <b v="1"/>
    <s v="theater/plays"/>
    <n v="149"/>
    <n v="15.13"/>
    <x v="6"/>
    <s v="plays"/>
    <x v="2700"/>
    <d v="2016-03-13T22:00:00"/>
  </r>
  <r>
    <x v="2701"/>
    <s v="WairConditioning"/>
    <s v="The HOTTEST and COOLEST thing yet! WairConditioning... an entirely new level of comfortability!"/>
    <n v="100000"/>
    <n v="467"/>
    <x v="2"/>
    <s v="US"/>
    <s v="USD"/>
    <x v="2682"/>
    <x v="2701"/>
    <b v="0"/>
    <n v="4"/>
    <b v="0"/>
    <s v="technology/wearables"/>
    <n v="0"/>
    <n v="116.75"/>
    <x v="0"/>
    <s v="wearables"/>
    <x v="2701"/>
    <d v="2016-05-07T21:11:59"/>
  </r>
  <r>
    <x v="2702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x v="2702"/>
    <b v="0"/>
    <n v="13"/>
    <b v="0"/>
    <s v="theater/plays"/>
    <n v="5"/>
    <n v="35.92"/>
    <x v="6"/>
    <s v="plays"/>
    <x v="2702"/>
    <d v="2014-12-21T17:43:33"/>
  </r>
  <r>
    <x v="2703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4"/>
    <x v="2703"/>
    <b v="0"/>
    <n v="8"/>
    <b v="0"/>
    <s v="technology/web"/>
    <n v="1"/>
    <n v="57.88"/>
    <x v="0"/>
    <s v="web"/>
    <x v="2703"/>
    <d v="2015-01-15T19:29:00"/>
  </r>
  <r>
    <x v="2704"/>
    <s v="CallMeGhost DEBUT ALBUM preorder!"/>
    <s v="We're trying to fund hard copies of our debut album!"/>
    <n v="400"/>
    <n v="463"/>
    <x v="0"/>
    <s v="US"/>
    <s v="USD"/>
    <x v="2685"/>
    <x v="2704"/>
    <b v="0"/>
    <n v="13"/>
    <b v="1"/>
    <s v="music/rock"/>
    <n v="116"/>
    <n v="35.619999999999997"/>
    <x v="7"/>
    <s v="rock"/>
    <x v="2704"/>
    <d v="2015-09-23T20:27:39"/>
  </r>
  <r>
    <x v="2705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6"/>
    <x v="2705"/>
    <b v="0"/>
    <n v="6"/>
    <b v="0"/>
    <s v="food/food trucks"/>
    <n v="2"/>
    <n v="76.67"/>
    <x v="4"/>
    <s v="food trucks"/>
    <x v="2705"/>
    <d v="2015-08-18T21:01:15"/>
  </r>
  <r>
    <x v="2706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7"/>
    <x v="2706"/>
    <b v="0"/>
    <n v="13"/>
    <b v="0"/>
    <s v="food/food trucks"/>
    <n v="3"/>
    <n v="35.380000000000003"/>
    <x v="4"/>
    <s v="food trucks"/>
    <x v="2706"/>
    <d v="2015-08-22T03:59:00"/>
  </r>
  <r>
    <x v="2707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88"/>
    <x v="2707"/>
    <b v="0"/>
    <n v="12"/>
    <b v="0"/>
    <s v="theater/plays"/>
    <n v="8"/>
    <n v="38.33"/>
    <x v="6"/>
    <s v="plays"/>
    <x v="2707"/>
    <d v="2014-10-22T15:36:50"/>
  </r>
  <r>
    <x v="270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9"/>
    <x v="2708"/>
    <b v="0"/>
    <n v="21"/>
    <b v="1"/>
    <s v="film &amp; video/shorts"/>
    <n v="131"/>
    <n v="21.9"/>
    <x v="5"/>
    <s v="shorts"/>
    <x v="2708"/>
    <d v="2012-02-26T00:07:21"/>
  </r>
  <r>
    <x v="2709"/>
    <s v="Star Wars: Insidious"/>
    <s v="Karn A'Mor has awoken bloodied on a distant battlefield with no memory of his past! JOIN THE RESISTANCE and find out more..."/>
    <n v="300"/>
    <n v="460"/>
    <x v="0"/>
    <s v="US"/>
    <s v="USD"/>
    <x v="2690"/>
    <x v="2709"/>
    <b v="0"/>
    <n v="15"/>
    <b v="1"/>
    <s v="film &amp; video/shorts"/>
    <n v="153"/>
    <n v="30.67"/>
    <x v="5"/>
    <s v="shorts"/>
    <x v="2709"/>
    <d v="2011-12-27T17:35:58"/>
  </r>
  <r>
    <x v="2710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1"/>
    <x v="2710"/>
    <b v="0"/>
    <n v="15"/>
    <b v="1"/>
    <s v="theater/plays"/>
    <n v="184"/>
    <n v="30.67"/>
    <x v="6"/>
    <s v="plays"/>
    <x v="2710"/>
    <d v="2016-02-13T19:02:06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x v="2711"/>
    <b v="0"/>
    <n v="9"/>
    <b v="0"/>
    <s v="theater/musical"/>
    <n v="30"/>
    <n v="50.56"/>
    <x v="6"/>
    <s v="musical"/>
    <x v="2711"/>
    <d v="2015-04-03T21:48:59"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x v="2712"/>
    <b v="0"/>
    <n v="14"/>
    <b v="0"/>
    <s v="theater/plays"/>
    <n v="2"/>
    <n v="32.36"/>
    <x v="6"/>
    <s v="plays"/>
    <x v="2712"/>
    <d v="2016-09-18T19:51:05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x v="2713"/>
    <b v="0"/>
    <n v="14"/>
    <b v="0"/>
    <s v="theater/plays"/>
    <n v="38"/>
    <n v="32.36"/>
    <x v="6"/>
    <s v="plays"/>
    <x v="2713"/>
    <d v="2017-03-01T19:00:00"/>
  </r>
  <r>
    <x v="2714"/>
    <s v="The Masturbation Musical (Canceled)"/>
    <s v="A Musical about 3 women who pursue their Pleasure and end up finding themselves."/>
    <n v="13111"/>
    <n v="452"/>
    <x v="1"/>
    <s v="US"/>
    <s v="USD"/>
    <x v="2694"/>
    <x v="2714"/>
    <b v="0"/>
    <n v="15"/>
    <b v="0"/>
    <s v="theater/musical"/>
    <n v="3"/>
    <n v="30.13"/>
    <x v="6"/>
    <s v="musical"/>
    <x v="2714"/>
    <d v="2015-03-14T03:11:00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x v="2715"/>
    <b v="0"/>
    <n v="11"/>
    <b v="0"/>
    <s v="theater/spaces"/>
    <n v="3"/>
    <n v="41"/>
    <x v="6"/>
    <s v="spaces"/>
    <x v="2715"/>
    <d v="2014-08-08T22:27:26"/>
  </r>
  <r>
    <x v="2716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6"/>
    <x v="2716"/>
    <b v="0"/>
    <n v="7"/>
    <b v="0"/>
    <s v="theater/plays"/>
    <n v="18"/>
    <n v="64.290000000000006"/>
    <x v="6"/>
    <s v="plays"/>
    <x v="2716"/>
    <d v="2014-07-05T14:22:27"/>
  </r>
  <r>
    <x v="2717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7"/>
    <x v="2717"/>
    <b v="0"/>
    <n v="15"/>
    <b v="1"/>
    <s v="theater/plays"/>
    <n v="113"/>
    <n v="30"/>
    <x v="6"/>
    <s v="plays"/>
    <x v="2717"/>
    <d v="2015-04-05T17:51:17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x v="2718"/>
    <b v="0"/>
    <n v="10"/>
    <b v="0"/>
    <s v="publishing/translations"/>
    <n v="7"/>
    <n v="44.5"/>
    <x v="1"/>
    <s v="translations"/>
    <x v="2718"/>
    <d v="2016-10-09T10:56:59"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x v="2719"/>
    <b v="0"/>
    <n v="11"/>
    <b v="0"/>
    <s v="publishing/fiction"/>
    <n v="9"/>
    <n v="40.450000000000003"/>
    <x v="1"/>
    <s v="fiction"/>
    <x v="2719"/>
    <d v="2015-04-03T15:38:00"/>
  </r>
  <r>
    <x v="2720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0"/>
    <x v="2720"/>
    <b v="0"/>
    <n v="10"/>
    <b v="0"/>
    <s v="theater/plays"/>
    <n v="18"/>
    <n v="44"/>
    <x v="6"/>
    <s v="plays"/>
    <x v="2720"/>
    <d v="2015-01-08T20:58:03"/>
  </r>
  <r>
    <x v="2721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1"/>
    <x v="2721"/>
    <b v="0"/>
    <n v="18"/>
    <b v="1"/>
    <s v="theater/plays"/>
    <n v="110"/>
    <n v="24.44"/>
    <x v="6"/>
    <s v="plays"/>
    <x v="2721"/>
    <d v="2015-08-22T12:07:53"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x v="2722"/>
    <b v="0"/>
    <n v="9"/>
    <b v="0"/>
    <s v="theater/plays"/>
    <n v="22"/>
    <n v="48.56"/>
    <x v="6"/>
    <s v="plays"/>
    <x v="2722"/>
    <d v="2015-09-16T05:37:27"/>
  </r>
  <r>
    <x v="272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3"/>
    <x v="2723"/>
    <b v="0"/>
    <n v="3"/>
    <b v="0"/>
    <s v="technology/web"/>
    <n v="4"/>
    <n v="145"/>
    <x v="0"/>
    <s v="web"/>
    <x v="2723"/>
    <d v="2015-02-22T01:21:47"/>
  </r>
  <r>
    <x v="2724"/>
    <s v="See It My Way"/>
    <s v="This film follows a young man who has had only a troubled family life. He turns to all the wrong things and life falls apart."/>
    <n v="2800"/>
    <n v="435"/>
    <x v="2"/>
    <s v="US"/>
    <s v="USD"/>
    <x v="2704"/>
    <x v="2724"/>
    <b v="0"/>
    <n v="10"/>
    <b v="0"/>
    <s v="film &amp; video/drama"/>
    <n v="16"/>
    <n v="43.5"/>
    <x v="5"/>
    <s v="drama"/>
    <x v="2724"/>
    <d v="2014-08-16T23:42:00"/>
  </r>
  <r>
    <x v="2725"/>
    <s v="Winter Tour"/>
    <s v="We are touring the Southeast in support of our new EP"/>
    <n v="400"/>
    <n v="435"/>
    <x v="0"/>
    <s v="US"/>
    <s v="USD"/>
    <x v="2705"/>
    <x v="2725"/>
    <b v="0"/>
    <n v="14"/>
    <b v="1"/>
    <s v="music/rock"/>
    <n v="109"/>
    <n v="31.07"/>
    <x v="7"/>
    <s v="rock"/>
    <x v="2725"/>
    <d v="2013-12-21T04:44:00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x v="2726"/>
    <b v="0"/>
    <n v="4"/>
    <b v="0"/>
    <s v="technology/gadgets"/>
    <n v="2"/>
    <n v="108.25"/>
    <x v="0"/>
    <s v="gadgets"/>
    <x v="2726"/>
    <d v="2016-12-29T22:01:40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x v="2727"/>
    <b v="0"/>
    <n v="12"/>
    <b v="0"/>
    <s v="film &amp; video/animation"/>
    <n v="1"/>
    <n v="35.83"/>
    <x v="5"/>
    <s v="animation"/>
    <x v="2727"/>
    <d v="2014-09-11T06:14:57"/>
  </r>
  <r>
    <x v="2728"/>
    <s v="The Pendulum Swings"/>
    <s v="'The Pendulum Swings' is a three-act dark comedy that sees Frank and Michael await their execution on Death Row."/>
    <n v="1250"/>
    <n v="430"/>
    <x v="2"/>
    <s v="GB"/>
    <s v="GBP"/>
    <x v="2708"/>
    <x v="2728"/>
    <b v="0"/>
    <n v="13"/>
    <b v="0"/>
    <s v="theater/plays"/>
    <n v="34"/>
    <n v="33.08"/>
    <x v="6"/>
    <s v="plays"/>
    <x v="2728"/>
    <d v="2015-02-28T12:00:00"/>
  </r>
  <r>
    <x v="2729"/>
    <s v="CoreCon Asylum"/>
    <s v="Creating a consuite for CoreCon. A focus on the insanity of asylums and early medical practices from history."/>
    <n v="750"/>
    <n v="430"/>
    <x v="2"/>
    <s v="US"/>
    <s v="USD"/>
    <x v="2709"/>
    <x v="2729"/>
    <b v="0"/>
    <n v="10"/>
    <b v="0"/>
    <s v="theater/spaces"/>
    <n v="57"/>
    <n v="43"/>
    <x v="6"/>
    <s v="spaces"/>
    <x v="2729"/>
    <d v="2015-04-01T12:22:05"/>
  </r>
  <r>
    <x v="2730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10"/>
    <x v="2730"/>
    <b v="0"/>
    <n v="9"/>
    <b v="1"/>
    <s v="food/small batch"/>
    <n v="108"/>
    <n v="47.78"/>
    <x v="4"/>
    <s v="small batch"/>
    <x v="2730"/>
    <d v="2016-08-31T05:36:00"/>
  </r>
  <r>
    <x v="2731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1"/>
    <x v="2731"/>
    <b v="0"/>
    <n v="14"/>
    <b v="1"/>
    <s v="theater/plays"/>
    <n v="129"/>
    <n v="30.71"/>
    <x v="6"/>
    <s v="plays"/>
    <x v="2731"/>
    <d v="2015-11-30T22:30:00"/>
  </r>
  <r>
    <x v="2732"/>
    <s v="TUSENTACK THEATRE"/>
    <s v="Tusentack Theatre is a professional theatre company providing opportunities to adults who access Mental Health Services."/>
    <n v="300"/>
    <n v="430"/>
    <x v="0"/>
    <s v="GB"/>
    <s v="GBP"/>
    <x v="2712"/>
    <x v="2732"/>
    <b v="0"/>
    <n v="20"/>
    <b v="1"/>
    <s v="theater/plays"/>
    <n v="143"/>
    <n v="21.5"/>
    <x v="6"/>
    <s v="plays"/>
    <x v="2732"/>
    <d v="2015-07-05T15:38:37"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x v="2733"/>
    <b v="0"/>
    <n v="7"/>
    <b v="0"/>
    <s v="theater/plays"/>
    <n v="28"/>
    <n v="61"/>
    <x v="6"/>
    <s v="plays"/>
    <x v="2733"/>
    <d v="2015-05-25T21:38:16"/>
  </r>
  <r>
    <x v="2734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x v="2734"/>
    <b v="0"/>
    <n v="8"/>
    <b v="0"/>
    <s v="technology/web"/>
    <n v="0"/>
    <n v="53.25"/>
    <x v="0"/>
    <s v="web"/>
    <x v="2734"/>
    <d v="2015-05-04T01:40:38"/>
  </r>
  <r>
    <x v="2735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x v="2735"/>
    <b v="0"/>
    <n v="9"/>
    <b v="0"/>
    <s v="theater/musical"/>
    <n v="9"/>
    <n v="47.33"/>
    <x v="6"/>
    <s v="musical"/>
    <x v="2735"/>
    <d v="2015-01-02T16:13:36"/>
  </r>
  <r>
    <x v="2736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6"/>
    <x v="2736"/>
    <b v="0"/>
    <n v="7"/>
    <b v="0"/>
    <s v="games/mobile games"/>
    <n v="0"/>
    <n v="60.71"/>
    <x v="3"/>
    <s v="mobile games"/>
    <x v="2736"/>
    <d v="2015-04-30T16:00:51"/>
  </r>
  <r>
    <x v="2737"/>
    <s v="Runers"/>
    <s v="Runers is a top-down rogue-like shooter where as you advance you create more powerful spells and fight fierce monsters and bosses."/>
    <n v="8000"/>
    <n v="425"/>
    <x v="2"/>
    <s v="US"/>
    <s v="USD"/>
    <x v="2717"/>
    <x v="2737"/>
    <b v="0"/>
    <n v="24"/>
    <b v="0"/>
    <s v="games/video games"/>
    <n v="5"/>
    <n v="17.71"/>
    <x v="3"/>
    <s v="video games"/>
    <x v="2737"/>
    <d v="2013-12-09T05:59:00"/>
  </r>
  <r>
    <x v="273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18"/>
    <x v="2738"/>
    <b v="0"/>
    <n v="8"/>
    <b v="0"/>
    <s v="theater/plays"/>
    <n v="24"/>
    <n v="53.13"/>
    <x v="6"/>
    <s v="plays"/>
    <x v="2738"/>
    <d v="2015-11-28T21:22:21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x v="2739"/>
    <b v="0"/>
    <n v="9"/>
    <b v="1"/>
    <s v="music/electronic music"/>
    <n v="101"/>
    <n v="47.22"/>
    <x v="7"/>
    <s v="electronic music"/>
    <x v="2739"/>
    <d v="2015-11-02T08:00:00"/>
  </r>
  <r>
    <x v="2740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20"/>
    <x v="2740"/>
    <b v="0"/>
    <n v="8"/>
    <b v="1"/>
    <s v="film &amp; video/shorts"/>
    <n v="106"/>
    <n v="53.13"/>
    <x v="5"/>
    <s v="shorts"/>
    <x v="2740"/>
    <d v="2011-07-12T03:14:42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x v="2741"/>
    <b v="0"/>
    <n v="28"/>
    <b v="1"/>
    <s v="music/electronic music"/>
    <n v="383"/>
    <n v="15.04"/>
    <x v="7"/>
    <s v="electronic music"/>
    <x v="2741"/>
    <d v="2013-01-16T20:19:25"/>
  </r>
  <r>
    <x v="2742"/>
    <s v="Corium"/>
    <s v="A new piece of physical theatre about love, regret and longing."/>
    <n v="200"/>
    <n v="420"/>
    <x v="0"/>
    <s v="GB"/>
    <s v="GBP"/>
    <x v="2722"/>
    <x v="2742"/>
    <b v="0"/>
    <n v="4"/>
    <b v="1"/>
    <s v="theater/plays"/>
    <n v="210"/>
    <n v="105"/>
    <x v="6"/>
    <s v="plays"/>
    <x v="2742"/>
    <d v="2015-06-22T17:31:06"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x v="2743"/>
    <b v="0"/>
    <n v="4"/>
    <b v="0"/>
    <s v="publishing/translations"/>
    <n v="8"/>
    <n v="104.75"/>
    <x v="1"/>
    <s v="translations"/>
    <x v="2743"/>
    <d v="2016-09-18T20:26:25"/>
  </r>
  <r>
    <x v="2744"/>
    <s v="Ultimate Political Selfie!"/>
    <s v="Almost Random Theatre's play about a candidate - with no policies - who is seeking election in May 2015"/>
    <n v="1000"/>
    <n v="417"/>
    <x v="2"/>
    <s v="GB"/>
    <s v="GBP"/>
    <x v="2724"/>
    <x v="2744"/>
    <b v="0"/>
    <n v="14"/>
    <b v="0"/>
    <s v="theater/plays"/>
    <n v="42"/>
    <n v="29.79"/>
    <x v="6"/>
    <s v="plays"/>
    <x v="2744"/>
    <d v="2015-05-07T17:11:59"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x v="2745"/>
    <b v="1"/>
    <n v="22"/>
    <b v="1"/>
    <s v="music/indie rock"/>
    <n v="104"/>
    <n v="18.91"/>
    <x v="7"/>
    <s v="indie rock"/>
    <x v="2745"/>
    <d v="2010-02-15T05:00:00"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x v="2746"/>
    <b v="0"/>
    <n v="8"/>
    <b v="0"/>
    <s v="film &amp; video/animation"/>
    <n v="14"/>
    <n v="51.88"/>
    <x v="5"/>
    <s v="animation"/>
    <x v="2746"/>
    <d v="2016-07-05T20:54:43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x v="2747"/>
    <b v="0"/>
    <n v="7"/>
    <b v="0"/>
    <s v="theater/plays"/>
    <n v="7"/>
    <n v="59"/>
    <x v="6"/>
    <s v="plays"/>
    <x v="2747"/>
    <d v="2015-12-15T20:25:16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x v="2748"/>
    <b v="0"/>
    <n v="8"/>
    <b v="0"/>
    <s v="technology/wearables"/>
    <n v="2"/>
    <n v="51.38"/>
    <x v="0"/>
    <s v="wearables"/>
    <x v="2748"/>
    <d v="2015-11-09T01:21:33"/>
  </r>
  <r>
    <x v="2749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29"/>
    <x v="2749"/>
    <b v="0"/>
    <n v="1"/>
    <b v="0"/>
    <s v="games/video games"/>
    <n v="1"/>
    <n v="410"/>
    <x v="3"/>
    <s v="video games"/>
    <x v="2749"/>
    <d v="2014-08-02T15:49:43"/>
  </r>
  <r>
    <x v="2750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0"/>
    <x v="2750"/>
    <b v="0"/>
    <n v="10"/>
    <b v="0"/>
    <s v="theater/plays"/>
    <n v="24"/>
    <n v="41"/>
    <x v="6"/>
    <s v="plays"/>
    <x v="2750"/>
    <d v="2017-03-06T06:58:27"/>
  </r>
  <r>
    <x v="2751"/>
    <s v="CREATURES OF HABIT!"/>
    <s v="Meet Gary, and Troy: Two unlikely friends that investigate &quot;strange phenomenon&quot;."/>
    <n v="350"/>
    <n v="410"/>
    <x v="0"/>
    <s v="US"/>
    <s v="USD"/>
    <x v="2731"/>
    <x v="2751"/>
    <b v="0"/>
    <n v="8"/>
    <b v="1"/>
    <s v="film &amp; video/television"/>
    <n v="117"/>
    <n v="51.25"/>
    <x v="5"/>
    <s v="television"/>
    <x v="2751"/>
    <d v="2015-01-01T07:59:00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x v="2752"/>
    <b v="0"/>
    <n v="27"/>
    <b v="1"/>
    <s v="theater/plays"/>
    <n v="136"/>
    <n v="15.15"/>
    <x v="6"/>
    <s v="plays"/>
    <x v="2752"/>
    <d v="2016-05-31T16:33:14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x v="2753"/>
    <b v="0"/>
    <n v="9"/>
    <b v="0"/>
    <s v="technology/wearables"/>
    <n v="1"/>
    <n v="45.33"/>
    <x v="0"/>
    <s v="wearables"/>
    <x v="2753"/>
    <d v="2014-12-02T06:19:05"/>
  </r>
  <r>
    <x v="2754"/>
    <s v="The Unknown Door"/>
    <s v="A pixel styled open world detective game."/>
    <n v="50000"/>
    <n v="405"/>
    <x v="2"/>
    <s v="NO"/>
    <s v="NOK"/>
    <x v="2734"/>
    <x v="2754"/>
    <b v="0"/>
    <n v="4"/>
    <b v="0"/>
    <s v="games/video games"/>
    <n v="1"/>
    <n v="101.25"/>
    <x v="3"/>
    <s v="video games"/>
    <x v="2754"/>
    <d v="2016-07-13T06:49:59"/>
  </r>
  <r>
    <x v="275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5"/>
    <x v="2755"/>
    <b v="0"/>
    <n v="31"/>
    <b v="0"/>
    <s v="technology/wearables"/>
    <n v="3"/>
    <n v="13"/>
    <x v="0"/>
    <s v="wearables"/>
    <x v="2755"/>
    <d v="2017-01-10T16:31:21"/>
  </r>
  <r>
    <x v="2756"/>
    <s v="Esoteric Project Management"/>
    <s v="Profesional translation and publishing of the book on unique synthesis of project management and meditation"/>
    <n v="5000"/>
    <n v="403"/>
    <x v="2"/>
    <s v="US"/>
    <s v="USD"/>
    <x v="2736"/>
    <x v="2756"/>
    <b v="0"/>
    <n v="5"/>
    <b v="0"/>
    <s v="publishing/translations"/>
    <n v="8"/>
    <n v="80.599999999999994"/>
    <x v="1"/>
    <s v="translations"/>
    <x v="2756"/>
    <d v="2014-12-19T19:31:28"/>
  </r>
  <r>
    <x v="2757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7"/>
    <x v="2757"/>
    <b v="0"/>
    <n v="5"/>
    <b v="0"/>
    <s v="film &amp; video/science fiction"/>
    <n v="13"/>
    <n v="80.599999999999994"/>
    <x v="5"/>
    <s v="science fiction"/>
    <x v="2757"/>
    <d v="2014-07-01T19:00:00"/>
  </r>
  <r>
    <x v="2758"/>
    <s v="A Story Once Told"/>
    <s v="An original musical on it's way to the stage in Minneapolis, MN. Feel free to ask any questions."/>
    <n v="10000"/>
    <n v="402"/>
    <x v="2"/>
    <s v="US"/>
    <s v="USD"/>
    <x v="2738"/>
    <x v="2758"/>
    <b v="0"/>
    <n v="4"/>
    <b v="0"/>
    <s v="theater/musical"/>
    <n v="4"/>
    <n v="100.5"/>
    <x v="6"/>
    <s v="musical"/>
    <x v="2758"/>
    <d v="2016-03-11T22:20:43"/>
  </r>
  <r>
    <x v="2759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x v="2759"/>
    <b v="0"/>
    <n v="13"/>
    <b v="0"/>
    <s v="film &amp; video/drama"/>
    <n v="33"/>
    <n v="30.85"/>
    <x v="5"/>
    <s v="drama"/>
    <x v="2759"/>
    <d v="2015-04-13T19:00:00"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x v="2760"/>
    <b v="0"/>
    <n v="5"/>
    <b v="0"/>
    <s v="film &amp; video/drama"/>
    <n v="40"/>
    <n v="80.2"/>
    <x v="5"/>
    <s v="drama"/>
    <x v="2760"/>
    <d v="2015-06-21T00:50:59"/>
  </r>
  <r>
    <x v="2761"/>
    <s v="FUEL FAKE NATIVES"/>
    <s v="Fake Natives is headed on tour this summer. Help them fill their tank with fossil fuels."/>
    <n v="300"/>
    <n v="400.33"/>
    <x v="0"/>
    <s v="US"/>
    <s v="USD"/>
    <x v="2741"/>
    <x v="2761"/>
    <b v="0"/>
    <n v="16"/>
    <b v="1"/>
    <s v="music/indie rock"/>
    <n v="133"/>
    <n v="25.02"/>
    <x v="7"/>
    <s v="indie rock"/>
    <x v="2761"/>
    <d v="2012-07-28T02:00:00"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x v="2762"/>
    <b v="0"/>
    <n v="3"/>
    <b v="0"/>
    <s v="film &amp; video/animation"/>
    <n v="1"/>
    <n v="133.33000000000001"/>
    <x v="5"/>
    <s v="animation"/>
    <x v="2762"/>
    <d v="2012-05-25T14:14:00"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x v="2763"/>
    <b v="0"/>
    <n v="6"/>
    <b v="0"/>
    <s v="publishing/fiction"/>
    <n v="3"/>
    <n v="66.67"/>
    <x v="1"/>
    <s v="fiction"/>
    <x v="2763"/>
    <d v="2010-10-15T04:00:00"/>
  </r>
  <r>
    <x v="2764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4"/>
    <x v="2764"/>
    <b v="0"/>
    <n v="5"/>
    <b v="0"/>
    <s v="theater/plays"/>
    <n v="11"/>
    <n v="80"/>
    <x v="6"/>
    <s v="plays"/>
    <x v="2764"/>
    <d v="2017-02-28T08:51:00"/>
  </r>
  <r>
    <x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x v="2765"/>
    <b v="0"/>
    <n v="6"/>
    <b v="0"/>
    <s v="theater/plays"/>
    <n v="16"/>
    <n v="66.67"/>
    <x v="6"/>
    <s v="plays"/>
    <x v="2765"/>
    <d v="2016-02-03T18:49:00"/>
  </r>
  <r>
    <x v="2766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6"/>
    <x v="2766"/>
    <b v="0"/>
    <n v="13"/>
    <b v="1"/>
    <s v="theater/plays"/>
    <n v="100"/>
    <n v="30.77"/>
    <x v="6"/>
    <s v="plays"/>
    <x v="2766"/>
    <d v="2016-11-26T06:00:00"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x v="2767"/>
    <b v="0"/>
    <n v="5"/>
    <b v="0"/>
    <s v="theater/plays"/>
    <n v="12"/>
    <n v="79.400000000000006"/>
    <x v="6"/>
    <s v="plays"/>
    <x v="2767"/>
    <d v="2015-06-27T21:44:14"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x v="2768"/>
    <b v="0"/>
    <n v="7"/>
    <b v="0"/>
    <s v="film &amp; video/animation"/>
    <n v="1"/>
    <n v="56.57"/>
    <x v="5"/>
    <s v="animation"/>
    <x v="2768"/>
    <d v="2014-02-14T22:43:20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x v="2769"/>
    <b v="0"/>
    <n v="13"/>
    <b v="1"/>
    <s v="music/classical music"/>
    <n v="156"/>
    <n v="30.08"/>
    <x v="7"/>
    <s v="classical music"/>
    <x v="2769"/>
    <d v="2011-01-02T03:00:00"/>
  </r>
  <r>
    <x v="2770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0"/>
    <x v="2770"/>
    <b v="0"/>
    <n v="6"/>
    <b v="0"/>
    <s v="theater/plays"/>
    <n v="19"/>
    <n v="64.17"/>
    <x v="6"/>
    <s v="plays"/>
    <x v="2770"/>
    <d v="2015-04-29T14:07:06"/>
  </r>
  <r>
    <x v="2771"/>
    <s v="'Patagonia' - by Robert George"/>
    <s v="A full length comedy, Patagonia follows Grason and Jerry on their journey through a magical, South-American rainforest."/>
    <n v="300"/>
    <n v="385"/>
    <x v="0"/>
    <s v="GB"/>
    <s v="GBP"/>
    <x v="2751"/>
    <x v="2771"/>
    <b v="0"/>
    <n v="14"/>
    <b v="1"/>
    <s v="theater/plays"/>
    <n v="128"/>
    <n v="27.5"/>
    <x v="6"/>
    <s v="plays"/>
    <x v="2771"/>
    <d v="2016-08-13T23:29:16"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x v="2772"/>
    <b v="0"/>
    <n v="12"/>
    <b v="0"/>
    <s v="photography/people"/>
    <n v="5"/>
    <n v="31.75"/>
    <x v="2"/>
    <s v="people"/>
    <x v="2772"/>
    <d v="2014-07-09T17:24:25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x v="2773"/>
    <b v="0"/>
    <n v="15"/>
    <b v="1"/>
    <s v="theater/plays"/>
    <n v="127"/>
    <n v="25.4"/>
    <x v="6"/>
    <s v="plays"/>
    <x v="2773"/>
    <d v="2016-02-18T21:30:00"/>
  </r>
  <r>
    <x v="2774"/>
    <s v="Hamilton: A Different Perspective"/>
    <s v="A stunning photo book highlighting the visual diversity of the City of Hamilton and showcasing it in a new light."/>
    <n v="3500"/>
    <n v="380"/>
    <x v="2"/>
    <s v="CA"/>
    <s v="CAD"/>
    <x v="2754"/>
    <x v="2774"/>
    <b v="1"/>
    <n v="9"/>
    <b v="0"/>
    <s v="photography/photobooks"/>
    <n v="11"/>
    <n v="42.22"/>
    <x v="2"/>
    <s v="photobooks"/>
    <x v="2774"/>
    <d v="2015-03-01T21:47:19"/>
  </r>
  <r>
    <x v="2775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5"/>
    <x v="2775"/>
    <b v="0"/>
    <n v="8"/>
    <b v="0"/>
    <s v="publishing/children's books"/>
    <n v="19"/>
    <n v="47.5"/>
    <x v="1"/>
    <s v="children's books"/>
    <x v="2775"/>
    <d v="2012-08-26T21:37:03"/>
  </r>
  <r>
    <x v="2776"/>
    <s v="Life of Change"/>
    <s v="Everyone has a choice. Can two college students get past their differences to save the life of a man whom they've never met before?"/>
    <n v="650"/>
    <n v="380"/>
    <x v="2"/>
    <s v="US"/>
    <s v="USD"/>
    <x v="2756"/>
    <x v="2776"/>
    <b v="0"/>
    <n v="7"/>
    <b v="0"/>
    <s v="film &amp; video/drama"/>
    <n v="58"/>
    <n v="54.29"/>
    <x v="5"/>
    <s v="drama"/>
    <x v="2776"/>
    <d v="2015-02-08T19:38:49"/>
  </r>
  <r>
    <x v="2777"/>
    <s v="The Ultimate Learning Center"/>
    <s v="WE are molding an educated, motivated, non violent GENERATION!"/>
    <n v="35000"/>
    <n v="377"/>
    <x v="2"/>
    <s v="US"/>
    <s v="USD"/>
    <x v="2757"/>
    <x v="2777"/>
    <b v="0"/>
    <n v="9"/>
    <b v="0"/>
    <s v="technology/wearables"/>
    <n v="1"/>
    <n v="41.89"/>
    <x v="0"/>
    <s v="wearables"/>
    <x v="2777"/>
    <d v="2016-10-17T15:15:19"/>
  </r>
  <r>
    <x v="2778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8"/>
    <x v="2778"/>
    <b v="0"/>
    <n v="7"/>
    <b v="0"/>
    <s v="theater/spaces"/>
    <n v="0"/>
    <n v="53.71"/>
    <x v="6"/>
    <s v="spaces"/>
    <x v="2778"/>
    <d v="2014-12-27T01:40:44"/>
  </r>
  <r>
    <x v="2779"/>
    <s v="Wild Equus"/>
    <s v="A short documentary exploring the uses of 'Natural Horsemanship' across Europe"/>
    <n v="300"/>
    <n v="376"/>
    <x v="0"/>
    <s v="GB"/>
    <s v="GBP"/>
    <x v="2759"/>
    <x v="2779"/>
    <b v="0"/>
    <n v="9"/>
    <b v="1"/>
    <s v="film &amp; video/documentary"/>
    <n v="125"/>
    <n v="41.78"/>
    <x v="5"/>
    <s v="documentary"/>
    <x v="2779"/>
    <d v="2016-04-05T16:00:00"/>
  </r>
  <r>
    <x v="2780"/>
    <s v="MEDEA | A New Vision"/>
    <s v="A shockingly relevant modern take on a 2,000-year-old tragedy that confronts current gender politics."/>
    <n v="10000"/>
    <n v="375"/>
    <x v="3"/>
    <s v="US"/>
    <s v="USD"/>
    <x v="2760"/>
    <x v="2780"/>
    <b v="0"/>
    <n v="4"/>
    <b v="0"/>
    <s v="theater/plays"/>
    <n v="4"/>
    <n v="93.75"/>
    <x v="6"/>
    <s v="plays"/>
    <x v="2780"/>
    <d v="2017-04-14T04:59:00"/>
  </r>
  <r>
    <x v="2781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1"/>
    <x v="2781"/>
    <b v="0"/>
    <n v="9"/>
    <b v="0"/>
    <s v="music/jazz"/>
    <n v="6"/>
    <n v="41.67"/>
    <x v="7"/>
    <s v="jazz"/>
    <x v="2781"/>
    <d v="2012-03-01T04:59:00"/>
  </r>
  <r>
    <x v="2782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2"/>
    <x v="2782"/>
    <b v="0"/>
    <n v="7"/>
    <b v="1"/>
    <s v="publishing/nonfiction"/>
    <n v="125"/>
    <n v="53.57"/>
    <x v="1"/>
    <s v="nonfiction"/>
    <x v="2782"/>
    <d v="2014-07-14T19:32:39"/>
  </r>
  <r>
    <x v="2783"/>
    <s v="She Kills Monsters"/>
    <s v="The New Artist's Circle is a theatre company dedicated to bringing the arts to young people."/>
    <n v="250"/>
    <n v="375"/>
    <x v="0"/>
    <s v="US"/>
    <s v="USD"/>
    <x v="2763"/>
    <x v="2783"/>
    <b v="0"/>
    <n v="9"/>
    <b v="1"/>
    <s v="theater/plays"/>
    <n v="150"/>
    <n v="41.67"/>
    <x v="6"/>
    <s v="plays"/>
    <x v="2783"/>
    <d v="2016-07-15T21:38:00"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x v="2784"/>
    <b v="0"/>
    <n v="25"/>
    <b v="1"/>
    <s v="theater/spaces"/>
    <n v="124"/>
    <n v="14.84"/>
    <x v="6"/>
    <s v="spaces"/>
    <x v="2784"/>
    <d v="2015-12-23T22:59:00"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x v="2785"/>
    <b v="0"/>
    <n v="8"/>
    <b v="1"/>
    <s v="theater/plays"/>
    <n v="123"/>
    <n v="46.13"/>
    <x v="6"/>
    <s v="plays"/>
    <x v="2785"/>
    <d v="2016-06-26T00:04:51"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x v="2786"/>
    <b v="0"/>
    <n v="9"/>
    <b v="0"/>
    <s v="photography/places"/>
    <n v="7"/>
    <n v="40.78"/>
    <x v="2"/>
    <s v="places"/>
    <x v="2786"/>
    <d v="2014-07-15T05:11:00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x v="2787"/>
    <b v="0"/>
    <n v="5"/>
    <b v="0"/>
    <s v="theater/plays"/>
    <n v="7"/>
    <n v="72.400000000000006"/>
    <x v="6"/>
    <s v="plays"/>
    <x v="2787"/>
    <d v="2015-03-23T03:55:12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x v="2788"/>
    <b v="0"/>
    <n v="11"/>
    <b v="0"/>
    <s v="games/mobile games"/>
    <n v="10"/>
    <n v="32.82"/>
    <x v="3"/>
    <s v="mobile games"/>
    <x v="2788"/>
    <d v="2016-01-31T04:17:00"/>
  </r>
  <r>
    <x v="2789"/>
    <s v="LA VIE"/>
    <s v="A Freelancer abandons everything to chase after his dream of being &quot;great&quot; escape to Bangkok and return to his home-world."/>
    <n v="50000"/>
    <n v="360"/>
    <x v="2"/>
    <s v="US"/>
    <s v="USD"/>
    <x v="2769"/>
    <x v="2789"/>
    <b v="0"/>
    <n v="3"/>
    <b v="0"/>
    <s v="film &amp; video/drama"/>
    <n v="1"/>
    <n v="120"/>
    <x v="5"/>
    <s v="drama"/>
    <x v="2789"/>
    <d v="2015-08-20T20:06:00"/>
  </r>
  <r>
    <x v="2790"/>
    <s v="Nanolution"/>
    <s v="A blockbuster sci-fi adventure. What would you do if one day your life changed to beyond the imaginable?"/>
    <n v="15000"/>
    <n v="360"/>
    <x v="2"/>
    <s v="AU"/>
    <s v="AUD"/>
    <x v="2770"/>
    <x v="2790"/>
    <b v="0"/>
    <n v="6"/>
    <b v="0"/>
    <s v="publishing/fiction"/>
    <n v="2"/>
    <n v="60"/>
    <x v="1"/>
    <s v="fiction"/>
    <x v="2790"/>
    <d v="2014-01-05T13:31:00"/>
  </r>
  <r>
    <x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x v="2791"/>
    <b v="0"/>
    <n v="15"/>
    <b v="0"/>
    <s v="music/faith"/>
    <n v="103"/>
    <n v="24"/>
    <x v="7"/>
    <s v="faith"/>
    <x v="2791"/>
    <d v="2017-03-24T05:00:23"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x v="2772"/>
    <x v="2792"/>
    <b v="0"/>
    <n v="10"/>
    <b v="0"/>
    <s v="film &amp; video/science fiction"/>
    <n v="1"/>
    <n v="35.9"/>
    <x v="5"/>
    <s v="science fiction"/>
    <x v="2792"/>
    <d v="2014-12-02T15:04:04"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x v="2793"/>
    <b v="0"/>
    <n v="5"/>
    <b v="0"/>
    <s v="technology/space exploration"/>
    <n v="1"/>
    <n v="71.599999999999994"/>
    <x v="0"/>
    <s v="space exploration"/>
    <x v="2793"/>
    <d v="2016-12-21T14:59:03"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x v="2794"/>
    <b v="0"/>
    <n v="14"/>
    <b v="0"/>
    <s v="theater/plays"/>
    <n v="18"/>
    <n v="25.57"/>
    <x v="6"/>
    <s v="plays"/>
    <x v="2794"/>
    <d v="2014-08-12T01:53:58"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x v="2795"/>
    <b v="0"/>
    <n v="6"/>
    <b v="1"/>
    <s v="theater/plays"/>
    <n v="101"/>
    <n v="59.17"/>
    <x v="6"/>
    <s v="plays"/>
    <x v="2795"/>
    <d v="2015-08-29T03:59:00"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x v="2776"/>
    <x v="2796"/>
    <b v="0"/>
    <n v="14"/>
    <b v="1"/>
    <s v="technology/space exploration"/>
    <n v="102"/>
    <n v="25.21"/>
    <x v="0"/>
    <s v="space exploration"/>
    <x v="2796"/>
    <d v="2015-01-15T21:54:55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x v="2797"/>
    <b v="0"/>
    <n v="9"/>
    <b v="0"/>
    <s v="publishing/fiction"/>
    <n v="70"/>
    <n v="39"/>
    <x v="1"/>
    <s v="fiction"/>
    <x v="2797"/>
    <d v="2014-02-23T18:43:38"/>
  </r>
  <r>
    <x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x v="2798"/>
    <b v="0"/>
    <n v="10"/>
    <b v="1"/>
    <s v="theater/musical"/>
    <n v="100"/>
    <n v="35.1"/>
    <x v="6"/>
    <s v="musical"/>
    <x v="2798"/>
    <d v="2015-07-11T03:59:00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x v="2799"/>
    <b v="0"/>
    <n v="3"/>
    <b v="0"/>
    <s v="technology/web"/>
    <n v="0"/>
    <n v="116.67"/>
    <x v="0"/>
    <s v="web"/>
    <x v="2799"/>
    <d v="2016-05-14T15:18:28"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x v="2800"/>
    <b v="0"/>
    <n v="13"/>
    <b v="0"/>
    <s v="publishing/art books"/>
    <n v="4"/>
    <n v="26.92"/>
    <x v="1"/>
    <s v="art books"/>
    <x v="2800"/>
    <d v="2014-02-17T00:00:00"/>
  </r>
  <r>
    <x v="280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0"/>
    <x v="2801"/>
    <b v="0"/>
    <n v="12"/>
    <b v="0"/>
    <s v="theater/plays"/>
    <n v="16"/>
    <n v="29.17"/>
    <x v="6"/>
    <s v="plays"/>
    <x v="2801"/>
    <d v="2015-03-08T12:57:05"/>
  </r>
  <r>
    <x v="2802"/>
    <s v="And That's How The Story Goes"/>
    <s v="Forest Hills Eastern's Student Run Show 2015. Our goal is to present a professional quality show on a budget."/>
    <n v="250"/>
    <n v="350"/>
    <x v="0"/>
    <s v="US"/>
    <s v="USD"/>
    <x v="2781"/>
    <x v="2802"/>
    <b v="0"/>
    <n v="10"/>
    <b v="1"/>
    <s v="theater/plays"/>
    <n v="140"/>
    <n v="35"/>
    <x v="6"/>
    <s v="plays"/>
    <x v="2802"/>
    <d v="2015-04-24T21:52:21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x v="2803"/>
    <b v="0"/>
    <n v="9"/>
    <b v="0"/>
    <s v="technology/web"/>
    <n v="0"/>
    <n v="38.44"/>
    <x v="0"/>
    <s v="web"/>
    <x v="2803"/>
    <d v="2015-01-18T01:12:00"/>
  </r>
  <r>
    <x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x v="2804"/>
    <b v="0"/>
    <n v="5"/>
    <b v="0"/>
    <s v="film &amp; video/drama"/>
    <n v="0"/>
    <n v="69"/>
    <x v="5"/>
    <s v="drama"/>
    <x v="2804"/>
    <d v="2016-09-03T16:34:37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x v="2805"/>
    <b v="0"/>
    <n v="5"/>
    <b v="0"/>
    <s v="music/jazz"/>
    <n v="38"/>
    <n v="69"/>
    <x v="7"/>
    <s v="jazz"/>
    <x v="2805"/>
    <d v="2010-06-25T21:32:00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x v="2806"/>
    <b v="0"/>
    <n v="9"/>
    <b v="0"/>
    <s v="technology/web"/>
    <n v="6"/>
    <n v="37.89"/>
    <x v="0"/>
    <s v="web"/>
    <x v="2806"/>
    <d v="2016-07-01T18:35:38"/>
  </r>
  <r>
    <x v="2807"/>
    <s v="Score"/>
    <s v="Score is a musical play inspired by true stories of parents who have recovered from addiction and regained their children."/>
    <n v="300"/>
    <n v="340"/>
    <x v="0"/>
    <s v="GB"/>
    <s v="GBP"/>
    <x v="2786"/>
    <x v="2807"/>
    <b v="0"/>
    <n v="17"/>
    <b v="1"/>
    <s v="theater/plays"/>
    <n v="113"/>
    <n v="20"/>
    <x v="6"/>
    <s v="plays"/>
    <x v="2807"/>
    <d v="2014-11-03T00:00:00"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x v="2808"/>
    <b v="0"/>
    <n v="9"/>
    <b v="0"/>
    <s v="film &amp; video/science fiction"/>
    <n v="8"/>
    <n v="37.56"/>
    <x v="5"/>
    <s v="science fiction"/>
    <x v="2808"/>
    <d v="2015-08-11T13:00:52"/>
  </r>
  <r>
    <x v="2809"/>
    <s v="Save the Roxy Theatre in Bremerton WA"/>
    <s v="Save the historic Roxy theatre in Bremerton WA from being repurposed as office space."/>
    <n v="220000"/>
    <n v="335"/>
    <x v="2"/>
    <s v="US"/>
    <s v="USD"/>
    <x v="2788"/>
    <x v="2809"/>
    <b v="0"/>
    <n v="6"/>
    <b v="0"/>
    <s v="theater/spaces"/>
    <n v="0"/>
    <n v="55.83"/>
    <x v="6"/>
    <s v="spaces"/>
    <x v="2809"/>
    <d v="2015-09-28T06:35:34"/>
  </r>
  <r>
    <x v="2810"/>
    <s v="Local Food Truck is Off the Hoof!"/>
    <s v="It will be ridiculously easy to become addicted to the full, rich flavor of locally raised beef, pork, and more..."/>
    <n v="60000"/>
    <n v="335"/>
    <x v="2"/>
    <s v="US"/>
    <s v="USD"/>
    <x v="2789"/>
    <x v="2810"/>
    <b v="0"/>
    <n v="6"/>
    <b v="0"/>
    <s v="food/food trucks"/>
    <n v="1"/>
    <n v="55.83"/>
    <x v="4"/>
    <s v="food trucks"/>
    <x v="2810"/>
    <d v="2016-07-15T20:42:26"/>
  </r>
  <r>
    <x v="2811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90"/>
    <x v="2811"/>
    <b v="0"/>
    <n v="5"/>
    <b v="0"/>
    <s v="film &amp; video/animation"/>
    <n v="1"/>
    <n v="67"/>
    <x v="5"/>
    <s v="animation"/>
    <x v="2811"/>
    <d v="2012-04-10T22:36:27"/>
  </r>
  <r>
    <x v="2812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91"/>
    <x v="2812"/>
    <b v="1"/>
    <n v="4"/>
    <b v="0"/>
    <s v="photography/photobooks"/>
    <n v="7"/>
    <n v="83.75"/>
    <x v="2"/>
    <s v="photobooks"/>
    <x v="2812"/>
    <d v="2014-10-29T22:57:51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x v="2813"/>
    <b v="0"/>
    <n v="16"/>
    <b v="0"/>
    <s v="theater/spaces"/>
    <n v="3"/>
    <n v="20.88"/>
    <x v="6"/>
    <s v="spaces"/>
    <x v="2813"/>
    <d v="2016-12-07T17:36:09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x v="2814"/>
    <b v="0"/>
    <n v="6"/>
    <b v="0"/>
    <s v="music/jazz"/>
    <n v="2"/>
    <n v="55"/>
    <x v="7"/>
    <s v="jazz"/>
    <x v="2814"/>
    <d v="2014-11-22T00:02:03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x v="2815"/>
    <b v="0"/>
    <n v="15"/>
    <b v="0"/>
    <s v="music/jazz"/>
    <n v="11"/>
    <n v="21.8"/>
    <x v="7"/>
    <s v="jazz"/>
    <x v="2815"/>
    <d v="2013-02-13T22:37:49"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x v="2816"/>
    <b v="0"/>
    <n v="4"/>
    <b v="0"/>
    <s v="technology/web"/>
    <n v="11"/>
    <n v="81.58"/>
    <x v="0"/>
    <s v="web"/>
    <x v="2816"/>
    <d v="2015-12-10T22:12:46"/>
  </r>
  <r>
    <x v="2817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6"/>
    <x v="2817"/>
    <b v="0"/>
    <n v="10"/>
    <b v="0"/>
    <s v="film &amp; video/drama"/>
    <n v="3"/>
    <n v="32.5"/>
    <x v="5"/>
    <s v="drama"/>
    <x v="2817"/>
    <d v="2015-08-30T05:28:00"/>
  </r>
  <r>
    <x v="2818"/>
    <s v="Moving On"/>
    <s v="A homeless Gulf War 2 vet, and Congressional Medal of Honor recipient fights for his sanity on the mean streets of Albuquerque."/>
    <n v="8000"/>
    <n v="325"/>
    <x v="2"/>
    <s v="US"/>
    <s v="USD"/>
    <x v="2797"/>
    <x v="2818"/>
    <b v="0"/>
    <n v="3"/>
    <b v="0"/>
    <s v="film &amp; video/drama"/>
    <n v="4"/>
    <n v="108.33"/>
    <x v="5"/>
    <s v="drama"/>
    <x v="2818"/>
    <d v="2015-03-19T19:02:50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x v="2819"/>
    <b v="0"/>
    <n v="12"/>
    <b v="0"/>
    <s v="music/jazz"/>
    <n v="5"/>
    <n v="27.08"/>
    <x v="7"/>
    <s v="jazz"/>
    <x v="2819"/>
    <d v="2013-11-29T14:28:15"/>
  </r>
  <r>
    <x v="2820"/>
    <s v="Food Truck Funding"/>
    <s v="We're about to launch our first ever food truck to share our amazing food and we need your help! Be a part of our truck!"/>
    <n v="5000"/>
    <n v="325"/>
    <x v="2"/>
    <s v="US"/>
    <s v="USD"/>
    <x v="2799"/>
    <x v="2820"/>
    <b v="0"/>
    <n v="3"/>
    <b v="0"/>
    <s v="food/food trucks"/>
    <n v="7"/>
    <n v="108.33"/>
    <x v="4"/>
    <s v="food trucks"/>
    <x v="2820"/>
    <d v="2015-09-06T02:36:46"/>
  </r>
  <r>
    <x v="2821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x v="2821"/>
    <b v="0"/>
    <n v="13"/>
    <b v="0"/>
    <s v="publishing/translations"/>
    <n v="5"/>
    <n v="24.62"/>
    <x v="1"/>
    <s v="translations"/>
    <x v="2821"/>
    <d v="2014-12-04T01:31:39"/>
  </r>
  <r>
    <x v="2822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1"/>
    <x v="2822"/>
    <b v="0"/>
    <n v="11"/>
    <b v="0"/>
    <s v="theater/plays"/>
    <n v="32"/>
    <n v="29.09"/>
    <x v="6"/>
    <s v="plays"/>
    <x v="2822"/>
    <d v="2016-06-02T13:07:28"/>
  </r>
  <r>
    <x v="2823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2"/>
    <x v="2823"/>
    <b v="0"/>
    <n v="8"/>
    <b v="1"/>
    <s v="theater/plays"/>
    <n v="160"/>
    <n v="40"/>
    <x v="6"/>
    <s v="plays"/>
    <x v="2823"/>
    <d v="2016-04-21T22:36:48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x v="2824"/>
    <b v="0"/>
    <n v="14"/>
    <b v="1"/>
    <s v="music/electronic music"/>
    <n v="106"/>
    <n v="22.64"/>
    <x v="7"/>
    <s v="electronic music"/>
    <x v="2824"/>
    <d v="2015-07-23T18:02:25"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x v="2825"/>
    <b v="0"/>
    <n v="12"/>
    <b v="0"/>
    <s v="theater/plays"/>
    <n v="4"/>
    <n v="26.33"/>
    <x v="6"/>
    <s v="plays"/>
    <x v="2825"/>
    <d v="2015-10-31T15:57:33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x v="2826"/>
    <b v="0"/>
    <n v="6"/>
    <b v="1"/>
    <s v="theater/plays"/>
    <n v="104"/>
    <n v="52"/>
    <x v="6"/>
    <s v="plays"/>
    <x v="2826"/>
    <d v="2014-10-27T03:00:00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x v="2827"/>
    <b v="0"/>
    <n v="13"/>
    <b v="0"/>
    <s v="theater/plays"/>
    <n v="4"/>
    <n v="23.92"/>
    <x v="6"/>
    <s v="plays"/>
    <x v="2827"/>
    <d v="2014-09-06T00:10:11"/>
  </r>
  <r>
    <x v="2828"/>
    <s v="CapitÃ¡n Kalani y el sindicato robÃ³tico"/>
    <s v="Captain Kalani it's a retro game full of nostalgia for the old gamers but interesting for the new ones"/>
    <n v="80000"/>
    <n v="310"/>
    <x v="2"/>
    <s v="MX"/>
    <s v="MXN"/>
    <x v="2807"/>
    <x v="2828"/>
    <b v="0"/>
    <n v="3"/>
    <b v="0"/>
    <s v="games/video games"/>
    <n v="0"/>
    <n v="103.33"/>
    <x v="3"/>
    <s v="video games"/>
    <x v="2828"/>
    <d v="2017-01-07T07:12:49"/>
  </r>
  <r>
    <x v="2829"/>
    <s v="Lily and Memphs"/>
    <s v="Great and creative food from the heart in the form of a sweet food truck!"/>
    <n v="25000"/>
    <n v="310"/>
    <x v="2"/>
    <s v="US"/>
    <s v="USD"/>
    <x v="2808"/>
    <x v="2829"/>
    <b v="0"/>
    <n v="9"/>
    <b v="0"/>
    <s v="food/food trucks"/>
    <n v="1"/>
    <n v="34.44"/>
    <x v="4"/>
    <s v="food trucks"/>
    <x v="2829"/>
    <d v="2014-10-27T21:25:08"/>
  </r>
  <r>
    <x v="2830"/>
    <s v="Vertical Garden Prototype"/>
    <s v="I am interested in testing the plant yields of this vertical garden as well as some other applications"/>
    <n v="300"/>
    <n v="310"/>
    <x v="0"/>
    <s v="US"/>
    <s v="USD"/>
    <x v="2809"/>
    <x v="2830"/>
    <b v="0"/>
    <n v="17"/>
    <b v="1"/>
    <s v="technology/hardware"/>
    <n v="103"/>
    <n v="18.239999999999998"/>
    <x v="0"/>
    <s v="hardware"/>
    <x v="2830"/>
    <d v="2015-03-11T23:45:52"/>
  </r>
  <r>
    <x v="2831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10"/>
    <x v="2831"/>
    <b v="0"/>
    <n v="11"/>
    <b v="1"/>
    <s v="music/rock"/>
    <n v="103"/>
    <n v="28.18"/>
    <x v="7"/>
    <s v="rock"/>
    <x v="2831"/>
    <d v="2012-02-14T19:49:00"/>
  </r>
  <r>
    <x v="2832"/>
    <s v="cool air belt"/>
    <s v="Cool air flowing under clothing keeps you cool."/>
    <n v="100000"/>
    <n v="305"/>
    <x v="2"/>
    <s v="US"/>
    <s v="USD"/>
    <x v="2811"/>
    <x v="2832"/>
    <b v="0"/>
    <n v="4"/>
    <b v="0"/>
    <s v="technology/wearables"/>
    <n v="0"/>
    <n v="76.25"/>
    <x v="0"/>
    <s v="wearables"/>
    <x v="2832"/>
    <d v="2014-09-05T20:30:02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x v="2833"/>
    <b v="0"/>
    <n v="14"/>
    <b v="0"/>
    <s v="music/indie rock"/>
    <n v="20"/>
    <n v="21.57"/>
    <x v="7"/>
    <s v="indie rock"/>
    <x v="2833"/>
    <d v="2011-09-06T20:39:10"/>
  </r>
  <r>
    <x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x v="2834"/>
    <b v="0"/>
    <n v="6"/>
    <b v="0"/>
    <s v="film &amp; video/animation"/>
    <n v="2"/>
    <n v="50.17"/>
    <x v="5"/>
    <s v="animation"/>
    <x v="2834"/>
    <d v="2015-08-21T11:47:36"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x v="2835"/>
    <b v="0"/>
    <n v="2"/>
    <b v="0"/>
    <s v="technology/web"/>
    <n v="3"/>
    <n v="150.5"/>
    <x v="0"/>
    <s v="web"/>
    <x v="2835"/>
    <d v="2016-11-17T19:28:06"/>
  </r>
  <r>
    <x v="2836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5"/>
    <x v="2836"/>
    <b v="0"/>
    <n v="4"/>
    <b v="0"/>
    <s v="theater/plays"/>
    <n v="12"/>
    <n v="75.25"/>
    <x v="6"/>
    <s v="plays"/>
    <x v="2836"/>
    <d v="2014-10-17T19:10:10"/>
  </r>
  <r>
    <x v="2837"/>
    <s v="Release the Skyline Album"/>
    <s v="Release the Skylines is a small, local Cleveland metal band looking to record an album."/>
    <n v="300"/>
    <n v="301"/>
    <x v="0"/>
    <s v="US"/>
    <s v="USD"/>
    <x v="2816"/>
    <x v="2837"/>
    <b v="0"/>
    <n v="8"/>
    <b v="1"/>
    <s v="music/rock"/>
    <n v="100"/>
    <n v="37.630000000000003"/>
    <x v="7"/>
    <s v="rock"/>
    <x v="2837"/>
    <d v="2012-10-17T20:17:39"/>
  </r>
  <r>
    <x v="2838"/>
    <s v="Help Lions&amp;Creators print their album!"/>
    <s v="We just finished recording our first album! All we need is a little extra help to be able to get it printed!"/>
    <n v="125"/>
    <n v="301"/>
    <x v="0"/>
    <s v="US"/>
    <s v="USD"/>
    <x v="2817"/>
    <x v="2838"/>
    <b v="0"/>
    <n v="13"/>
    <b v="1"/>
    <s v="music/indie rock"/>
    <n v="241"/>
    <n v="23.15"/>
    <x v="7"/>
    <s v="indie rock"/>
    <x v="2838"/>
    <d v="2011-09-27T04:59:00"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x v="2839"/>
    <b v="0"/>
    <n v="1"/>
    <b v="0"/>
    <s v="technology/web"/>
    <n v="1"/>
    <n v="300"/>
    <x v="0"/>
    <s v="web"/>
    <x v="2839"/>
    <d v="2014-08-25T17:12:18"/>
  </r>
  <r>
    <x v="2840"/>
    <s v="spoken word pop-up:"/>
    <s v="We are creating a mobile community devoted to the spreading and sharing of spoken word and other kinds of storytelling."/>
    <n v="10000"/>
    <n v="300"/>
    <x v="2"/>
    <s v="SE"/>
    <s v="SEK"/>
    <x v="2819"/>
    <x v="2840"/>
    <b v="0"/>
    <n v="1"/>
    <b v="0"/>
    <s v="theater/spaces"/>
    <n v="3"/>
    <n v="300"/>
    <x v="6"/>
    <s v="spaces"/>
    <x v="2840"/>
    <d v="2016-06-05T10:43:47"/>
  </r>
  <r>
    <x v="2841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20"/>
    <x v="2841"/>
    <b v="0"/>
    <n v="1"/>
    <b v="0"/>
    <s v="technology/web"/>
    <n v="3"/>
    <n v="300"/>
    <x v="0"/>
    <s v="web"/>
    <x v="2841"/>
    <d v="2016-01-08T19:47:00"/>
  </r>
  <r>
    <x v="2842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1"/>
    <x v="2842"/>
    <b v="0"/>
    <n v="12"/>
    <b v="0"/>
    <s v="theater/spaces"/>
    <n v="12"/>
    <n v="25"/>
    <x v="6"/>
    <s v="spaces"/>
    <x v="2842"/>
    <d v="2015-07-16T07:56:00"/>
  </r>
  <r>
    <x v="2843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2"/>
    <x v="2843"/>
    <b v="0"/>
    <n v="5"/>
    <b v="0"/>
    <s v="theater/plays"/>
    <n v="50"/>
    <n v="60"/>
    <x v="6"/>
    <s v="plays"/>
    <x v="2843"/>
    <d v="2016-01-29T23:34:00"/>
  </r>
  <r>
    <x v="2844"/>
    <s v="Defiant Entertainment presents: The Park Bench"/>
    <s v="Help stage an original One Act Play that brings awareness to Alzheimer's in its debut performance."/>
    <n v="500"/>
    <n v="300"/>
    <x v="2"/>
    <s v="US"/>
    <s v="USD"/>
    <x v="2823"/>
    <x v="2844"/>
    <b v="0"/>
    <n v="5"/>
    <b v="0"/>
    <s v="theater/plays"/>
    <n v="60"/>
    <n v="60"/>
    <x v="6"/>
    <s v="plays"/>
    <x v="2844"/>
    <d v="2015-12-01T05:59:00"/>
  </r>
  <r>
    <x v="2845"/>
    <s v="God Am"/>
    <s v="God Am, a Grunge/Doom metal band, who have been trying to fund the production of our EP to bring you a unique aural assault."/>
    <n v="300"/>
    <n v="300"/>
    <x v="0"/>
    <s v="US"/>
    <s v="USD"/>
    <x v="2824"/>
    <x v="2845"/>
    <b v="0"/>
    <n v="16"/>
    <b v="1"/>
    <s v="music/metal"/>
    <n v="100"/>
    <n v="18.75"/>
    <x v="7"/>
    <s v="metal"/>
    <x v="2845"/>
    <d v="2015-04-14T19:00:33"/>
  </r>
  <r>
    <x v="2846"/>
    <s v="Wood Butcher's new music video- I Don't Wanna Party"/>
    <s v="Wood Butcher needs your help to make this happen. Buy a CD, support local music!"/>
    <n v="300"/>
    <n v="300"/>
    <x v="0"/>
    <s v="CA"/>
    <s v="CAD"/>
    <x v="2825"/>
    <x v="2846"/>
    <b v="0"/>
    <n v="11"/>
    <b v="1"/>
    <s v="music/rock"/>
    <n v="100"/>
    <n v="27.27"/>
    <x v="7"/>
    <s v="rock"/>
    <x v="2846"/>
    <d v="2014-01-31T19:01:00"/>
  </r>
  <r>
    <x v="2847"/>
    <s v="BBB Kickstarter Two"/>
    <s v="BBB is going back into the studio to record and release &quot;Felix From Canada&quot; by popular demand.  We need your help!"/>
    <n v="300"/>
    <n v="300"/>
    <x v="0"/>
    <s v="US"/>
    <s v="USD"/>
    <x v="2826"/>
    <x v="2847"/>
    <b v="0"/>
    <n v="11"/>
    <b v="1"/>
    <s v="music/indie rock"/>
    <n v="100"/>
    <n v="27.27"/>
    <x v="7"/>
    <s v="indie rock"/>
    <x v="2847"/>
    <d v="2013-04-15T22:16:33"/>
  </r>
  <r>
    <x v="2848"/>
    <s v="sloggoth"/>
    <s v="Help release a CD of sloggoth's first album &quot;sloggoth&quot;.  All contributors of $5 or more get a CD when the goal is met!"/>
    <n v="300"/>
    <n v="300"/>
    <x v="0"/>
    <s v="US"/>
    <s v="USD"/>
    <x v="2827"/>
    <x v="2848"/>
    <b v="0"/>
    <n v="10"/>
    <b v="1"/>
    <s v="music/metal"/>
    <n v="100"/>
    <n v="30"/>
    <x v="7"/>
    <s v="metal"/>
    <x v="2848"/>
    <d v="2015-02-16T19:58:29"/>
  </r>
  <r>
    <x v="2849"/>
    <s v="Kaylee's Senior Project"/>
    <s v="Spreading the love of theatre, one step at a time. I would like to produce a reading of one of my favorite musicals"/>
    <n v="300"/>
    <n v="300"/>
    <x v="0"/>
    <s v="US"/>
    <s v="USD"/>
    <x v="2828"/>
    <x v="2849"/>
    <b v="0"/>
    <n v="10"/>
    <b v="1"/>
    <s v="theater/musical"/>
    <n v="100"/>
    <n v="30"/>
    <x v="6"/>
    <s v="musical"/>
    <x v="2849"/>
    <d v="2015-01-24T03:00:00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x v="2850"/>
    <b v="0"/>
    <n v="3"/>
    <b v="0"/>
    <s v="technology/wearables"/>
    <n v="1"/>
    <n v="99.33"/>
    <x v="0"/>
    <s v="wearables"/>
    <x v="2850"/>
    <d v="2016-10-31T21:36:04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x v="2851"/>
    <b v="0"/>
    <n v="6"/>
    <b v="0"/>
    <s v="technology/wearables"/>
    <n v="1"/>
    <n v="49.67"/>
    <x v="0"/>
    <s v="wearables"/>
    <x v="2851"/>
    <d v="2016-10-26T03:59:00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x v="2852"/>
    <b v="0"/>
    <n v="12"/>
    <b v="0"/>
    <s v="theater/plays"/>
    <n v="24"/>
    <n v="24.33"/>
    <x v="6"/>
    <s v="plays"/>
    <x v="2852"/>
    <d v="2014-09-28T18:55:56"/>
  </r>
  <r>
    <x v="2853"/>
    <s v="Other Worlds - A Make 100 Project"/>
    <s v="A macro landscape photography art book &amp; limited edition prints. A Make 100 project."/>
    <n v="100"/>
    <n v="290"/>
    <x v="0"/>
    <s v="GB"/>
    <s v="GBP"/>
    <x v="2832"/>
    <x v="2853"/>
    <b v="0"/>
    <n v="15"/>
    <b v="1"/>
    <s v="photography/photobooks"/>
    <n v="290"/>
    <n v="19.329999999999998"/>
    <x v="2"/>
    <s v="photobooks"/>
    <x v="2853"/>
    <d v="2017-02-11T12:09:38"/>
  </r>
  <r>
    <x v="2854"/>
    <s v="SleepMode"/>
    <s v="A mask for home or travel that will give you the best, undisturbed sleep of your life."/>
    <n v="3000"/>
    <n v="289"/>
    <x v="2"/>
    <s v="US"/>
    <s v="USD"/>
    <x v="2833"/>
    <x v="2854"/>
    <b v="0"/>
    <n v="12"/>
    <b v="0"/>
    <s v="technology/wearables"/>
    <n v="10"/>
    <n v="24.08"/>
    <x v="0"/>
    <s v="wearables"/>
    <x v="2854"/>
    <d v="2016-11-29T17:01:45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x v="2855"/>
    <b v="0"/>
    <n v="11"/>
    <b v="0"/>
    <s v="photography/nature"/>
    <n v="29"/>
    <n v="26.27"/>
    <x v="2"/>
    <s v="nature"/>
    <x v="2855"/>
    <d v="2014-09-17T05:06:39"/>
  </r>
  <r>
    <x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x v="2856"/>
    <b v="0"/>
    <n v="15"/>
    <b v="1"/>
    <s v="theater/plays"/>
    <n v="286"/>
    <n v="19.27"/>
    <x v="6"/>
    <s v="plays"/>
    <x v="2856"/>
    <d v="2015-12-04T19:29:08"/>
  </r>
  <r>
    <x v="2857"/>
    <s v="OmniTrade Apron"/>
    <s v="Soft edged-Hard working. The perfect wearable organization for the home and professional shop."/>
    <n v="15000"/>
    <n v="286"/>
    <x v="2"/>
    <s v="US"/>
    <s v="USD"/>
    <x v="2836"/>
    <x v="2857"/>
    <b v="0"/>
    <n v="5"/>
    <b v="0"/>
    <s v="technology/wearables"/>
    <n v="2"/>
    <n v="57.2"/>
    <x v="0"/>
    <s v="wearables"/>
    <x v="2857"/>
    <d v="2016-09-09T18:00:48"/>
  </r>
  <r>
    <x v="2858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7"/>
    <x v="2858"/>
    <b v="0"/>
    <n v="5"/>
    <b v="0"/>
    <s v="theater/plays"/>
    <n v="3"/>
    <n v="57"/>
    <x v="6"/>
    <s v="plays"/>
    <x v="2858"/>
    <d v="2014-06-23T16:00:00"/>
  </r>
  <r>
    <x v="2859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8"/>
    <x v="2859"/>
    <b v="0"/>
    <n v="4"/>
    <b v="0"/>
    <s v="theater/plays"/>
    <n v="14"/>
    <n v="71.25"/>
    <x v="6"/>
    <s v="plays"/>
    <x v="2859"/>
    <d v="2016-04-14T04:39:40"/>
  </r>
  <r>
    <x v="2860"/>
    <s v="Legend of Decay"/>
    <s v="Join us on an epic journey to discover a millennia old secret which will change the world forever."/>
    <n v="50000"/>
    <n v="284"/>
    <x v="2"/>
    <s v="CH"/>
    <s v="CHF"/>
    <x v="2839"/>
    <x v="2860"/>
    <b v="0"/>
    <n v="10"/>
    <b v="0"/>
    <s v="games/video games"/>
    <n v="1"/>
    <n v="28.4"/>
    <x v="3"/>
    <s v="video games"/>
    <x v="2860"/>
    <d v="2017-01-11T17:49:08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x v="2861"/>
    <b v="0"/>
    <n v="7"/>
    <b v="0"/>
    <s v="food/restaurants"/>
    <n v="3"/>
    <n v="40.14"/>
    <x v="4"/>
    <s v="restaurants"/>
    <x v="2861"/>
    <d v="2015-09-27T18:38:24"/>
  </r>
  <r>
    <x v="2862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1"/>
    <x v="2862"/>
    <b v="0"/>
    <n v="7"/>
    <b v="0"/>
    <s v="photography/places"/>
    <n v="0"/>
    <n v="40"/>
    <x v="2"/>
    <s v="places"/>
    <x v="2862"/>
    <d v="2014-06-18T20:13:00"/>
  </r>
  <r>
    <x v="2863"/>
    <s v="KneeJack"/>
    <s v="The device that allows those with artificial knees or arthritic knees to kneel down without putting pressure on their knees."/>
    <n v="50000"/>
    <n v="280"/>
    <x v="2"/>
    <s v="US"/>
    <s v="USD"/>
    <x v="2842"/>
    <x v="2863"/>
    <b v="0"/>
    <n v="3"/>
    <b v="0"/>
    <s v="technology/wearables"/>
    <n v="1"/>
    <n v="93.33"/>
    <x v="0"/>
    <s v="wearables"/>
    <x v="2863"/>
    <d v="2016-03-25T16:59:16"/>
  </r>
  <r>
    <x v="2864"/>
    <s v="BAMA Theatre Headset Campaign (Canceled)"/>
    <s v="Theatre in Tuscaloosa, AL built in the 1930s.  The headsets seem about that old. They are almost unusable."/>
    <n v="15000"/>
    <n v="280"/>
    <x v="1"/>
    <s v="US"/>
    <s v="USD"/>
    <x v="2843"/>
    <x v="2864"/>
    <b v="0"/>
    <n v="3"/>
    <b v="0"/>
    <s v="theater/spaces"/>
    <n v="2"/>
    <n v="93.33"/>
    <x v="6"/>
    <s v="spaces"/>
    <x v="2864"/>
    <d v="2015-03-27T23:16:12"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x v="2865"/>
    <b v="0"/>
    <n v="8"/>
    <b v="0"/>
    <s v="music/faith"/>
    <n v="9"/>
    <n v="35"/>
    <x v="7"/>
    <s v="faith"/>
    <x v="2865"/>
    <d v="2017-04-09T20:00:00"/>
  </r>
  <r>
    <x v="2866"/>
    <s v="Lets get 48/14 pressed!!!"/>
    <s v="Lets get 48/14 pressed and in your cd players,ipods,blogs, and facebook status'. Lets get it everywhere!"/>
    <n v="750"/>
    <n v="280"/>
    <x v="2"/>
    <s v="US"/>
    <s v="USD"/>
    <x v="2845"/>
    <x v="2866"/>
    <b v="0"/>
    <n v="8"/>
    <b v="0"/>
    <s v="music/indie rock"/>
    <n v="37"/>
    <n v="35"/>
    <x v="7"/>
    <s v="indie rock"/>
    <x v="2866"/>
    <d v="2011-05-28T02:22:42"/>
  </r>
  <r>
    <x v="2867"/>
    <s v="Waiting for Godot - Blue Sky Theatre &amp; Arts"/>
    <s v="Help a group of recovering alcoholics bring Samuel Beckett's classic to a seaside town!"/>
    <n v="250"/>
    <n v="280"/>
    <x v="0"/>
    <s v="GB"/>
    <s v="GBP"/>
    <x v="2846"/>
    <x v="2867"/>
    <b v="0"/>
    <n v="24"/>
    <b v="1"/>
    <s v="theater/plays"/>
    <n v="112"/>
    <n v="11.67"/>
    <x v="6"/>
    <s v="plays"/>
    <x v="2867"/>
    <d v="2016-02-18T22:00:00"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x v="2868"/>
    <b v="0"/>
    <n v="6"/>
    <b v="0"/>
    <s v="film &amp; video/drama"/>
    <n v="1"/>
    <n v="46.5"/>
    <x v="5"/>
    <s v="drama"/>
    <x v="2868"/>
    <d v="2014-10-05T09:12:02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x v="2869"/>
    <b v="0"/>
    <n v="5"/>
    <b v="0"/>
    <s v="theater/spaces"/>
    <n v="14"/>
    <n v="55.6"/>
    <x v="6"/>
    <s v="spaces"/>
    <x v="2869"/>
    <d v="2016-02-12T04:33:11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x v="2870"/>
    <b v="0"/>
    <n v="12"/>
    <b v="0"/>
    <s v="food/food trucks"/>
    <n v="0"/>
    <n v="23.08"/>
    <x v="4"/>
    <s v="food trucks"/>
    <x v="2870"/>
    <d v="2014-09-15T19:55:03"/>
  </r>
  <r>
    <x v="2871"/>
    <s v="Red Planet (or One Way Ticket) Staged Reading"/>
    <s v="Help support Red Planet, a new science fiction play based off the Mars One exploration."/>
    <n v="200"/>
    <n v="277"/>
    <x v="0"/>
    <s v="US"/>
    <s v="USD"/>
    <x v="2850"/>
    <x v="2871"/>
    <b v="0"/>
    <n v="9"/>
    <b v="1"/>
    <s v="theater/plays"/>
    <n v="139"/>
    <n v="30.78"/>
    <x v="6"/>
    <s v="plays"/>
    <x v="2871"/>
    <d v="2015-12-02T20:59:25"/>
  </r>
  <r>
    <x v="2872"/>
    <s v="iHeart Pillow"/>
    <s v="iHeartPillow, Connecting loved ones"/>
    <n v="32000"/>
    <n v="276"/>
    <x v="2"/>
    <s v="ES"/>
    <s v="EUR"/>
    <x v="2851"/>
    <x v="2872"/>
    <b v="0"/>
    <n v="4"/>
    <b v="0"/>
    <s v="technology/makerspaces"/>
    <n v="1"/>
    <n v="69"/>
    <x v="0"/>
    <s v="makerspaces"/>
    <x v="2872"/>
    <d v="2016-04-06T04:04:51"/>
  </r>
  <r>
    <x v="2873"/>
    <s v="INBED"/>
    <s v="Der INBED ist ein innovatives Multisensor-Wearable fÃ¼r die SturzprÃ¤vention motorisch eingeschrÃ¤nkter Personen."/>
    <n v="20000"/>
    <n v="273"/>
    <x v="2"/>
    <s v="DE"/>
    <s v="EUR"/>
    <x v="2852"/>
    <x v="2873"/>
    <b v="0"/>
    <n v="7"/>
    <b v="0"/>
    <s v="technology/wearables"/>
    <n v="1"/>
    <n v="39"/>
    <x v="0"/>
    <s v="wearables"/>
    <x v="2873"/>
    <d v="2016-02-21T01:02:56"/>
  </r>
  <r>
    <x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x v="2874"/>
    <b v="0"/>
    <n v="10"/>
    <b v="0"/>
    <s v="theater/plays"/>
    <n v="3"/>
    <n v="27.3"/>
    <x v="6"/>
    <s v="plays"/>
    <x v="2874"/>
    <d v="2016-04-15T20:12:08"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x v="2875"/>
    <b v="0"/>
    <n v="12"/>
    <b v="0"/>
    <s v="theater/musical"/>
    <n v="3"/>
    <n v="22.75"/>
    <x v="6"/>
    <s v="musical"/>
    <x v="2875"/>
    <d v="2015-05-01T08:59:32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x v="2876"/>
    <b v="0"/>
    <n v="20"/>
    <b v="1"/>
    <s v="theater/plays"/>
    <n v="136"/>
    <n v="13.6"/>
    <x v="6"/>
    <s v="plays"/>
    <x v="2876"/>
    <d v="2016-02-26T00:00:00"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x v="2877"/>
    <b v="0"/>
    <n v="3"/>
    <b v="0"/>
    <s v="theater/plays"/>
    <n v="5"/>
    <n v="90.33"/>
    <x v="6"/>
    <s v="plays"/>
    <x v="2877"/>
    <d v="2017-01-17T20:16:26"/>
  </r>
  <r>
    <x v="287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7"/>
    <x v="2878"/>
    <b v="0"/>
    <n v="5"/>
    <b v="0"/>
    <s v="technology/web"/>
    <n v="0"/>
    <n v="54"/>
    <x v="0"/>
    <s v="web"/>
    <x v="2878"/>
    <d v="2016-02-20T22:22:18"/>
  </r>
  <r>
    <x v="2879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8"/>
    <x v="2879"/>
    <b v="0"/>
    <n v="6"/>
    <b v="0"/>
    <s v="games/mobile games"/>
    <n v="6"/>
    <n v="45"/>
    <x v="3"/>
    <s v="mobile games"/>
    <x v="2879"/>
    <d v="2015-12-19T16:07:09"/>
  </r>
  <r>
    <x v="2880"/>
    <s v="'GULF' - a new play by PIVOT THEATRE"/>
    <s v="A filmic, fast-paced exploration of trust, making its debut at Camden People's Theatre this July."/>
    <n v="1500"/>
    <n v="270"/>
    <x v="2"/>
    <s v="GB"/>
    <s v="GBP"/>
    <x v="2859"/>
    <x v="2880"/>
    <b v="0"/>
    <n v="6"/>
    <b v="0"/>
    <s v="theater/plays"/>
    <n v="18"/>
    <n v="45"/>
    <x v="6"/>
    <s v="plays"/>
    <x v="2880"/>
    <d v="2014-07-15T22:00:00"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x v="2881"/>
    <b v="0"/>
    <n v="7"/>
    <b v="1"/>
    <s v="theater/plays"/>
    <n v="108"/>
    <n v="38.57"/>
    <x v="6"/>
    <s v="plays"/>
    <x v="2881"/>
    <d v="2016-08-01T13:41:00"/>
  </r>
  <r>
    <x v="2882"/>
    <s v="In Case Of Emergency (Canceled)"/>
    <s v="In Case Of Emergency is a radio talk show for preppers, beginning preppers, and with preparedness in mind."/>
    <n v="10000"/>
    <n v="266"/>
    <x v="1"/>
    <s v="US"/>
    <s v="USD"/>
    <x v="2861"/>
    <x v="2882"/>
    <b v="0"/>
    <n v="8"/>
    <b v="0"/>
    <s v="journalism/audio"/>
    <n v="3"/>
    <n v="33.25"/>
    <x v="8"/>
    <s v="audio"/>
    <x v="2882"/>
    <d v="2014-08-23T20:59:10"/>
  </r>
  <r>
    <x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x v="2883"/>
    <b v="0"/>
    <n v="9"/>
    <b v="0"/>
    <s v="theater/plays"/>
    <n v="7"/>
    <n v="29.56"/>
    <x v="6"/>
    <s v="plays"/>
    <x v="2883"/>
    <d v="2016-06-19T19:12:56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x v="2884"/>
    <b v="0"/>
    <n v="5"/>
    <b v="0"/>
    <s v="theater/plays"/>
    <n v="3"/>
    <n v="52.8"/>
    <x v="6"/>
    <s v="plays"/>
    <x v="2884"/>
    <d v="2016-06-08T17:33:39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x v="2885"/>
    <b v="0"/>
    <n v="8"/>
    <b v="0"/>
    <s v="film &amp; video/drama"/>
    <n v="10"/>
    <n v="32.75"/>
    <x v="5"/>
    <s v="drama"/>
    <x v="2885"/>
    <d v="2017-02-17T21:00:00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x v="2886"/>
    <b v="0"/>
    <n v="3"/>
    <b v="0"/>
    <s v="technology/web"/>
    <n v="1"/>
    <n v="87"/>
    <x v="0"/>
    <s v="web"/>
    <x v="2886"/>
    <d v="2016-07-07T23:42:17"/>
  </r>
  <r>
    <x v="2887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6"/>
    <x v="2887"/>
    <b v="0"/>
    <n v="10"/>
    <b v="0"/>
    <s v="technology/wearables"/>
    <n v="1"/>
    <n v="26"/>
    <x v="0"/>
    <s v="wearables"/>
    <x v="2887"/>
    <d v="2015-07-01T00:40:46"/>
  </r>
  <r>
    <x v="288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7"/>
    <x v="2888"/>
    <b v="0"/>
    <n v="9"/>
    <b v="0"/>
    <s v="technology/gadgets"/>
    <n v="1"/>
    <n v="28.89"/>
    <x v="0"/>
    <s v="gadgets"/>
    <x v="2888"/>
    <d v="2014-08-12T18:57:31"/>
  </r>
  <r>
    <x v="2889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x v="2889"/>
    <b v="0"/>
    <n v="9"/>
    <b v="0"/>
    <s v="music/indie rock"/>
    <n v="3"/>
    <n v="28.89"/>
    <x v="7"/>
    <s v="indie rock"/>
    <x v="2889"/>
    <d v="2014-08-21T00:45:30"/>
  </r>
  <r>
    <x v="2890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69"/>
    <x v="2890"/>
    <b v="0"/>
    <n v="4"/>
    <b v="0"/>
    <s v="theater/plays"/>
    <n v="5"/>
    <n v="65"/>
    <x v="6"/>
    <s v="plays"/>
    <x v="2890"/>
    <d v="2014-08-01T17:12:00"/>
  </r>
  <r>
    <x v="2891"/>
    <s v="Out of the Box: A Mime Story"/>
    <s v="A comedy about a mime who dreams of becoming a stand up comedian."/>
    <n v="800"/>
    <n v="260"/>
    <x v="2"/>
    <s v="US"/>
    <s v="USD"/>
    <x v="2870"/>
    <x v="2891"/>
    <b v="0"/>
    <n v="7"/>
    <b v="0"/>
    <s v="theater/plays"/>
    <n v="33"/>
    <n v="37.14"/>
    <x v="6"/>
    <s v="plays"/>
    <x v="2891"/>
    <d v="2015-03-23T04:59:00"/>
  </r>
  <r>
    <x v="2892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1"/>
    <x v="2892"/>
    <b v="0"/>
    <n v="15"/>
    <b v="0"/>
    <s v="publishing/children's books"/>
    <n v="52"/>
    <n v="17.329999999999998"/>
    <x v="1"/>
    <s v="children's books"/>
    <x v="2892"/>
    <d v="2015-04-08T18:58:47"/>
  </r>
  <r>
    <x v="289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72"/>
    <x v="2893"/>
    <b v="0"/>
    <n v="12"/>
    <b v="1"/>
    <s v="film &amp; video/shorts"/>
    <n v="104"/>
    <n v="21.67"/>
    <x v="5"/>
    <s v="shorts"/>
    <x v="2893"/>
    <d v="2014-04-07T17:13:42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x v="2894"/>
    <b v="0"/>
    <n v="4"/>
    <b v="0"/>
    <s v="technology/web"/>
    <n v="0"/>
    <n v="64.75"/>
    <x v="0"/>
    <s v="web"/>
    <x v="2894"/>
    <d v="2015-06-13T16:37:23"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x v="2895"/>
    <b v="0"/>
    <n v="8"/>
    <b v="0"/>
    <s v="theater/plays"/>
    <n v="52"/>
    <n v="32.25"/>
    <x v="6"/>
    <s v="plays"/>
    <x v="2895"/>
    <d v="2017-04-16T20:00:00"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x v="2896"/>
    <b v="0"/>
    <n v="11"/>
    <b v="0"/>
    <s v="games/video games"/>
    <n v="1"/>
    <n v="23.18"/>
    <x v="3"/>
    <s v="video games"/>
    <x v="2896"/>
    <d v="2012-12-07T22:23:42"/>
  </r>
  <r>
    <x v="2897"/>
    <s v="Chef Po's Food Truck"/>
    <s v="Bringing delicious authentic and fusion Taiwanese Food to the West Coast."/>
    <n v="2500"/>
    <n v="252"/>
    <x v="2"/>
    <s v="US"/>
    <s v="USD"/>
    <x v="2876"/>
    <x v="2897"/>
    <b v="0"/>
    <n v="6"/>
    <b v="0"/>
    <s v="food/food trucks"/>
    <n v="10"/>
    <n v="42"/>
    <x v="4"/>
    <s v="food trucks"/>
    <x v="2897"/>
    <d v="2016-01-08T22:54:35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x v="2898"/>
    <b v="0"/>
    <n v="4"/>
    <b v="0"/>
    <s v="theater/plays"/>
    <n v="34"/>
    <n v="63"/>
    <x v="6"/>
    <s v="plays"/>
    <x v="2898"/>
    <d v="2016-05-01T14:18:38"/>
  </r>
  <r>
    <x v="2899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8"/>
    <x v="2899"/>
    <b v="0"/>
    <n v="5"/>
    <b v="0"/>
    <s v="theater/plays"/>
    <n v="13"/>
    <n v="50.2"/>
    <x v="6"/>
    <s v="plays"/>
    <x v="2899"/>
    <d v="2016-06-18T19:32:19"/>
  </r>
  <r>
    <x v="290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9"/>
    <x v="2900"/>
    <b v="0"/>
    <n v="8"/>
    <b v="1"/>
    <s v="theater/plays"/>
    <n v="100"/>
    <n v="31.38"/>
    <x v="6"/>
    <s v="plays"/>
    <x v="2900"/>
    <d v="2015-04-11T19:22:39"/>
  </r>
  <r>
    <x v="2901"/>
    <s v="Age of Spirit: The Battle in Heaven"/>
    <s v="A feature-length 3D animation that depicts what happened when the Son of the Morning rebelled against God."/>
    <n v="200000"/>
    <n v="250"/>
    <x v="2"/>
    <s v="US"/>
    <s v="USD"/>
    <x v="2880"/>
    <x v="2901"/>
    <b v="0"/>
    <n v="1"/>
    <b v="0"/>
    <s v="film &amp; video/animation"/>
    <n v="0"/>
    <n v="250"/>
    <x v="5"/>
    <s v="animation"/>
    <x v="2901"/>
    <d v="2013-08-10T13:15:20"/>
  </r>
  <r>
    <x v="2902"/>
    <s v="Coco Bowls (Canceled)"/>
    <s v="Perth locals who dream of opening a health food van, and serving treats that not only taste amazing but also benefit your body."/>
    <n v="100000"/>
    <n v="250"/>
    <x v="1"/>
    <s v="AU"/>
    <s v="AUD"/>
    <x v="2881"/>
    <x v="2902"/>
    <b v="0"/>
    <n v="4"/>
    <b v="0"/>
    <s v="food/food trucks"/>
    <n v="0"/>
    <n v="62.5"/>
    <x v="4"/>
    <s v="food trucks"/>
    <x v="2902"/>
    <d v="2016-05-19T08:12:01"/>
  </r>
  <r>
    <x v="29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2"/>
    <x v="2903"/>
    <b v="0"/>
    <n v="1"/>
    <b v="0"/>
    <s v="technology/wearables"/>
    <n v="0"/>
    <n v="250"/>
    <x v="0"/>
    <s v="wearables"/>
    <x v="2903"/>
    <d v="2016-12-28T19:25:15"/>
  </r>
  <r>
    <x v="2904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3"/>
    <x v="2904"/>
    <b v="0"/>
    <n v="1"/>
    <b v="0"/>
    <s v="journalism/audio"/>
    <n v="0"/>
    <n v="250"/>
    <x v="8"/>
    <s v="audio"/>
    <x v="2904"/>
    <d v="2016-08-27T17:00:09"/>
  </r>
  <r>
    <x v="2905"/>
    <s v="MAGGIE Film"/>
    <s v="A TRUE STORY OF DOMESTIC VILOLENCE THAT SEEKS TO OFFER THE VIEWER OUTLEST OF SUPPORT."/>
    <n v="29000"/>
    <n v="250"/>
    <x v="2"/>
    <s v="GB"/>
    <s v="GBP"/>
    <x v="2884"/>
    <x v="2905"/>
    <b v="0"/>
    <n v="2"/>
    <b v="0"/>
    <s v="film &amp; video/drama"/>
    <n v="1"/>
    <n v="125"/>
    <x v="5"/>
    <s v="drama"/>
    <x v="2905"/>
    <d v="2015-05-31T09:29:00"/>
  </r>
  <r>
    <x v="2906"/>
    <s v="The Million Dollar Shot"/>
    <s v="A very Canadian children's play inspired by the tradition of British pantomimes like Aladdin, and the Nutcracker."/>
    <n v="10000"/>
    <n v="250"/>
    <x v="2"/>
    <s v="CA"/>
    <s v="CAD"/>
    <x v="2885"/>
    <x v="2906"/>
    <b v="0"/>
    <n v="7"/>
    <b v="0"/>
    <s v="theater/plays"/>
    <n v="3"/>
    <n v="35.71"/>
    <x v="6"/>
    <s v="plays"/>
    <x v="2906"/>
    <d v="2014-09-16T03:00:00"/>
  </r>
  <r>
    <x v="2907"/>
    <s v="Go Start A Biz"/>
    <s v="Together, we can build a FREE, business start-up system that will help aspiring entrepreneurs change their economic circumstances."/>
    <n v="7500"/>
    <n v="250"/>
    <x v="2"/>
    <s v="US"/>
    <s v="USD"/>
    <x v="2886"/>
    <x v="2907"/>
    <b v="0"/>
    <n v="1"/>
    <b v="0"/>
    <s v="technology/web"/>
    <n v="3"/>
    <n v="250"/>
    <x v="0"/>
    <s v="web"/>
    <x v="2907"/>
    <d v="2014-12-03T05:34:20"/>
  </r>
  <r>
    <x v="2908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87"/>
    <x v="2908"/>
    <b v="0"/>
    <n v="4"/>
    <b v="0"/>
    <s v="theater/plays"/>
    <n v="5"/>
    <n v="62.5"/>
    <x v="6"/>
    <s v="plays"/>
    <x v="2908"/>
    <d v="2015-07-26T05:42:16"/>
  </r>
  <r>
    <x v="2909"/>
    <s v="Trillion: Feature Film"/>
    <s v="A young boy passionate about Astronomy and Chemistry tracks down an astroid that scientists said would never hit earth."/>
    <n v="5000"/>
    <n v="250"/>
    <x v="2"/>
    <s v="AU"/>
    <s v="AUD"/>
    <x v="2888"/>
    <x v="2909"/>
    <b v="0"/>
    <n v="3"/>
    <b v="0"/>
    <s v="film &amp; video/drama"/>
    <n v="5"/>
    <n v="83.33"/>
    <x v="5"/>
    <s v="drama"/>
    <x v="2909"/>
    <d v="2015-10-02T10:35:38"/>
  </r>
  <r>
    <x v="2910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89"/>
    <x v="2910"/>
    <b v="0"/>
    <n v="6"/>
    <b v="0"/>
    <s v="theater/musical"/>
    <n v="25"/>
    <n v="41.67"/>
    <x v="6"/>
    <s v="musical"/>
    <x v="2910"/>
    <d v="2015-09-25T23:43:42"/>
  </r>
  <r>
    <x v="2911"/>
    <s v="Filthy - Short Film"/>
    <s v="Lovers Clint and Eli convey their conflicting perspectives of guilt and remorse while in the desolate Australian bush."/>
    <n v="1000"/>
    <n v="250"/>
    <x v="2"/>
    <s v="AU"/>
    <s v="AUD"/>
    <x v="2890"/>
    <x v="2911"/>
    <b v="0"/>
    <n v="5"/>
    <b v="0"/>
    <s v="film &amp; video/drama"/>
    <n v="25"/>
    <n v="50"/>
    <x v="5"/>
    <s v="drama"/>
    <x v="2911"/>
    <d v="2015-11-08T12:00:00"/>
  </r>
  <r>
    <x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1"/>
    <x v="2912"/>
    <b v="0"/>
    <n v="22"/>
    <b v="1"/>
    <s v="theater/plays"/>
    <n v="100"/>
    <n v="11.36"/>
    <x v="6"/>
    <s v="plays"/>
    <x v="2912"/>
    <d v="2014-12-23T21:08:45"/>
  </r>
  <r>
    <x v="2913"/>
    <s v="WILDE TALES"/>
    <s v="A theatrical adaptation of Oscar Wilde's short stories, presented by Suitcase Civilians at The Space, April 5-10 2016."/>
    <n v="250"/>
    <n v="250"/>
    <x v="0"/>
    <s v="GB"/>
    <s v="GBP"/>
    <x v="2892"/>
    <x v="2913"/>
    <b v="0"/>
    <n v="9"/>
    <b v="1"/>
    <s v="theater/plays"/>
    <n v="100"/>
    <n v="27.78"/>
    <x v="6"/>
    <s v="plays"/>
    <x v="2913"/>
    <d v="2016-04-05T08:34:06"/>
  </r>
  <r>
    <x v="2914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3"/>
    <x v="2914"/>
    <b v="0"/>
    <n v="8"/>
    <b v="1"/>
    <s v="theater/plays"/>
    <n v="100"/>
    <n v="31.25"/>
    <x v="6"/>
    <s v="plays"/>
    <x v="2914"/>
    <d v="2015-05-30T20:11:12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x v="2915"/>
    <b v="0"/>
    <n v="5"/>
    <b v="0"/>
    <s v="technology/web"/>
    <n v="1"/>
    <n v="49"/>
    <x v="0"/>
    <s v="web"/>
    <x v="2915"/>
    <d v="2016-01-16T11:00:00"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x v="2895"/>
    <x v="2916"/>
    <b v="0"/>
    <n v="15"/>
    <b v="0"/>
    <s v="games/video games"/>
    <n v="2"/>
    <n v="16.2"/>
    <x v="3"/>
    <s v="video games"/>
    <x v="2916"/>
    <d v="2016-06-18T05:19:50"/>
  </r>
  <r>
    <x v="2917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6"/>
    <x v="2917"/>
    <b v="1"/>
    <n v="5"/>
    <b v="0"/>
    <s v="publishing/translations"/>
    <n v="2"/>
    <n v="48.2"/>
    <x v="1"/>
    <s v="translations"/>
    <x v="2917"/>
    <d v="2015-02-22T12:14:45"/>
  </r>
  <r>
    <x v="2918"/>
    <s v="Message of Peace, Love &amp; Unity (Canceled)"/>
    <s v="Sharing positive vibes of Peace, Love &amp; Unity with the World through conscious Reggae Music!"/>
    <n v="8000"/>
    <n v="241"/>
    <x v="1"/>
    <s v="US"/>
    <s v="USD"/>
    <x v="2897"/>
    <x v="2918"/>
    <b v="0"/>
    <n v="8"/>
    <b v="0"/>
    <s v="music/world music"/>
    <n v="3"/>
    <n v="30.13"/>
    <x v="7"/>
    <s v="world music"/>
    <x v="2918"/>
    <d v="2013-07-12T21:51:00"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x v="2919"/>
    <b v="0"/>
    <n v="12"/>
    <b v="1"/>
    <s v="theater/plays"/>
    <n v="110"/>
    <n v="20.079999999999998"/>
    <x v="6"/>
    <s v="plays"/>
    <x v="2919"/>
    <d v="2015-05-31T23:00:00"/>
  </r>
  <r>
    <x v="2920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x v="2920"/>
    <b v="0"/>
    <n v="6"/>
    <b v="0"/>
    <s v="technology/wearables"/>
    <n v="3"/>
    <n v="40"/>
    <x v="0"/>
    <s v="wearables"/>
    <x v="2920"/>
    <d v="2015-11-25T22:04:55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x v="2921"/>
    <b v="0"/>
    <n v="8"/>
    <b v="0"/>
    <s v="theater/plays"/>
    <n v="5"/>
    <n v="30"/>
    <x v="6"/>
    <s v="plays"/>
    <x v="2921"/>
    <d v="2015-05-31T17:35:00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x v="2922"/>
    <b v="0"/>
    <n v="8"/>
    <b v="0"/>
    <s v="technology/gadgets"/>
    <n v="47"/>
    <n v="29.63"/>
    <x v="0"/>
    <s v="gadgets"/>
    <x v="2922"/>
    <d v="2015-05-19T21:00:49"/>
  </r>
  <r>
    <x v="2923"/>
    <s v="Planet Venus"/>
    <s v="This is a portrait photo project aiming to inspire women to explore themselves and live their passion"/>
    <n v="31000"/>
    <n v="236"/>
    <x v="2"/>
    <s v="GB"/>
    <s v="GBP"/>
    <x v="2902"/>
    <x v="2923"/>
    <b v="0"/>
    <n v="7"/>
    <b v="0"/>
    <s v="photography/people"/>
    <n v="1"/>
    <n v="33.71"/>
    <x v="2"/>
    <s v="people"/>
    <x v="2923"/>
    <d v="2014-11-13T12:35:08"/>
  </r>
  <r>
    <x v="2924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x v="2924"/>
    <b v="0"/>
    <n v="12"/>
    <b v="0"/>
    <s v="games/video games"/>
    <n v="12"/>
    <n v="19.670000000000002"/>
    <x v="3"/>
    <s v="video games"/>
    <x v="2924"/>
    <d v="2016-03-10T00:35:00"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x v="2904"/>
    <x v="2925"/>
    <b v="0"/>
    <n v="6"/>
    <b v="0"/>
    <s v="publishing/fiction"/>
    <n v="5"/>
    <n v="39.17"/>
    <x v="1"/>
    <s v="fiction"/>
    <x v="2925"/>
    <d v="2014-02-02T18:02:06"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x v="2926"/>
    <b v="0"/>
    <n v="8"/>
    <b v="0"/>
    <s v="technology/wearables"/>
    <n v="6"/>
    <n v="29.25"/>
    <x v="0"/>
    <s v="wearables"/>
    <x v="2926"/>
    <d v="2014-12-12T07:11:00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x v="2927"/>
    <b v="0"/>
    <n v="6"/>
    <b v="0"/>
    <s v="publishing/children's books"/>
    <n v="12"/>
    <n v="39"/>
    <x v="1"/>
    <s v="children's books"/>
    <x v="2927"/>
    <d v="2016-10-10T10:36:23"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x v="2928"/>
    <b v="0"/>
    <n v="9"/>
    <b v="1"/>
    <s v="theater/plays"/>
    <n v="104"/>
    <n v="26"/>
    <x v="6"/>
    <s v="plays"/>
    <x v="2928"/>
    <d v="2016-12-21T11:50:30"/>
  </r>
  <r>
    <x v="2929"/>
    <s v="DUALBAND, the Leather NFC Smart Watch Band"/>
    <s v="A Leather Smart watch Band, that NEVER needs to be charged for only $37!"/>
    <n v="12000"/>
    <n v="233"/>
    <x v="2"/>
    <s v="US"/>
    <s v="USD"/>
    <x v="2908"/>
    <x v="2929"/>
    <b v="0"/>
    <n v="7"/>
    <b v="0"/>
    <s v="technology/wearables"/>
    <n v="2"/>
    <n v="33.29"/>
    <x v="0"/>
    <s v="wearables"/>
    <x v="2929"/>
    <d v="2016-11-17T14:15:33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x v="2930"/>
    <b v="0"/>
    <n v="8"/>
    <b v="0"/>
    <s v="food/food trucks"/>
    <n v="4"/>
    <n v="29.13"/>
    <x v="4"/>
    <s v="food trucks"/>
    <x v="2930"/>
    <d v="2015-03-31T13:14:00"/>
  </r>
  <r>
    <x v="2931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x v="2931"/>
    <b v="0"/>
    <n v="4"/>
    <b v="0"/>
    <s v="film &amp; video/animation"/>
    <n v="1"/>
    <n v="57.5"/>
    <x v="5"/>
    <s v="animation"/>
    <x v="2931"/>
    <d v="2012-03-18T12:17:05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x v="2932"/>
    <b v="0"/>
    <n v="17"/>
    <b v="1"/>
    <s v="theater/plays"/>
    <n v="153"/>
    <n v="13.53"/>
    <x v="6"/>
    <s v="plays"/>
    <x v="2932"/>
    <d v="2015-12-20T11:59:00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x v="2933"/>
    <b v="0"/>
    <n v="5"/>
    <b v="0"/>
    <s v="technology/wearables"/>
    <n v="0"/>
    <n v="45.2"/>
    <x v="0"/>
    <s v="wearables"/>
    <x v="2933"/>
    <d v="2015-06-01T17:01:00"/>
  </r>
  <r>
    <x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x v="2934"/>
    <b v="0"/>
    <n v="8"/>
    <b v="0"/>
    <s v="music/faith"/>
    <n v="6"/>
    <n v="28.13"/>
    <x v="7"/>
    <s v="faith"/>
    <x v="2934"/>
    <d v="2014-11-09T19:47:51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x v="2935"/>
    <b v="0"/>
    <n v="5"/>
    <b v="0"/>
    <s v="games/video games"/>
    <n v="11"/>
    <n v="45"/>
    <x v="3"/>
    <s v="video games"/>
    <x v="2935"/>
    <d v="2010-07-21T19:00:00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x v="2936"/>
    <b v="0"/>
    <n v="12"/>
    <b v="0"/>
    <s v="theater/plays"/>
    <n v="23"/>
    <n v="18.75"/>
    <x v="6"/>
    <s v="plays"/>
    <x v="2936"/>
    <d v="2017-03-27T16:16:59"/>
  </r>
  <r>
    <x v="2937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6"/>
    <x v="2937"/>
    <b v="0"/>
    <n v="4"/>
    <b v="0"/>
    <s v="theater/plays"/>
    <n v="38"/>
    <n v="56.25"/>
    <x v="6"/>
    <s v="plays"/>
    <x v="2937"/>
    <d v="2015-04-10T05:00:00"/>
  </r>
  <r>
    <x v="2938"/>
    <s v="Run Away"/>
    <s v="The Aeon Theatre company is producing another original play by Parker Hale at the Manhattan Reportory Theatre"/>
    <n v="100"/>
    <n v="225"/>
    <x v="0"/>
    <s v="US"/>
    <s v="USD"/>
    <x v="2917"/>
    <x v="2938"/>
    <b v="0"/>
    <n v="3"/>
    <b v="1"/>
    <s v="theater/plays"/>
    <n v="225"/>
    <n v="75"/>
    <x v="6"/>
    <s v="plays"/>
    <x v="2938"/>
    <d v="2016-05-27T17:46:51"/>
  </r>
  <r>
    <x v="2939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8"/>
    <x v="2939"/>
    <b v="0"/>
    <n v="3"/>
    <b v="0"/>
    <s v="publishing/art books"/>
    <n v="2"/>
    <n v="74.33"/>
    <x v="1"/>
    <s v="art books"/>
    <x v="2939"/>
    <d v="2017-04-01T03:59:00"/>
  </r>
  <r>
    <x v="294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9"/>
    <x v="2940"/>
    <b v="0"/>
    <n v="9"/>
    <b v="0"/>
    <s v="technology/web"/>
    <n v="4"/>
    <n v="24.78"/>
    <x v="0"/>
    <s v="web"/>
    <x v="2940"/>
    <d v="2016-02-08T13:01:00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x v="2941"/>
    <b v="0"/>
    <n v="4"/>
    <b v="0"/>
    <s v="technology/wearables"/>
    <n v="0"/>
    <n v="55"/>
    <x v="0"/>
    <s v="wearables"/>
    <x v="2941"/>
    <d v="2016-09-05T02:59:00"/>
  </r>
  <r>
    <x v="2942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x v="2942"/>
    <b v="0"/>
    <n v="4"/>
    <b v="0"/>
    <s v="music/faith"/>
    <n v="4"/>
    <n v="54"/>
    <x v="7"/>
    <s v="faith"/>
    <x v="2942"/>
    <d v="2017-04-11T20:44:05"/>
  </r>
  <r>
    <x v="2943"/>
    <s v="Project Hedwig and the Angry Inch"/>
    <s v="A rock and roll journey that explores love, loss, redemption, duality and ascension."/>
    <n v="3300"/>
    <n v="216"/>
    <x v="2"/>
    <s v="CA"/>
    <s v="CAD"/>
    <x v="2922"/>
    <x v="2943"/>
    <b v="0"/>
    <n v="2"/>
    <b v="0"/>
    <s v="theater/musical"/>
    <n v="7"/>
    <n v="108"/>
    <x v="6"/>
    <s v="musical"/>
    <x v="2943"/>
    <d v="2015-04-19T15:08:52"/>
  </r>
  <r>
    <x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x v="2944"/>
    <b v="0"/>
    <n v="3"/>
    <b v="0"/>
    <s v="theater/plays"/>
    <n v="11"/>
    <n v="72"/>
    <x v="6"/>
    <s v="plays"/>
    <x v="2944"/>
    <d v="2015-01-16T10:26:00"/>
  </r>
  <r>
    <x v="2945"/>
    <s v="THE GUINEAS SHOW"/>
    <s v="Help America's favorite dysfunctional immigrant family THE GUINEAS launch the first season of their animated web series."/>
    <n v="74997"/>
    <n v="215"/>
    <x v="2"/>
    <s v="US"/>
    <s v="USD"/>
    <x v="2924"/>
    <x v="2945"/>
    <b v="0"/>
    <n v="3"/>
    <b v="0"/>
    <s v="film &amp; video/animation"/>
    <n v="0"/>
    <n v="71.67"/>
    <x v="5"/>
    <s v="animation"/>
    <x v="2945"/>
    <d v="2012-01-05T11:33:00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x v="2946"/>
    <b v="0"/>
    <n v="4"/>
    <b v="0"/>
    <s v="film &amp; video/animation"/>
    <n v="3"/>
    <n v="53.75"/>
    <x v="5"/>
    <s v="animation"/>
    <x v="2946"/>
    <d v="2010-05-08T22:16:00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x v="2947"/>
    <b v="0"/>
    <n v="7"/>
    <b v="0"/>
    <s v="theater/plays"/>
    <n v="7"/>
    <n v="30.71"/>
    <x v="6"/>
    <s v="plays"/>
    <x v="2947"/>
    <d v="2017-02-23T01:00:00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x v="2948"/>
    <b v="0"/>
    <n v="8"/>
    <b v="0"/>
    <s v="theater/plays"/>
    <n v="11"/>
    <n v="26.75"/>
    <x v="6"/>
    <s v="plays"/>
    <x v="2948"/>
    <d v="2015-01-31T15:25:53"/>
  </r>
  <r>
    <x v="2949"/>
    <s v="ZombieTime!"/>
    <s v="A Top-View Action game where you play as Bob, the FIRST zombie to rise from the grave. Bring chaos to town, feast and don't die again."/>
    <n v="20000"/>
    <n v="212"/>
    <x v="2"/>
    <s v="US"/>
    <s v="USD"/>
    <x v="2928"/>
    <x v="2949"/>
    <b v="0"/>
    <n v="13"/>
    <b v="0"/>
    <s v="games/mobile games"/>
    <n v="1"/>
    <n v="16.309999999999999"/>
    <x v="3"/>
    <s v="mobile games"/>
    <x v="2949"/>
    <d v="2015-06-30T03:06:42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x v="2950"/>
    <b v="0"/>
    <n v="4"/>
    <b v="0"/>
    <s v="journalism/audio"/>
    <n v="1"/>
    <n v="53"/>
    <x v="8"/>
    <s v="audio"/>
    <x v="2950"/>
    <d v="2016-09-25T01:16:29"/>
  </r>
  <r>
    <x v="295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30"/>
    <x v="2951"/>
    <b v="0"/>
    <n v="7"/>
    <b v="0"/>
    <s v="technology/wearables"/>
    <n v="4"/>
    <n v="30.29"/>
    <x v="0"/>
    <s v="wearables"/>
    <x v="2951"/>
    <d v="2016-07-12T18:51:00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x v="2952"/>
    <b v="0"/>
    <n v="6"/>
    <b v="0"/>
    <s v="theater/plays"/>
    <n v="7"/>
    <n v="35.17"/>
    <x v="6"/>
    <s v="plays"/>
    <x v="2952"/>
    <d v="2016-08-29T03:55:00"/>
  </r>
  <r>
    <x v="2953"/>
    <s v="Valkyrie Theatre Company"/>
    <s v="We're a horror based theatre company in Oklahoma City beginning our first season of shows."/>
    <n v="1000"/>
    <n v="211"/>
    <x v="2"/>
    <s v="US"/>
    <s v="USD"/>
    <x v="2932"/>
    <x v="2953"/>
    <b v="0"/>
    <n v="8"/>
    <b v="0"/>
    <s v="theater/plays"/>
    <n v="21"/>
    <n v="26.38"/>
    <x v="6"/>
    <s v="plays"/>
    <x v="2953"/>
    <d v="2015-02-06T01:37:14"/>
  </r>
  <r>
    <x v="2954"/>
    <s v="Lunch For Tots"/>
    <s v="My little cafe has been challenged to provide healthy, fun lunches to kids at a Montessori School. Local/organic as much as possible."/>
    <n v="12000"/>
    <n v="210"/>
    <x v="2"/>
    <s v="US"/>
    <s v="USD"/>
    <x v="2933"/>
    <x v="2954"/>
    <b v="0"/>
    <n v="4"/>
    <b v="0"/>
    <s v="food/restaurants"/>
    <n v="2"/>
    <n v="52.5"/>
    <x v="4"/>
    <s v="restaurants"/>
    <x v="2954"/>
    <d v="2014-08-20T09:21:17"/>
  </r>
  <r>
    <x v="295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4"/>
    <x v="2955"/>
    <b v="0"/>
    <n v="6"/>
    <b v="0"/>
    <s v="music/world music"/>
    <n v="3"/>
    <n v="35"/>
    <x v="7"/>
    <s v="world music"/>
    <x v="2955"/>
    <d v="2013-12-15T03:14:59"/>
  </r>
  <r>
    <x v="2956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5"/>
    <x v="2956"/>
    <b v="0"/>
    <n v="3"/>
    <b v="0"/>
    <s v="technology/wearables"/>
    <n v="0"/>
    <n v="68.33"/>
    <x v="0"/>
    <s v="wearables"/>
    <x v="2956"/>
    <d v="2014-09-01T20:10:17"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x v="2957"/>
    <b v="0"/>
    <n v="3"/>
    <b v="0"/>
    <s v="film &amp; video/animation"/>
    <n v="1"/>
    <n v="68.33"/>
    <x v="5"/>
    <s v="animation"/>
    <x v="2957"/>
    <d v="2017-02-02T14:46:01"/>
  </r>
  <r>
    <x v="295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7"/>
    <x v="2958"/>
    <b v="0"/>
    <n v="4"/>
    <b v="0"/>
    <s v="publishing/art books"/>
    <n v="11"/>
    <n v="51.25"/>
    <x v="1"/>
    <s v="art books"/>
    <x v="2958"/>
    <d v="2010-09-02T02:00:00"/>
  </r>
  <r>
    <x v="2959"/>
    <s v="Scenes and Things from New Orleans"/>
    <s v="I photograph my love of New Orleans, create canvases and share those memories with you."/>
    <n v="1000"/>
    <n v="205"/>
    <x v="2"/>
    <s v="US"/>
    <s v="USD"/>
    <x v="2938"/>
    <x v="2959"/>
    <b v="0"/>
    <n v="10"/>
    <b v="0"/>
    <s v="photography/places"/>
    <n v="21"/>
    <n v="20.5"/>
    <x v="2"/>
    <s v="places"/>
    <x v="2959"/>
    <d v="2016-05-15T16:21:00"/>
  </r>
  <r>
    <x v="2960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9"/>
    <x v="2960"/>
    <b v="0"/>
    <n v="7"/>
    <b v="0"/>
    <s v="music/indie rock"/>
    <n v="41"/>
    <n v="29.29"/>
    <x v="7"/>
    <s v="indie rock"/>
    <x v="2960"/>
    <d v="2016-09-15T20:53:33"/>
  </r>
  <r>
    <x v="2961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40"/>
    <x v="2961"/>
    <b v="0"/>
    <n v="13"/>
    <b v="1"/>
    <s v="film &amp; video/shorts"/>
    <n v="103"/>
    <n v="15.77"/>
    <x v="5"/>
    <s v="shorts"/>
    <x v="2961"/>
    <d v="2015-02-22T11:30:00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x v="2962"/>
    <b v="0"/>
    <n v="8"/>
    <b v="0"/>
    <s v="theater/plays"/>
    <n v="13"/>
    <n v="25.5"/>
    <x v="6"/>
    <s v="plays"/>
    <x v="2962"/>
    <d v="2015-01-16T12:09:11"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x v="2963"/>
    <b v="0"/>
    <n v="5"/>
    <b v="0"/>
    <s v="film &amp; video/animation"/>
    <n v="7"/>
    <n v="40.78"/>
    <x v="5"/>
    <s v="animation"/>
    <x v="2963"/>
    <d v="2012-03-26T08:01:39"/>
  </r>
  <r>
    <x v="2964"/>
    <s v="Stage Play Production - &quot;I Love You to Death&quot;"/>
    <s v="Generational curses CAN be broken...right?"/>
    <n v="8500"/>
    <n v="202"/>
    <x v="2"/>
    <s v="US"/>
    <s v="USD"/>
    <x v="2943"/>
    <x v="2964"/>
    <b v="0"/>
    <n v="1"/>
    <b v="0"/>
    <s v="theater/plays"/>
    <n v="2"/>
    <n v="202"/>
    <x v="6"/>
    <s v="plays"/>
    <x v="2964"/>
    <d v="2016-10-08T09:20:39"/>
  </r>
  <r>
    <x v="2965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4"/>
    <x v="2965"/>
    <b v="0"/>
    <n v="12"/>
    <b v="0"/>
    <s v="food/food trucks"/>
    <n v="17"/>
    <n v="16.829999999999998"/>
    <x v="4"/>
    <s v="food trucks"/>
    <x v="2965"/>
    <d v="2016-03-30T20:10:58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x v="2966"/>
    <b v="0"/>
    <n v="9"/>
    <b v="0"/>
    <s v="food/food trucks"/>
    <n v="1"/>
    <n v="22.33"/>
    <x v="4"/>
    <s v="food trucks"/>
    <x v="2966"/>
    <d v="2016-03-05T19:44:56"/>
  </r>
  <r>
    <x v="2967"/>
    <s v="MAMA BA-B: The Stage Play"/>
    <s v="&quot;MAMA'Z BA-B&quot; is the story of Marcus Williams who struggles to find a place for himself as a young black male."/>
    <n v="2000"/>
    <n v="201"/>
    <x v="2"/>
    <s v="US"/>
    <s v="USD"/>
    <x v="2946"/>
    <x v="2967"/>
    <b v="0"/>
    <n v="2"/>
    <b v="0"/>
    <s v="theater/plays"/>
    <n v="10"/>
    <n v="100.5"/>
    <x v="6"/>
    <s v="plays"/>
    <x v="2967"/>
    <d v="2015-02-15T14:05:47"/>
  </r>
  <r>
    <x v="2968"/>
    <s v="MENTAL Play short-tour 2015!"/>
    <s v="Touring the fast-paced, playful and poignant story of three twenty-somethings in a mental-health support group."/>
    <n v="200"/>
    <n v="201"/>
    <x v="0"/>
    <s v="GB"/>
    <s v="GBP"/>
    <x v="2947"/>
    <x v="2968"/>
    <b v="0"/>
    <n v="11"/>
    <b v="1"/>
    <s v="theater/plays"/>
    <n v="101"/>
    <n v="18.27"/>
    <x v="6"/>
    <s v="plays"/>
    <x v="2968"/>
    <d v="2015-04-29T23:00:00"/>
  </r>
  <r>
    <x v="2969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48"/>
    <x v="2969"/>
    <b v="0"/>
    <n v="2"/>
    <b v="0"/>
    <s v="publishing/translations"/>
    <n v="0"/>
    <n v="100"/>
    <x v="1"/>
    <s v="translations"/>
    <x v="2969"/>
    <d v="2015-02-08T21:58:29"/>
  </r>
  <r>
    <x v="2970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49"/>
    <x v="2970"/>
    <b v="0"/>
    <n v="2"/>
    <b v="0"/>
    <s v="theater/plays"/>
    <n v="1"/>
    <n v="100"/>
    <x v="6"/>
    <s v="plays"/>
    <x v="2970"/>
    <d v="2015-04-03T21:44:10"/>
  </r>
  <r>
    <x v="2971"/>
    <s v="Braille Academy"/>
    <s v="An educational platform for learning Unified English Braille Code"/>
    <n v="8000"/>
    <n v="200"/>
    <x v="2"/>
    <s v="US"/>
    <s v="USD"/>
    <x v="2950"/>
    <x v="2971"/>
    <b v="0"/>
    <n v="1"/>
    <b v="0"/>
    <s v="technology/web"/>
    <n v="3"/>
    <n v="200"/>
    <x v="0"/>
    <s v="web"/>
    <x v="2971"/>
    <d v="2016-01-06T20:38:37"/>
  </r>
  <r>
    <x v="2972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1"/>
    <x v="2972"/>
    <b v="0"/>
    <n v="1"/>
    <b v="0"/>
    <s v="theater/spaces"/>
    <n v="3"/>
    <n v="200"/>
    <x v="6"/>
    <s v="spaces"/>
    <x v="2972"/>
    <d v="2015-09-09T22:31:19"/>
  </r>
  <r>
    <x v="297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2"/>
    <x v="2973"/>
    <b v="0"/>
    <n v="5"/>
    <b v="0"/>
    <s v="music/indie rock"/>
    <n v="10"/>
    <n v="40"/>
    <x v="7"/>
    <s v="indie rock"/>
    <x v="2973"/>
    <d v="2015-04-01T20:32:43"/>
  </r>
  <r>
    <x v="2974"/>
    <s v="Sustain: A Film About Survival"/>
    <s v="A feature-length film about how three people survive in a diseased world."/>
    <n v="1000"/>
    <n v="200"/>
    <x v="2"/>
    <s v="US"/>
    <s v="USD"/>
    <x v="2953"/>
    <x v="2974"/>
    <b v="0"/>
    <n v="2"/>
    <b v="0"/>
    <s v="film &amp; video/drama"/>
    <n v="20"/>
    <n v="100"/>
    <x v="5"/>
    <s v="drama"/>
    <x v="2974"/>
    <d v="2016-03-04T01:55:55"/>
  </r>
  <r>
    <x v="2975"/>
    <s v="Balm in Gilead at Columbia"/>
    <s v="We are raising funds to allow for enhanced scenic, costume, and lighting design. Every dollar helps!"/>
    <n v="200"/>
    <n v="200"/>
    <x v="0"/>
    <s v="US"/>
    <s v="USD"/>
    <x v="2954"/>
    <x v="2975"/>
    <b v="0"/>
    <n v="9"/>
    <b v="1"/>
    <s v="theater/plays"/>
    <n v="100"/>
    <n v="22.22"/>
    <x v="6"/>
    <s v="plays"/>
    <x v="2975"/>
    <d v="2016-04-17T23:30:00"/>
  </r>
  <r>
    <x v="2976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5"/>
    <x v="2976"/>
    <b v="0"/>
    <n v="5"/>
    <b v="1"/>
    <s v="publishing/nonfiction"/>
    <n v="100"/>
    <n v="40"/>
    <x v="1"/>
    <s v="nonfiction"/>
    <x v="2976"/>
    <d v="2016-02-15T07:59:00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x v="2977"/>
    <b v="0"/>
    <n v="1"/>
    <b v="0"/>
    <s v="technology/wearables"/>
    <n v="1"/>
    <n v="199"/>
    <x v="0"/>
    <s v="wearables"/>
    <x v="2977"/>
    <d v="2016-06-05T12:42:12"/>
  </r>
  <r>
    <x v="2978"/>
    <s v="Jazz For Everyone!"/>
    <s v="Working hard to get into the studio to record, produce, and edit my break out CD. I hope to realize my vision!"/>
    <n v="6500"/>
    <n v="196"/>
    <x v="2"/>
    <s v="US"/>
    <s v="USD"/>
    <x v="2957"/>
    <x v="2978"/>
    <b v="0"/>
    <n v="6"/>
    <b v="0"/>
    <s v="music/jazz"/>
    <n v="3"/>
    <n v="32.67"/>
    <x v="7"/>
    <s v="jazz"/>
    <x v="2978"/>
    <d v="2011-01-24T05:45:26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x v="2979"/>
    <b v="0"/>
    <n v="10"/>
    <b v="0"/>
    <s v="music/jazz"/>
    <n v="5"/>
    <n v="19.600000000000001"/>
    <x v="7"/>
    <s v="jazz"/>
    <x v="2979"/>
    <d v="2014-12-01T22:59:21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x v="2980"/>
    <b v="0"/>
    <n v="7"/>
    <b v="0"/>
    <s v="music/indie rock"/>
    <n v="2"/>
    <n v="27.86"/>
    <x v="7"/>
    <s v="indie rock"/>
    <x v="2980"/>
    <d v="2010-10-25T03:03:49"/>
  </r>
  <r>
    <x v="2981"/>
    <s v="DR. Mecurio's Mythical Marvels &amp; Beastiry"/>
    <s v="Dr. Mecurio's is an original work of fantasy designed and written for the stage."/>
    <n v="6000"/>
    <n v="195"/>
    <x v="2"/>
    <s v="US"/>
    <s v="USD"/>
    <x v="2960"/>
    <x v="2981"/>
    <b v="0"/>
    <n v="5"/>
    <b v="0"/>
    <s v="theater/plays"/>
    <n v="3"/>
    <n v="39"/>
    <x v="6"/>
    <s v="plays"/>
    <x v="2981"/>
    <d v="2015-02-28T08:00:00"/>
  </r>
  <r>
    <x v="2982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1"/>
    <x v="2982"/>
    <b v="0"/>
    <n v="12"/>
    <b v="1"/>
    <s v="theater/plays"/>
    <n v="130"/>
    <n v="16.25"/>
    <x v="6"/>
    <s v="plays"/>
    <x v="2982"/>
    <d v="2016-11-02T00:31:01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x v="2983"/>
    <b v="0"/>
    <n v="10"/>
    <b v="0"/>
    <s v="technology/wearables"/>
    <n v="1"/>
    <n v="19.399999999999999"/>
    <x v="0"/>
    <s v="wearables"/>
    <x v="2983"/>
    <d v="2016-02-23T00:57:56"/>
  </r>
  <r>
    <x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x v="2984"/>
    <b v="0"/>
    <n v="4"/>
    <b v="0"/>
    <s v="film &amp; video/science fiction"/>
    <n v="2"/>
    <n v="47.5"/>
    <x v="5"/>
    <s v="science fiction"/>
    <x v="2984"/>
    <d v="2015-04-03T13:59:01"/>
  </r>
  <r>
    <x v="2985"/>
    <s v="RETURNING AT A LATER DATE"/>
    <s v="SEE US ON PATREON www.badgirlartwork.com"/>
    <n v="199"/>
    <n v="190"/>
    <x v="1"/>
    <s v="US"/>
    <s v="USD"/>
    <x v="2964"/>
    <x v="2985"/>
    <b v="0"/>
    <n v="4"/>
    <b v="0"/>
    <s v="journalism/audio"/>
    <n v="95"/>
    <n v="47.5"/>
    <x v="8"/>
    <s v="audio"/>
    <x v="2985"/>
    <d v="2016-07-12T19:22:21"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x v="2965"/>
    <x v="2986"/>
    <b v="1"/>
    <n v="8"/>
    <b v="0"/>
    <s v="theater/plays"/>
    <n v="3"/>
    <n v="23.63"/>
    <x v="6"/>
    <s v="plays"/>
    <x v="2986"/>
    <d v="2014-10-04T06:59:00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x v="2987"/>
    <b v="0"/>
    <n v="8"/>
    <b v="0"/>
    <s v="food/food trucks"/>
    <n v="1"/>
    <n v="23.5"/>
    <x v="4"/>
    <s v="food trucks"/>
    <x v="2987"/>
    <d v="2014-08-14T18:20:08"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x v="2988"/>
    <b v="1"/>
    <n v="15"/>
    <b v="0"/>
    <s v="photography/photobooks"/>
    <n v="4"/>
    <n v="12.47"/>
    <x v="2"/>
    <s v="photobooks"/>
    <x v="2988"/>
    <d v="2014-09-27T13:27:24"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x v="2989"/>
    <b v="0"/>
    <n v="8"/>
    <b v="0"/>
    <s v="games/mobile games"/>
    <n v="0"/>
    <n v="23.25"/>
    <x v="3"/>
    <s v="mobile games"/>
    <x v="2989"/>
    <d v="2015-12-17T04:38:46"/>
  </r>
  <r>
    <x v="2990"/>
    <s v="The Lizard King, a play by Jay Jeff Jones"/>
    <s v="Come explore the dream world of Jim Morrison, rock singer, mystic, poet, shaman."/>
    <n v="45000"/>
    <n v="185"/>
    <x v="2"/>
    <s v="US"/>
    <s v="USD"/>
    <x v="2969"/>
    <x v="2990"/>
    <b v="0"/>
    <n v="4"/>
    <b v="0"/>
    <s v="theater/plays"/>
    <n v="0"/>
    <n v="46.25"/>
    <x v="6"/>
    <s v="plays"/>
    <x v="2990"/>
    <d v="2014-12-05T17:27:15"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x v="2991"/>
    <b v="0"/>
    <n v="3"/>
    <b v="0"/>
    <s v="theater/plays"/>
    <n v="3"/>
    <n v="61.67"/>
    <x v="6"/>
    <s v="plays"/>
    <x v="2991"/>
    <d v="2015-09-07T18:09:57"/>
  </r>
  <r>
    <x v="299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1"/>
    <x v="2992"/>
    <b v="0"/>
    <n v="6"/>
    <b v="0"/>
    <s v="technology/web"/>
    <n v="3"/>
    <n v="30"/>
    <x v="0"/>
    <s v="web"/>
    <x v="2992"/>
    <d v="2015-04-24T01:39:31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x v="2993"/>
    <b v="0"/>
    <n v="6"/>
    <b v="0"/>
    <s v="publishing/translations"/>
    <n v="7"/>
    <n v="30"/>
    <x v="1"/>
    <s v="translations"/>
    <x v="2993"/>
    <d v="2015-03-07T19:55:01"/>
  </r>
  <r>
    <x v="2994"/>
    <s v="The Good Samaritan"/>
    <s v="I'm making a modern day version of the bible story &quot; The Good Samaritan&quot;"/>
    <n v="450"/>
    <n v="180"/>
    <x v="2"/>
    <s v="US"/>
    <s v="USD"/>
    <x v="2973"/>
    <x v="2994"/>
    <b v="0"/>
    <n v="7"/>
    <b v="0"/>
    <s v="film &amp; video/drama"/>
    <n v="40"/>
    <n v="25.71"/>
    <x v="5"/>
    <s v="drama"/>
    <x v="2994"/>
    <d v="2015-03-24T00:08:46"/>
  </r>
  <r>
    <x v="2995"/>
    <s v="Planes and Planets needs to get their EP finished!!"/>
    <s v="We need YOUR HELP to take one more step to this make release sound amazing!"/>
    <n v="150"/>
    <n v="180"/>
    <x v="0"/>
    <s v="US"/>
    <s v="USD"/>
    <x v="2974"/>
    <x v="2995"/>
    <b v="0"/>
    <n v="8"/>
    <b v="1"/>
    <s v="music/rock"/>
    <n v="120"/>
    <n v="22.5"/>
    <x v="7"/>
    <s v="rock"/>
    <x v="2995"/>
    <d v="2012-09-15T01:35:37"/>
  </r>
  <r>
    <x v="2996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x v="2996"/>
    <b v="0"/>
    <n v="15"/>
    <b v="1"/>
    <s v="theater/plays"/>
    <n v="180"/>
    <n v="12"/>
    <x v="6"/>
    <s v="plays"/>
    <x v="2996"/>
    <d v="2016-05-10T21:00:00"/>
  </r>
  <r>
    <x v="2997"/>
    <s v="Quest Remnants of Chaos"/>
    <s v="A medieval, post apocolyptic, Online, MMORPG. Class morphing, character customization game."/>
    <n v="500000"/>
    <n v="178.52"/>
    <x v="2"/>
    <s v="US"/>
    <s v="USD"/>
    <x v="2976"/>
    <x v="2997"/>
    <b v="0"/>
    <n v="10"/>
    <b v="0"/>
    <s v="games/video games"/>
    <n v="0"/>
    <n v="17.850000000000001"/>
    <x v="3"/>
    <s v="video games"/>
    <x v="2997"/>
    <d v="2012-06-09T20:20:08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x v="2998"/>
    <b v="0"/>
    <n v="3"/>
    <b v="0"/>
    <s v="music/world music"/>
    <n v="18"/>
    <n v="59.33"/>
    <x v="7"/>
    <s v="world music"/>
    <x v="2998"/>
    <d v="2011-08-06T14:38:56"/>
  </r>
  <r>
    <x v="299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8"/>
    <x v="2999"/>
    <b v="0"/>
    <n v="5"/>
    <b v="0"/>
    <s v="theater/plays"/>
    <n v="1"/>
    <n v="35.4"/>
    <x v="6"/>
    <s v="plays"/>
    <x v="2999"/>
    <d v="2016-07-19T14:14:41"/>
  </r>
  <r>
    <x v="3000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9"/>
    <x v="3000"/>
    <b v="0"/>
    <n v="3"/>
    <b v="0"/>
    <s v="publishing/fiction"/>
    <n v="4"/>
    <n v="59"/>
    <x v="1"/>
    <s v="fiction"/>
    <x v="3000"/>
    <d v="2015-05-21T03:26:50"/>
  </r>
  <r>
    <x v="3001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0"/>
    <x v="3001"/>
    <b v="0"/>
    <n v="2"/>
    <b v="0"/>
    <s v="theater/spaces"/>
    <n v="0"/>
    <n v="87.5"/>
    <x v="6"/>
    <s v="spaces"/>
    <x v="3001"/>
    <d v="2015-10-16T16:35:52"/>
  </r>
  <r>
    <x v="3002"/>
    <s v="Course: Learn Cryptography"/>
    <s v="Learn classic and public key cryptography with a full proof-of-concept system in JavaScript."/>
    <n v="12000"/>
    <n v="175"/>
    <x v="2"/>
    <s v="US"/>
    <s v="USD"/>
    <x v="2981"/>
    <x v="3002"/>
    <b v="0"/>
    <n v="5"/>
    <b v="0"/>
    <s v="technology/web"/>
    <n v="1"/>
    <n v="35"/>
    <x v="0"/>
    <s v="web"/>
    <x v="3002"/>
    <d v="2014-12-25T20:27:03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x v="3003"/>
    <b v="0"/>
    <n v="7"/>
    <b v="0"/>
    <s v="theater/plays"/>
    <n v="12"/>
    <n v="24.71"/>
    <x v="6"/>
    <s v="plays"/>
    <x v="3003"/>
    <d v="2015-06-11T23:00:00"/>
  </r>
  <r>
    <x v="3004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3"/>
    <x v="3004"/>
    <b v="0"/>
    <n v="4"/>
    <b v="0"/>
    <s v="music/jazz"/>
    <n v="0"/>
    <n v="42.5"/>
    <x v="7"/>
    <s v="jazz"/>
    <x v="3004"/>
    <d v="2013-11-11T14:19:08"/>
  </r>
  <r>
    <x v="300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4"/>
    <x v="3005"/>
    <b v="0"/>
    <n v="5"/>
    <b v="0"/>
    <s v="publishing/fiction"/>
    <n v="2"/>
    <n v="34"/>
    <x v="1"/>
    <s v="fiction"/>
    <x v="3005"/>
    <d v="2011-12-16T01:26:35"/>
  </r>
  <r>
    <x v="3006"/>
    <s v="Yorick and Company"/>
    <s v="Yorick and Co. is a comedy about a struggling theatre company whose mysterious benefactor starts haunting the show!"/>
    <n v="1600"/>
    <n v="170"/>
    <x v="2"/>
    <s v="US"/>
    <s v="USD"/>
    <x v="2985"/>
    <x v="3006"/>
    <b v="0"/>
    <n v="4"/>
    <b v="0"/>
    <s v="theater/plays"/>
    <n v="11"/>
    <n v="42.5"/>
    <x v="6"/>
    <s v="plays"/>
    <x v="3006"/>
    <d v="2014-06-17T04:36:18"/>
  </r>
  <r>
    <x v="3007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6"/>
    <x v="3007"/>
    <b v="0"/>
    <n v="5"/>
    <b v="0"/>
    <s v="theater/plays"/>
    <n v="20"/>
    <n v="34"/>
    <x v="6"/>
    <s v="plays"/>
    <x v="3007"/>
    <d v="2015-07-07T19:26:20"/>
  </r>
  <r>
    <x v="3008"/>
    <s v="2016 Calendar:  Wonders of Nature"/>
    <s v="A 2016 calendar collection of landscape and wildlife photographs from award winning photographer, Steve Marler."/>
    <n v="500"/>
    <n v="170"/>
    <x v="2"/>
    <s v="US"/>
    <s v="USD"/>
    <x v="2987"/>
    <x v="3008"/>
    <b v="0"/>
    <n v="6"/>
    <b v="0"/>
    <s v="photography/nature"/>
    <n v="34"/>
    <n v="28.33"/>
    <x v="2"/>
    <s v="nature"/>
    <x v="3008"/>
    <d v="2015-11-03T04:15:59"/>
  </r>
  <r>
    <x v="3009"/>
    <s v="Southern Utah University: V-Day 2015"/>
    <s v="V-Day Southern Utah University 2015 and Second Studio Players presents: The Vagina Monologues"/>
    <n v="1000"/>
    <n v="165"/>
    <x v="2"/>
    <s v="US"/>
    <s v="USD"/>
    <x v="2988"/>
    <x v="3009"/>
    <b v="0"/>
    <n v="6"/>
    <b v="0"/>
    <s v="theater/plays"/>
    <n v="17"/>
    <n v="27.5"/>
    <x v="6"/>
    <s v="plays"/>
    <x v="3009"/>
    <d v="2015-03-01T03:00:00"/>
  </r>
  <r>
    <x v="3010"/>
    <s v="Backyard Zombies"/>
    <s v="Collect coins and save civilians while you blast your way through tons of zombies! Unlock new characters and levels!"/>
    <n v="400"/>
    <n v="165"/>
    <x v="2"/>
    <s v="US"/>
    <s v="USD"/>
    <x v="2989"/>
    <x v="3010"/>
    <b v="0"/>
    <n v="7"/>
    <b v="0"/>
    <s v="games/video games"/>
    <n v="41"/>
    <n v="23.57"/>
    <x v="3"/>
    <s v="video games"/>
    <x v="3010"/>
    <d v="2012-04-04T16:46:15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x v="3011"/>
    <b v="0"/>
    <n v="7"/>
    <b v="0"/>
    <s v="theater/plays"/>
    <n v="21"/>
    <n v="23.14"/>
    <x v="6"/>
    <s v="plays"/>
    <x v="3011"/>
    <d v="2017-04-04T03:38:41"/>
  </r>
  <r>
    <x v="3012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1"/>
    <x v="3012"/>
    <b v="0"/>
    <n v="5"/>
    <b v="0"/>
    <s v="music/jazz"/>
    <n v="3"/>
    <n v="32"/>
    <x v="7"/>
    <s v="jazz"/>
    <x v="3012"/>
    <d v="2013-11-27T22:08:31"/>
  </r>
  <r>
    <x v="3013"/>
    <s v="U City Jazz Festival, St. Louis, MO"/>
    <s v="The U City Jazz Festival is offered for free to the community and features the best jazz talent from the midwest."/>
    <n v="5000"/>
    <n v="160"/>
    <x v="2"/>
    <s v="US"/>
    <s v="USD"/>
    <x v="2992"/>
    <x v="3013"/>
    <b v="0"/>
    <n v="4"/>
    <b v="0"/>
    <s v="music/jazz"/>
    <n v="3"/>
    <n v="40"/>
    <x v="7"/>
    <s v="jazz"/>
    <x v="3013"/>
    <d v="2012-09-23T02:25:00"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x v="3014"/>
    <b v="0"/>
    <n v="4"/>
    <b v="0"/>
    <s v="technology/wearables"/>
    <n v="0"/>
    <n v="39"/>
    <x v="0"/>
    <s v="wearables"/>
    <x v="3014"/>
    <d v="2015-01-16T10:30:47"/>
  </r>
  <r>
    <x v="3015"/>
    <s v="I Wanted To See Boobs"/>
    <s v="A hardcover photobook telling the naked truth of a young photographers journey."/>
    <n v="100"/>
    <n v="155"/>
    <x v="0"/>
    <s v="GB"/>
    <s v="GBP"/>
    <x v="2994"/>
    <x v="3015"/>
    <b v="0"/>
    <n v="3"/>
    <b v="1"/>
    <s v="photography/photobooks"/>
    <n v="155"/>
    <n v="51.67"/>
    <x v="2"/>
    <s v="photobooks"/>
    <x v="3015"/>
    <d v="2015-09-12T13:37:40"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x v="3016"/>
    <b v="0"/>
    <n v="13"/>
    <b v="0"/>
    <s v="film &amp; video/animation"/>
    <n v="1"/>
    <n v="11.77"/>
    <x v="5"/>
    <s v="animation"/>
    <x v="3016"/>
    <d v="2013-06-05T22:13:50"/>
  </r>
  <r>
    <x v="301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6"/>
    <x v="3017"/>
    <b v="0"/>
    <n v="4"/>
    <b v="0"/>
    <s v="theater/plays"/>
    <n v="15"/>
    <n v="38.25"/>
    <x v="6"/>
    <s v="plays"/>
    <x v="3017"/>
    <d v="2014-10-26T20:08:00"/>
  </r>
  <r>
    <x v="3018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7"/>
    <x v="3018"/>
    <b v="0"/>
    <n v="7"/>
    <b v="1"/>
    <s v="music/rock"/>
    <n v="100"/>
    <n v="21.86"/>
    <x v="7"/>
    <s v="rock"/>
    <x v="3018"/>
    <d v="2017-03-02T16:49:11"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x v="3019"/>
    <b v="0"/>
    <n v="6"/>
    <b v="0"/>
    <s v="film &amp; video/science fiction"/>
    <n v="0"/>
    <n v="25.17"/>
    <x v="5"/>
    <s v="science fiction"/>
    <x v="3019"/>
    <d v="2014-10-28T22:00:00"/>
  </r>
  <r>
    <x v="3020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x v="3020"/>
    <b v="0"/>
    <n v="3"/>
    <b v="0"/>
    <s v="music/jazz"/>
    <n v="0"/>
    <n v="50.33"/>
    <x v="7"/>
    <s v="jazz"/>
    <x v="3020"/>
    <d v="2016-01-03T01:55:37"/>
  </r>
  <r>
    <x v="3021"/>
    <s v="Was ist das"/>
    <s v="I want to create an authentic German food truck to travel all over the US. Spreading amazing German Food to Summer Time Music Festivals"/>
    <n v="25000"/>
    <n v="151"/>
    <x v="2"/>
    <s v="US"/>
    <s v="USD"/>
    <x v="3000"/>
    <x v="3021"/>
    <b v="0"/>
    <n v="3"/>
    <b v="0"/>
    <s v="food/food trucks"/>
    <n v="1"/>
    <n v="50.33"/>
    <x v="4"/>
    <s v="food trucks"/>
    <x v="3021"/>
    <d v="2015-08-25T17:34:42"/>
  </r>
  <r>
    <x v="3022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1"/>
    <x v="3022"/>
    <b v="0"/>
    <n v="3"/>
    <b v="0"/>
    <s v="food/food trucks"/>
    <n v="2"/>
    <n v="50.33"/>
    <x v="4"/>
    <s v="food trucks"/>
    <x v="3022"/>
    <d v="2014-12-05T16:04:40"/>
  </r>
  <r>
    <x v="3023"/>
    <s v="Decree 770: Europa"/>
    <s v="A brand new musical about the ban of contraception and abortion in Romania and the revolution that ended it all in 1989."/>
    <n v="3750"/>
    <n v="151"/>
    <x v="2"/>
    <s v="US"/>
    <s v="USD"/>
    <x v="3002"/>
    <x v="3023"/>
    <b v="0"/>
    <n v="4"/>
    <b v="0"/>
    <s v="theater/musical"/>
    <n v="4"/>
    <n v="37.75"/>
    <x v="6"/>
    <s v="musical"/>
    <x v="3023"/>
    <d v="2016-08-16T18:07:49"/>
  </r>
  <r>
    <x v="3024"/>
    <s v="Write Now 5"/>
    <s v="Write Now 5 is a new writing festival in south east London promoting new work from emerging playwrights."/>
    <n v="400"/>
    <n v="151"/>
    <x v="2"/>
    <s v="GB"/>
    <s v="GBP"/>
    <x v="3003"/>
    <x v="3024"/>
    <b v="0"/>
    <n v="13"/>
    <b v="0"/>
    <s v="theater/plays"/>
    <n v="38"/>
    <n v="11.62"/>
    <x v="6"/>
    <s v="plays"/>
    <x v="3024"/>
    <d v="2014-05-16T22:11:30"/>
  </r>
  <r>
    <x v="302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4"/>
    <x v="3025"/>
    <b v="0"/>
    <n v="3"/>
    <b v="0"/>
    <s v="publishing/fiction"/>
    <n v="2"/>
    <n v="50"/>
    <x v="1"/>
    <s v="fiction"/>
    <x v="3025"/>
    <d v="2015-06-20T19:06:13"/>
  </r>
  <r>
    <x v="3026"/>
    <s v="Stuck On An Eyeland"/>
    <s v="A project that incorporates animation and comic art into a relevant story. 4 boys, 1 eyeland, and a whole lot of drama!!!"/>
    <n v="5000"/>
    <n v="150"/>
    <x v="2"/>
    <s v="US"/>
    <s v="USD"/>
    <x v="3005"/>
    <x v="3026"/>
    <b v="0"/>
    <n v="5"/>
    <b v="0"/>
    <s v="film &amp; video/animation"/>
    <n v="3"/>
    <n v="30"/>
    <x v="5"/>
    <s v="animation"/>
    <x v="3026"/>
    <d v="2013-04-06T06:16:22"/>
  </r>
  <r>
    <x v="3027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6"/>
    <x v="3027"/>
    <b v="0"/>
    <n v="2"/>
    <b v="0"/>
    <s v="publishing/children's books"/>
    <n v="3"/>
    <n v="75"/>
    <x v="1"/>
    <s v="children's books"/>
    <x v="3027"/>
    <d v="2011-12-16T00:19:14"/>
  </r>
  <r>
    <x v="3028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7"/>
    <x v="3028"/>
    <b v="0"/>
    <n v="3"/>
    <b v="0"/>
    <s v="music/faith"/>
    <n v="8"/>
    <n v="50"/>
    <x v="7"/>
    <s v="faith"/>
    <x v="3028"/>
    <d v="2016-12-09T14:51:39"/>
  </r>
  <r>
    <x v="3029"/>
    <s v="Measure For Measure"/>
    <s v="The ASU Theatre and Shakespeare Club presents Measure For Measure directed by Jordyn Ochser."/>
    <n v="700"/>
    <n v="150"/>
    <x v="2"/>
    <s v="US"/>
    <s v="USD"/>
    <x v="3008"/>
    <x v="3029"/>
    <b v="0"/>
    <n v="4"/>
    <b v="0"/>
    <s v="theater/plays"/>
    <n v="21"/>
    <n v="37.5"/>
    <x v="6"/>
    <s v="plays"/>
    <x v="3029"/>
    <d v="2015-11-12T06:59:00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x v="3030"/>
    <b v="0"/>
    <n v="11"/>
    <b v="0"/>
    <s v="film &amp; video/animation"/>
    <n v="0"/>
    <n v="13.55"/>
    <x v="5"/>
    <s v="animation"/>
    <x v="3030"/>
    <d v="2015-11-05T23:32:52"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x v="3031"/>
    <b v="0"/>
    <n v="6"/>
    <b v="0"/>
    <s v="theater/plays"/>
    <n v="5"/>
    <n v="24.33"/>
    <x v="6"/>
    <s v="plays"/>
    <x v="3031"/>
    <d v="2015-08-08T21:34:00"/>
  </r>
  <r>
    <x v="3032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1"/>
    <x v="3032"/>
    <b v="0"/>
    <n v="2"/>
    <b v="0"/>
    <s v="food/food trucks"/>
    <n v="2"/>
    <n v="72.5"/>
    <x v="4"/>
    <s v="food trucks"/>
    <x v="3032"/>
    <d v="2015-09-17T02:31:52"/>
  </r>
  <r>
    <x v="3033"/>
    <s v="Sometimes you don't need love (Canceled)"/>
    <s v="English Version of my auto-published novel"/>
    <n v="5000"/>
    <n v="145"/>
    <x v="1"/>
    <s v="IT"/>
    <s v="EUR"/>
    <x v="3012"/>
    <x v="3033"/>
    <b v="0"/>
    <n v="3"/>
    <b v="0"/>
    <s v="publishing/translations"/>
    <n v="3"/>
    <n v="48.33"/>
    <x v="1"/>
    <s v="translations"/>
    <x v="3033"/>
    <d v="2017-01-03T16:02:45"/>
  </r>
  <r>
    <x v="3034"/>
    <s v="An Interview With Gaddafi - The Stage Play"/>
    <s v="The moving dramatisation of one man's journey to find the truth behind the Libyan regime change."/>
    <n v="1850"/>
    <n v="145"/>
    <x v="2"/>
    <s v="GB"/>
    <s v="GBP"/>
    <x v="3013"/>
    <x v="3034"/>
    <b v="0"/>
    <n v="7"/>
    <b v="0"/>
    <s v="theater/plays"/>
    <n v="8"/>
    <n v="20.71"/>
    <x v="6"/>
    <s v="plays"/>
    <x v="3034"/>
    <d v="2014-05-19T11:26:29"/>
  </r>
  <r>
    <x v="3035"/>
    <s v="Relaunching in May"/>
    <s v="Humans have AM/FM/Satellite radio, kids have radio Disney, pets have DogCatRadio."/>
    <n v="85000"/>
    <n v="142"/>
    <x v="2"/>
    <s v="US"/>
    <s v="USD"/>
    <x v="3014"/>
    <x v="3035"/>
    <b v="0"/>
    <n v="1"/>
    <b v="0"/>
    <s v="technology/web"/>
    <n v="0"/>
    <n v="142"/>
    <x v="0"/>
    <s v="web"/>
    <x v="3035"/>
    <d v="2016-02-18T19:09:29"/>
  </r>
  <r>
    <x v="30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5"/>
    <x v="3036"/>
    <b v="0"/>
    <n v="7"/>
    <b v="0"/>
    <s v="theater/spaces"/>
    <n v="14"/>
    <n v="20.14"/>
    <x v="6"/>
    <s v="spaces"/>
    <x v="3036"/>
    <d v="2014-12-14T20:00:34"/>
  </r>
  <r>
    <x v="303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6"/>
    <x v="3037"/>
    <b v="0"/>
    <n v="5"/>
    <b v="0"/>
    <s v="film &amp; video/animation"/>
    <n v="18"/>
    <n v="28.2"/>
    <x v="5"/>
    <s v="animation"/>
    <x v="3037"/>
    <d v="2014-08-23T22:08:38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x v="3038"/>
    <b v="0"/>
    <n v="5"/>
    <b v="0"/>
    <s v="film &amp; video/science fiction"/>
    <n v="0"/>
    <n v="28"/>
    <x v="5"/>
    <s v="science fiction"/>
    <x v="3038"/>
    <d v="2015-06-18T13:13:11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x v="3039"/>
    <b v="0"/>
    <n v="6"/>
    <b v="0"/>
    <s v="technology/web"/>
    <n v="1"/>
    <n v="23.33"/>
    <x v="0"/>
    <s v="web"/>
    <x v="3039"/>
    <d v="2014-12-26T20:35:39"/>
  </r>
  <r>
    <x v="3040"/>
    <s v="Portraits of Resilience"/>
    <s v="Taking (and giving) professional portraits of survivors of human trafficking in Myanmar."/>
    <n v="2000"/>
    <n v="140"/>
    <x v="2"/>
    <s v="US"/>
    <s v="USD"/>
    <x v="3019"/>
    <x v="3040"/>
    <b v="0"/>
    <n v="3"/>
    <b v="0"/>
    <s v="photography/people"/>
    <n v="7"/>
    <n v="46.67"/>
    <x v="2"/>
    <s v="people"/>
    <x v="3040"/>
    <d v="2015-07-03T21:26:26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x v="3041"/>
    <b v="0"/>
    <n v="4"/>
    <b v="0"/>
    <s v="publishing/children's books"/>
    <n v="28"/>
    <n v="35"/>
    <x v="1"/>
    <s v="children's books"/>
    <x v="3041"/>
    <d v="2012-06-16T03:10:00"/>
  </r>
  <r>
    <x v="3042"/>
    <s v="&quot;Amp&quot; A Story About a Robot"/>
    <s v="&quot;Amp&quot; is a short film about a robot with needs."/>
    <n v="512"/>
    <n v="138"/>
    <x v="2"/>
    <s v="US"/>
    <s v="USD"/>
    <x v="3021"/>
    <x v="3042"/>
    <b v="0"/>
    <n v="8"/>
    <b v="0"/>
    <s v="film &amp; video/animation"/>
    <n v="27"/>
    <n v="17.25"/>
    <x v="5"/>
    <s v="animation"/>
    <x v="3042"/>
    <d v="2014-06-27T02:52:54"/>
  </r>
  <r>
    <x v="3043"/>
    <s v="4th Wall Theatre Project"/>
    <s v="Local Community theater to get up and running in the Idaho Falls area. Something new, something different!"/>
    <n v="500"/>
    <n v="137"/>
    <x v="2"/>
    <s v="US"/>
    <s v="USD"/>
    <x v="3022"/>
    <x v="3043"/>
    <b v="0"/>
    <n v="6"/>
    <b v="0"/>
    <s v="theater/plays"/>
    <n v="27"/>
    <n v="22.83"/>
    <x v="6"/>
    <s v="plays"/>
    <x v="3043"/>
    <d v="2016-05-15T20:21:13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x v="3044"/>
    <b v="0"/>
    <n v="6"/>
    <b v="0"/>
    <s v="theater/plays"/>
    <n v="1"/>
    <n v="22.67"/>
    <x v="6"/>
    <s v="plays"/>
    <x v="3044"/>
    <d v="2014-07-21T12:52:06"/>
  </r>
  <r>
    <x v="3045"/>
    <s v="Woman2Woman"/>
    <s v="I am trying to put on a gospel comedy stage play that is full of laughter and life lessons as well that will change your life forever,"/>
    <n v="60000"/>
    <n v="135"/>
    <x v="2"/>
    <s v="US"/>
    <s v="USD"/>
    <x v="3024"/>
    <x v="3045"/>
    <b v="0"/>
    <n v="4"/>
    <b v="0"/>
    <s v="theater/plays"/>
    <n v="0"/>
    <n v="33.75"/>
    <x v="6"/>
    <s v="plays"/>
    <x v="3045"/>
    <d v="2014-09-11T08:37:22"/>
  </r>
  <r>
    <x v="3046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5"/>
    <x v="3046"/>
    <b v="0"/>
    <n v="9"/>
    <b v="0"/>
    <s v="theater/plays"/>
    <n v="1"/>
    <n v="15"/>
    <x v="6"/>
    <s v="plays"/>
    <x v="3046"/>
    <d v="2014-06-27T16:21:24"/>
  </r>
  <r>
    <x v="3047"/>
    <s v="HUB Theatre Group presents John Logan's RED"/>
    <s v="HUB Theatre Group collaborates with local artists to present John Logan's RED to the community."/>
    <n v="2500"/>
    <n v="135"/>
    <x v="2"/>
    <s v="US"/>
    <s v="USD"/>
    <x v="3026"/>
    <x v="3047"/>
    <b v="0"/>
    <n v="5"/>
    <b v="0"/>
    <s v="theater/plays"/>
    <n v="5"/>
    <n v="27"/>
    <x v="6"/>
    <s v="plays"/>
    <x v="3047"/>
    <d v="2015-06-11T02:13:11"/>
  </r>
  <r>
    <x v="3048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7"/>
    <x v="3048"/>
    <b v="0"/>
    <n v="3"/>
    <b v="0"/>
    <s v="theater/plays"/>
    <n v="5"/>
    <n v="45"/>
    <x v="6"/>
    <s v="plays"/>
    <x v="3048"/>
    <d v="2016-11-13T10:17:40"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x v="3049"/>
    <b v="0"/>
    <n v="8"/>
    <b v="0"/>
    <s v="film &amp; video/animation"/>
    <n v="1"/>
    <n v="16.63"/>
    <x v="5"/>
    <s v="animation"/>
    <x v="3049"/>
    <d v="2016-03-01T17:05:14"/>
  </r>
  <r>
    <x v="3050"/>
    <s v="DIY Garage"/>
    <s v="A do-it-yourself auto garage in Des Moines, Iowa where people can learn how to work on cars &amp; those who know can share their knowledge."/>
    <n v="40000"/>
    <n v="132"/>
    <x v="2"/>
    <s v="US"/>
    <s v="USD"/>
    <x v="3029"/>
    <x v="3050"/>
    <b v="0"/>
    <n v="3"/>
    <b v="0"/>
    <s v="technology/makerspaces"/>
    <n v="0"/>
    <n v="44"/>
    <x v="0"/>
    <s v="makerspaces"/>
    <x v="3050"/>
    <d v="2015-02-28T00:01:34"/>
  </r>
  <r>
    <x v="3051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30"/>
    <x v="3051"/>
    <b v="0"/>
    <n v="3"/>
    <b v="0"/>
    <s v="music/world music"/>
    <n v="4"/>
    <n v="44"/>
    <x v="7"/>
    <s v="world music"/>
    <x v="3051"/>
    <d v="2013-10-22T21:44:38"/>
  </r>
  <r>
    <x v="3052"/>
    <s v="Teach Your Parents iPad (Canceled)"/>
    <s v="An iPad support care package for your parents / seniors."/>
    <n v="5000"/>
    <n v="131"/>
    <x v="1"/>
    <s v="US"/>
    <s v="USD"/>
    <x v="3031"/>
    <x v="3052"/>
    <b v="0"/>
    <n v="8"/>
    <b v="0"/>
    <s v="technology/web"/>
    <n v="3"/>
    <n v="16.38"/>
    <x v="0"/>
    <s v="web"/>
    <x v="3052"/>
    <d v="2015-08-23T08:35:08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x v="3053"/>
    <b v="0"/>
    <n v="7"/>
    <b v="0"/>
    <s v="music/jazz"/>
    <n v="7"/>
    <n v="18.71"/>
    <x v="7"/>
    <s v="jazz"/>
    <x v="3053"/>
    <d v="2014-03-16T22:00:00"/>
  </r>
  <r>
    <x v="3054"/>
    <s v="Elektra Bekent - Afstudeervoorstelling"/>
    <s v="Mijn solo voorstelling gaat over Elektra (Sophokles) en hoe zij als jongere alles beleeft en meemaakt!"/>
    <n v="850"/>
    <n v="131"/>
    <x v="2"/>
    <s v="NL"/>
    <s v="EUR"/>
    <x v="3033"/>
    <x v="3054"/>
    <b v="0"/>
    <n v="4"/>
    <b v="0"/>
    <s v="theater/plays"/>
    <n v="15"/>
    <n v="32.75"/>
    <x v="6"/>
    <s v="plays"/>
    <x v="3054"/>
    <d v="2015-01-24T12:00:00"/>
  </r>
  <r>
    <x v="3055"/>
    <s v="Time Please Fringe"/>
    <s v="Funding for a production of Time Please at the Brighton Fringe 2017... and beyond."/>
    <n v="1500"/>
    <n v="130"/>
    <x v="2"/>
    <s v="GB"/>
    <s v="GBP"/>
    <x v="3034"/>
    <x v="3055"/>
    <b v="0"/>
    <n v="4"/>
    <b v="0"/>
    <s v="theater/plays"/>
    <n v="9"/>
    <n v="32.5"/>
    <x v="6"/>
    <s v="plays"/>
    <x v="3055"/>
    <d v="2016-10-07T21:51:48"/>
  </r>
  <r>
    <x v="3056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5"/>
    <x v="3056"/>
    <b v="0"/>
    <n v="2"/>
    <b v="0"/>
    <s v="film &amp; video/drama"/>
    <n v="13"/>
    <n v="65"/>
    <x v="5"/>
    <s v="drama"/>
    <x v="3056"/>
    <d v="2015-03-27T02:39:00"/>
  </r>
  <r>
    <x v="305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6"/>
    <x v="3057"/>
    <b v="0"/>
    <n v="10"/>
    <b v="0"/>
    <s v="games/video games"/>
    <n v="26"/>
    <n v="13"/>
    <x v="3"/>
    <s v="video games"/>
    <x v="3057"/>
    <d v="2013-12-21T20:32:11"/>
  </r>
  <r>
    <x v="3058"/>
    <s v="The Wedding"/>
    <s v="An historic and proud work of Polish nationalistic literature performed on stage."/>
    <n v="400"/>
    <n v="130"/>
    <x v="2"/>
    <s v="US"/>
    <s v="USD"/>
    <x v="3037"/>
    <x v="3058"/>
    <b v="0"/>
    <n v="5"/>
    <b v="0"/>
    <s v="theater/plays"/>
    <n v="33"/>
    <n v="26"/>
    <x v="6"/>
    <s v="plays"/>
    <x v="3058"/>
    <d v="2015-03-14T00:50:01"/>
  </r>
  <r>
    <x v="3059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8"/>
    <x v="3059"/>
    <b v="0"/>
    <n v="9"/>
    <b v="0"/>
    <s v="theater/musical"/>
    <n v="65"/>
    <n v="14.44"/>
    <x v="6"/>
    <s v="musical"/>
    <x v="3059"/>
    <d v="2015-06-10T09:58:22"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x v="3060"/>
    <b v="0"/>
    <n v="3"/>
    <b v="1"/>
    <s v="theater/musical"/>
    <n v="129"/>
    <n v="43"/>
    <x v="6"/>
    <s v="musical"/>
    <x v="3060"/>
    <d v="2014-09-25T21:16:44"/>
  </r>
  <r>
    <x v="3061"/>
    <s v="Subtropisch zwemparadijs Tropicana"/>
    <s v="Wij willen Tropicana het subtropisch zwemparadijs van Rotterdam op een nieuwe locatie gaan bouwen."/>
    <n v="1300000"/>
    <n v="128"/>
    <x v="2"/>
    <s v="NL"/>
    <s v="EUR"/>
    <x v="3040"/>
    <x v="3061"/>
    <b v="0"/>
    <n v="10"/>
    <b v="0"/>
    <s v="theater/spaces"/>
    <n v="0"/>
    <n v="12.8"/>
    <x v="6"/>
    <s v="spaces"/>
    <x v="3061"/>
    <d v="2016-05-05T21:36:36"/>
  </r>
  <r>
    <x v="3062"/>
    <s v="Tales Of Tameria - Dawning Light"/>
    <s v="A game with a mixture of a few genres from RPG, Simulation and to adventure elements."/>
    <n v="1000"/>
    <n v="128"/>
    <x v="2"/>
    <s v="GB"/>
    <s v="GBP"/>
    <x v="3041"/>
    <x v="3062"/>
    <b v="0"/>
    <n v="12"/>
    <b v="0"/>
    <s v="games/video games"/>
    <n v="13"/>
    <n v="10.67"/>
    <x v="3"/>
    <s v="video games"/>
    <x v="3062"/>
    <d v="2013-11-09T01:18:59"/>
  </r>
  <r>
    <x v="3063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2"/>
    <x v="3063"/>
    <b v="0"/>
    <n v="3"/>
    <b v="0"/>
    <s v="theater/spaces"/>
    <n v="0"/>
    <n v="42"/>
    <x v="6"/>
    <s v="spaces"/>
    <x v="3063"/>
    <d v="2015-01-08T13:41:00"/>
  </r>
  <r>
    <x v="3064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3"/>
    <x v="3064"/>
    <b v="0"/>
    <n v="5"/>
    <b v="0"/>
    <s v="technology/wearables"/>
    <n v="1"/>
    <n v="25.2"/>
    <x v="0"/>
    <s v="wearables"/>
    <x v="3064"/>
    <d v="2015-01-25T03:56:39"/>
  </r>
  <r>
    <x v="3065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x v="3065"/>
    <b v="0"/>
    <n v="3"/>
    <b v="0"/>
    <s v="theater/plays"/>
    <n v="6"/>
    <n v="42"/>
    <x v="6"/>
    <s v="plays"/>
    <x v="3065"/>
    <d v="2015-04-19T16:19:46"/>
  </r>
  <r>
    <x v="3066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5"/>
    <x v="3066"/>
    <b v="0"/>
    <n v="4"/>
    <b v="0"/>
    <s v="games/mobile games"/>
    <n v="0"/>
    <n v="31.25"/>
    <x v="3"/>
    <s v="mobile games"/>
    <x v="3066"/>
    <d v="2017-01-21T21:45:31"/>
  </r>
  <r>
    <x v="3067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6"/>
    <x v="3067"/>
    <b v="0"/>
    <n v="2"/>
    <b v="0"/>
    <s v="games/mobile games"/>
    <n v="1"/>
    <n v="62.5"/>
    <x v="3"/>
    <s v="mobile games"/>
    <x v="3067"/>
    <d v="2017-03-01T04:00:00"/>
  </r>
  <r>
    <x v="306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47"/>
    <x v="3068"/>
    <b v="0"/>
    <n v="2"/>
    <b v="0"/>
    <s v="theater/spaces"/>
    <n v="1"/>
    <n v="62.5"/>
    <x v="6"/>
    <s v="spaces"/>
    <x v="3068"/>
    <d v="2016-12-21T04:36:30"/>
  </r>
  <r>
    <x v="3069"/>
    <s v="Angels in Houston"/>
    <s v="Help a group of actors end bigotry in Houston, TX by supporting a  full production of Angels in America."/>
    <n v="15000"/>
    <n v="125"/>
    <x v="2"/>
    <s v="US"/>
    <s v="USD"/>
    <x v="3048"/>
    <x v="3069"/>
    <b v="0"/>
    <n v="2"/>
    <b v="0"/>
    <s v="theater/plays"/>
    <n v="1"/>
    <n v="62.5"/>
    <x v="6"/>
    <s v="plays"/>
    <x v="3069"/>
    <d v="2014-10-26T21:52:38"/>
  </r>
  <r>
    <x v="3070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49"/>
    <x v="3070"/>
    <b v="0"/>
    <n v="2"/>
    <b v="0"/>
    <s v="theater/plays"/>
    <n v="1"/>
    <n v="62.5"/>
    <x v="6"/>
    <s v="plays"/>
    <x v="3070"/>
    <d v="2014-08-12T18:36:01"/>
  </r>
  <r>
    <x v="3071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50"/>
    <x v="3071"/>
    <b v="0"/>
    <n v="4"/>
    <b v="0"/>
    <s v="music/indie rock"/>
    <n v="4"/>
    <n v="31.25"/>
    <x v="7"/>
    <s v="indie rock"/>
    <x v="3071"/>
    <d v="2013-11-21T17:46:19"/>
  </r>
  <r>
    <x v="30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51"/>
    <x v="3072"/>
    <b v="0"/>
    <n v="3"/>
    <b v="0"/>
    <s v="publishing/art books"/>
    <n v="5"/>
    <n v="41.67"/>
    <x v="1"/>
    <s v="art books"/>
    <x v="3072"/>
    <d v="2016-02-28T23:59:00"/>
  </r>
  <r>
    <x v="3073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52"/>
    <x v="3073"/>
    <b v="0"/>
    <n v="2"/>
    <b v="0"/>
    <s v="film &amp; video/animation"/>
    <n v="5"/>
    <n v="62.5"/>
    <x v="5"/>
    <s v="animation"/>
    <x v="3073"/>
    <d v="2013-12-01T21:01:42"/>
  </r>
  <r>
    <x v="3074"/>
    <s v="The Mission - Please Check Back Soon (Canceled)"/>
    <s v="They have launched a Kickstarter."/>
    <n v="125000"/>
    <n v="124"/>
    <x v="1"/>
    <s v="US"/>
    <s v="USD"/>
    <x v="3053"/>
    <x v="3074"/>
    <b v="0"/>
    <n v="3"/>
    <b v="0"/>
    <s v="technology/space exploration"/>
    <n v="0"/>
    <n v="41.33"/>
    <x v="0"/>
    <s v="space exploration"/>
    <x v="3074"/>
    <d v="2016-02-01T23:55:41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x v="3075"/>
    <b v="0"/>
    <n v="14"/>
    <b v="1"/>
    <s v="theater/plays"/>
    <n v="124"/>
    <n v="8.86"/>
    <x v="6"/>
    <s v="plays"/>
    <x v="3075"/>
    <d v="2015-03-31T22:59:00"/>
  </r>
  <r>
    <x v="3076"/>
    <s v="sellorshopusa.com"/>
    <s v="Groundbreaking New Classifieds Website Grows Into Largest Nationwide Coverage By Turning Users Into Entrepreneurs"/>
    <n v="25000"/>
    <n v="123"/>
    <x v="2"/>
    <s v="US"/>
    <s v="USD"/>
    <x v="3055"/>
    <x v="3076"/>
    <b v="0"/>
    <n v="6"/>
    <b v="0"/>
    <s v="technology/web"/>
    <n v="0"/>
    <n v="20.5"/>
    <x v="0"/>
    <s v="web"/>
    <x v="3076"/>
    <d v="2014-11-14T18:16:31"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x v="3077"/>
    <b v="0"/>
    <n v="5"/>
    <b v="0"/>
    <s v="music/jazz"/>
    <n v="22"/>
    <n v="24.6"/>
    <x v="7"/>
    <s v="jazz"/>
    <x v="3077"/>
    <d v="2017-03-03T13:05:19"/>
  </r>
  <r>
    <x v="307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57"/>
    <x v="3078"/>
    <b v="0"/>
    <n v="3"/>
    <b v="0"/>
    <s v="theater/plays"/>
    <n v="0"/>
    <n v="40"/>
    <x v="6"/>
    <s v="plays"/>
    <x v="3078"/>
    <d v="2014-08-04T16:00:00"/>
  </r>
  <r>
    <x v="3079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58"/>
    <x v="3079"/>
    <b v="0"/>
    <n v="2"/>
    <b v="0"/>
    <s v="food/food trucks"/>
    <n v="0"/>
    <n v="60"/>
    <x v="4"/>
    <s v="food trucks"/>
    <x v="3079"/>
    <d v="2015-04-23T21:05:38"/>
  </r>
  <r>
    <x v="30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9"/>
    <x v="3080"/>
    <b v="0"/>
    <n v="2"/>
    <b v="0"/>
    <s v="music/jazz"/>
    <n v="6"/>
    <n v="60"/>
    <x v="7"/>
    <s v="jazz"/>
    <x v="3080"/>
    <d v="2014-05-12T04:03:29"/>
  </r>
  <r>
    <x v="3081"/>
    <s v="Help CRB obtain 501(c)(3) status! (Canceled)"/>
    <s v="The Columbus Ruby Brigade has brought monthly ruby goodness and camaraderie to all participants."/>
    <n v="420"/>
    <n v="120"/>
    <x v="1"/>
    <s v="US"/>
    <s v="USD"/>
    <x v="3060"/>
    <x v="3081"/>
    <b v="0"/>
    <n v="2"/>
    <b v="0"/>
    <s v="technology/web"/>
    <n v="29"/>
    <n v="60"/>
    <x v="0"/>
    <s v="web"/>
    <x v="3081"/>
    <d v="2014-12-11T16:31:10"/>
  </r>
  <r>
    <x v="3082"/>
    <s v="Beef Sticks, the Ultimate Protein Snack"/>
    <s v="You can never go wrong with a Beef Stick, great taste with no fillers and can easily goes with you everywhere."/>
    <n v="250"/>
    <n v="120"/>
    <x v="3"/>
    <s v="US"/>
    <s v="USD"/>
    <x v="3061"/>
    <x v="3082"/>
    <b v="0"/>
    <n v="4"/>
    <b v="0"/>
    <s v="food/small batch"/>
    <n v="48"/>
    <n v="30"/>
    <x v="4"/>
    <s v="small batch"/>
    <x v="3082"/>
    <d v="2017-03-20T18:07:27"/>
  </r>
  <r>
    <x v="3083"/>
    <s v="Pizza Delique"/>
    <s v="A play that addresses an important social issue, brought to light by members of the UoM Drama Society."/>
    <n v="70"/>
    <n v="120"/>
    <x v="0"/>
    <s v="GB"/>
    <s v="GBP"/>
    <x v="3062"/>
    <x v="3083"/>
    <b v="0"/>
    <n v="14"/>
    <b v="1"/>
    <s v="theater/plays"/>
    <n v="171"/>
    <n v="8.57"/>
    <x v="6"/>
    <s v="plays"/>
    <x v="3083"/>
    <d v="2016-03-13T12:00:00"/>
  </r>
  <r>
    <x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x v="3084"/>
    <b v="0"/>
    <n v="6"/>
    <b v="0"/>
    <s v="games/video games"/>
    <n v="0"/>
    <n v="19.670000000000002"/>
    <x v="3"/>
    <s v="video games"/>
    <x v="3084"/>
    <d v="2016-06-29T20:20:14"/>
  </r>
  <r>
    <x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x v="3085"/>
    <b v="0"/>
    <n v="9"/>
    <b v="0"/>
    <s v="theater/plays"/>
    <n v="1"/>
    <n v="13.11"/>
    <x v="6"/>
    <s v="plays"/>
    <x v="3085"/>
    <d v="2015-01-04T23:26:00"/>
  </r>
  <r>
    <x v="3086"/>
    <s v="Austen a New Musical Play"/>
    <s v="This fabulous new play explores the little known love life of England's most famous romantic novelist, Jane Austen."/>
    <n v="3550"/>
    <n v="116"/>
    <x v="2"/>
    <s v="GB"/>
    <s v="GBP"/>
    <x v="3065"/>
    <x v="3086"/>
    <b v="0"/>
    <n v="4"/>
    <b v="0"/>
    <s v="theater/musical"/>
    <n v="3"/>
    <n v="29"/>
    <x v="6"/>
    <s v="musical"/>
    <x v="3086"/>
    <d v="2015-06-15T19:10:18"/>
  </r>
  <r>
    <x v="308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6"/>
    <x v="3087"/>
    <b v="0"/>
    <n v="6"/>
    <b v="0"/>
    <s v="music/world music"/>
    <n v="12"/>
    <n v="19.329999999999998"/>
    <x v="7"/>
    <s v="world music"/>
    <x v="3087"/>
    <d v="2012-02-21T22:46:14"/>
  </r>
  <r>
    <x v="3088"/>
    <s v="be back soon (Canceled)"/>
    <s v="cancelled until further notice"/>
    <n v="199"/>
    <n v="116"/>
    <x v="1"/>
    <s v="US"/>
    <s v="USD"/>
    <x v="3067"/>
    <x v="3088"/>
    <b v="0"/>
    <n v="2"/>
    <b v="0"/>
    <s v="theater/spaces"/>
    <n v="58"/>
    <n v="58"/>
    <x v="6"/>
    <s v="spaces"/>
    <x v="3088"/>
    <d v="2016-11-09T23:22:12"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x v="3089"/>
    <b v="0"/>
    <n v="3"/>
    <b v="0"/>
    <s v="film &amp; video/science fiction"/>
    <n v="1"/>
    <n v="38.33"/>
    <x v="5"/>
    <s v="science fiction"/>
    <x v="3089"/>
    <d v="2017-01-18T00:23:18"/>
  </r>
  <r>
    <x v="3090"/>
    <s v="VoxelMaze"/>
    <s v="A Level Editor, Turned up to eleven. Infinite creativity in one package, solo or with up to 16 of your friends."/>
    <n v="5000"/>
    <n v="115"/>
    <x v="2"/>
    <s v="GB"/>
    <s v="GBP"/>
    <x v="3069"/>
    <x v="3090"/>
    <b v="0"/>
    <n v="5"/>
    <b v="0"/>
    <s v="games/video games"/>
    <n v="2"/>
    <n v="23"/>
    <x v="3"/>
    <s v="video games"/>
    <x v="3090"/>
    <d v="2016-03-31T16:56:25"/>
  </r>
  <r>
    <x v="3091"/>
    <s v="AZAMAR"/>
    <s v="AZAMAR is a Role Playing Game world involving fantasy and high magic, based on the popular OpenD6 OGL using the Cinema6 RPG Framework."/>
    <n v="1100"/>
    <n v="115"/>
    <x v="2"/>
    <s v="US"/>
    <s v="USD"/>
    <x v="3070"/>
    <x v="3091"/>
    <b v="0"/>
    <n v="5"/>
    <b v="0"/>
    <s v="games/video games"/>
    <n v="10"/>
    <n v="23"/>
    <x v="3"/>
    <s v="video games"/>
    <x v="3091"/>
    <d v="2010-11-30T05:00:00"/>
  </r>
  <r>
    <x v="3092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71"/>
    <x v="3092"/>
    <b v="0"/>
    <n v="7"/>
    <b v="0"/>
    <s v="technology/web"/>
    <n v="23"/>
    <n v="16.43"/>
    <x v="0"/>
    <s v="web"/>
    <x v="3092"/>
    <d v="2015-04-06T15:15:45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x v="3093"/>
    <b v="0"/>
    <n v="9"/>
    <b v="0"/>
    <s v="film &amp; video/animation"/>
    <n v="2"/>
    <n v="12.67"/>
    <x v="5"/>
    <s v="animation"/>
    <x v="3093"/>
    <d v="2015-01-17T12:38:23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x v="3094"/>
    <b v="0"/>
    <n v="8"/>
    <b v="0"/>
    <s v="music/indie rock"/>
    <n v="3"/>
    <n v="14.13"/>
    <x v="7"/>
    <s v="indie rock"/>
    <x v="3094"/>
    <d v="2012-10-30T07:42:18"/>
  </r>
  <r>
    <x v="3095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4"/>
    <x v="3095"/>
    <b v="0"/>
    <n v="3"/>
    <b v="0"/>
    <s v="theater/musical"/>
    <n v="0"/>
    <n v="36.67"/>
    <x v="6"/>
    <s v="musical"/>
    <x v="3095"/>
    <d v="2015-02-16T10:11:17"/>
  </r>
  <r>
    <x v="3096"/>
    <s v="A Tree is a Tree, no matter what you see.  CHILDREN'S BOOK"/>
    <s v="Self-publishing my children's book."/>
    <n v="10000"/>
    <n v="110"/>
    <x v="2"/>
    <s v="US"/>
    <s v="USD"/>
    <x v="3075"/>
    <x v="3096"/>
    <b v="0"/>
    <n v="2"/>
    <b v="0"/>
    <s v="publishing/children's books"/>
    <n v="1"/>
    <n v="55"/>
    <x v="1"/>
    <s v="children's books"/>
    <x v="3096"/>
    <d v="2015-04-04T18:10:37"/>
  </r>
  <r>
    <x v="3097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6"/>
    <x v="3097"/>
    <b v="0"/>
    <n v="6"/>
    <b v="0"/>
    <s v="theater/plays"/>
    <n v="2"/>
    <n v="18.329999999999998"/>
    <x v="6"/>
    <s v="plays"/>
    <x v="3097"/>
    <d v="2015-03-29T20:00:00"/>
  </r>
  <r>
    <x v="3098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7"/>
    <x v="3098"/>
    <b v="0"/>
    <n v="4"/>
    <b v="0"/>
    <s v="theater/plays"/>
    <n v="2"/>
    <n v="27.5"/>
    <x v="6"/>
    <s v="plays"/>
    <x v="3098"/>
    <d v="2015-01-11T01:00:00"/>
  </r>
  <r>
    <x v="3099"/>
    <s v="#noblurredlines"/>
    <s v="A high-impact, high-quality resource to address, for young people and youth-related professionals, the issue of sexual consent."/>
    <n v="4000"/>
    <n v="110"/>
    <x v="2"/>
    <s v="GB"/>
    <s v="GBP"/>
    <x v="3078"/>
    <x v="3099"/>
    <b v="0"/>
    <n v="7"/>
    <b v="0"/>
    <s v="film &amp; video/drama"/>
    <n v="3"/>
    <n v="15.71"/>
    <x v="5"/>
    <s v="drama"/>
    <x v="3099"/>
    <d v="2015-02-27T19:49:06"/>
  </r>
  <r>
    <x v="3100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9"/>
    <x v="3100"/>
    <b v="0"/>
    <n v="2"/>
    <b v="0"/>
    <s v="music/faith"/>
    <n v="11"/>
    <n v="55"/>
    <x v="7"/>
    <s v="faith"/>
    <x v="3100"/>
    <d v="2016-08-07T19:32:25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x v="3101"/>
    <b v="0"/>
    <n v="2"/>
    <b v="0"/>
    <s v="theater/plays"/>
    <n v="22"/>
    <n v="55"/>
    <x v="6"/>
    <s v="plays"/>
    <x v="3101"/>
    <d v="2014-11-15T20:00:00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x v="3102"/>
    <b v="0"/>
    <n v="3"/>
    <b v="0"/>
    <s v="games/video games"/>
    <n v="2"/>
    <n v="36.33"/>
    <x v="3"/>
    <s v="video games"/>
    <x v="3102"/>
    <d v="2014-04-05T02:59:39"/>
  </r>
  <r>
    <x v="3103"/>
    <s v="NZ Auction site.  No listing or success fees. Only $2 p/m"/>
    <s v="Donate $30 or more and receive a free selfie stick."/>
    <n v="18900"/>
    <n v="108"/>
    <x v="1"/>
    <s v="NZ"/>
    <s v="NZD"/>
    <x v="3082"/>
    <x v="3103"/>
    <b v="0"/>
    <n v="7"/>
    <b v="0"/>
    <s v="technology/web"/>
    <n v="1"/>
    <n v="15.43"/>
    <x v="0"/>
    <s v="web"/>
    <x v="3103"/>
    <d v="2015-04-30T02:25:39"/>
  </r>
  <r>
    <x v="3104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3"/>
    <x v="3104"/>
    <b v="0"/>
    <n v="1"/>
    <b v="0"/>
    <s v="food/small batch"/>
    <n v="1"/>
    <n v="108"/>
    <x v="4"/>
    <s v="small batch"/>
    <x v="3104"/>
    <d v="2017-04-30T17:00:00"/>
  </r>
  <r>
    <x v="3105"/>
    <s v="disCover: Napoli"/>
    <s v="For the love of street photography and the beauty of traditional cultures in southern Italy."/>
    <n v="3000"/>
    <n v="107"/>
    <x v="2"/>
    <s v="GB"/>
    <s v="GBP"/>
    <x v="3084"/>
    <x v="3105"/>
    <b v="1"/>
    <n v="4"/>
    <b v="0"/>
    <s v="photography/photobooks"/>
    <n v="4"/>
    <n v="26.75"/>
    <x v="2"/>
    <s v="photobooks"/>
    <x v="3105"/>
    <d v="2015-01-29T17:46:05"/>
  </r>
  <r>
    <x v="3106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5"/>
    <x v="3106"/>
    <b v="0"/>
    <n v="4"/>
    <b v="0"/>
    <s v="technology/wearables"/>
    <n v="0"/>
    <n v="26.5"/>
    <x v="0"/>
    <s v="wearables"/>
    <x v="3106"/>
    <d v="2015-05-21T15:45:25"/>
  </r>
  <r>
    <x v="3107"/>
    <s v="Snag-A-Slip"/>
    <s v="Snag-A-Slip is an online platform that connects boaters with awesome marinas and available boat slips so that they can book with ease."/>
    <n v="25000"/>
    <n v="106"/>
    <x v="2"/>
    <s v="US"/>
    <s v="USD"/>
    <x v="3086"/>
    <x v="3107"/>
    <b v="0"/>
    <n v="2"/>
    <b v="0"/>
    <s v="technology/web"/>
    <n v="0"/>
    <n v="53"/>
    <x v="0"/>
    <s v="web"/>
    <x v="3107"/>
    <d v="2015-07-27T03:59:00"/>
  </r>
  <r>
    <x v="310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87"/>
    <x v="3108"/>
    <b v="0"/>
    <n v="6"/>
    <b v="0"/>
    <s v="technology/space exploration"/>
    <n v="1"/>
    <n v="17.670000000000002"/>
    <x v="0"/>
    <s v="space exploration"/>
    <x v="3108"/>
    <d v="2016-03-09T17:09:20"/>
  </r>
  <r>
    <x v="310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8"/>
    <x v="3109"/>
    <b v="0"/>
    <n v="3"/>
    <b v="0"/>
    <s v="technology/wearables"/>
    <n v="1"/>
    <n v="35.33"/>
    <x v="0"/>
    <s v="wearables"/>
    <x v="3109"/>
    <d v="2015-03-28T01:46:48"/>
  </r>
  <r>
    <x v="3110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9"/>
    <x v="3110"/>
    <b v="0"/>
    <n v="4"/>
    <b v="0"/>
    <s v="technology/wearables"/>
    <n v="1"/>
    <n v="26.5"/>
    <x v="0"/>
    <s v="wearables"/>
    <x v="3110"/>
    <d v="2014-08-15T20:20:34"/>
  </r>
  <r>
    <x v="3111"/>
    <s v="BARNFEST 2015"/>
    <s v="A DIY MUSIC FESTIVAL FROM ST. LOUIS MO! Bands make their own festival, help make it legit!"/>
    <n v="25"/>
    <n v="106"/>
    <x v="0"/>
    <s v="US"/>
    <s v="USD"/>
    <x v="3090"/>
    <x v="3111"/>
    <b v="0"/>
    <n v="5"/>
    <b v="1"/>
    <s v="music/rock"/>
    <n v="424"/>
    <n v="21.2"/>
    <x v="7"/>
    <s v="rock"/>
    <x v="3111"/>
    <d v="2015-06-09T02:00:00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x v="3112"/>
    <b v="0"/>
    <n v="4"/>
    <b v="0"/>
    <s v="technology/wearables"/>
    <n v="0"/>
    <n v="26.25"/>
    <x v="0"/>
    <s v="wearables"/>
    <x v="3112"/>
    <d v="2016-02-14T16:20:32"/>
  </r>
  <r>
    <x v="3113"/>
    <s v="The Bible translated into Emoticons"/>
    <s v="Will more people read the Bible if it were translated into Emoticons?"/>
    <n v="25000"/>
    <n v="105"/>
    <x v="2"/>
    <s v="US"/>
    <s v="USD"/>
    <x v="3092"/>
    <x v="3113"/>
    <b v="1"/>
    <n v="17"/>
    <b v="0"/>
    <s v="publishing/translations"/>
    <n v="0"/>
    <n v="6.18"/>
    <x v="1"/>
    <s v="translations"/>
    <x v="3113"/>
    <d v="2014-11-28T17:20:01"/>
  </r>
  <r>
    <x v="3114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3"/>
    <x v="3114"/>
    <b v="0"/>
    <n v="2"/>
    <b v="0"/>
    <s v="theater/spaces"/>
    <n v="0"/>
    <n v="52.5"/>
    <x v="6"/>
    <s v="spaces"/>
    <x v="3114"/>
    <d v="2017-03-02T22:57:58"/>
  </r>
  <r>
    <x v="3115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4"/>
    <x v="3115"/>
    <b v="0"/>
    <n v="2"/>
    <b v="0"/>
    <s v="theater/plays"/>
    <n v="1"/>
    <n v="52.5"/>
    <x v="6"/>
    <s v="plays"/>
    <x v="3115"/>
    <d v="2014-09-04T16:07:54"/>
  </r>
  <r>
    <x v="3116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5"/>
    <x v="3116"/>
    <b v="0"/>
    <n v="6"/>
    <b v="0"/>
    <s v="publishing/fiction"/>
    <n v="2"/>
    <n v="17.5"/>
    <x v="1"/>
    <s v="fiction"/>
    <x v="3116"/>
    <d v="2013-11-02T22:09:05"/>
  </r>
  <r>
    <x v="3117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6"/>
    <x v="3117"/>
    <b v="0"/>
    <n v="2"/>
    <b v="0"/>
    <s v="publishing/children's books"/>
    <n v="11"/>
    <n v="52.5"/>
    <x v="1"/>
    <s v="children's books"/>
    <x v="3117"/>
    <d v="2016-07-16T08:47:46"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x v="3118"/>
    <b v="0"/>
    <n v="3"/>
    <b v="0"/>
    <s v="games/video games"/>
    <n v="2"/>
    <n v="34.67"/>
    <x v="3"/>
    <s v="video games"/>
    <x v="3118"/>
    <d v="2013-04-27T21:16:31"/>
  </r>
  <r>
    <x v="3119"/>
    <s v="The Paint Can Holder by U.S. Green Products"/>
    <s v="The Paint Can Holder Makes Painting Easier and Safer on Extension Ladders."/>
    <n v="20000"/>
    <n v="102"/>
    <x v="2"/>
    <s v="US"/>
    <s v="USD"/>
    <x v="3098"/>
    <x v="3119"/>
    <b v="0"/>
    <n v="6"/>
    <b v="0"/>
    <s v="technology/gadgets"/>
    <n v="1"/>
    <n v="17"/>
    <x v="0"/>
    <s v="gadgets"/>
    <x v="3119"/>
    <d v="2016-11-07T18:12:55"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x v="3120"/>
    <b v="0"/>
    <n v="8"/>
    <b v="0"/>
    <s v="theater/musical"/>
    <n v="1"/>
    <n v="12.75"/>
    <x v="6"/>
    <s v="musical"/>
    <x v="3120"/>
    <d v="2015-02-28T22:00:00"/>
  </r>
  <r>
    <x v="312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0"/>
    <x v="3121"/>
    <b v="0"/>
    <n v="2"/>
    <b v="0"/>
    <s v="music/jazz"/>
    <n v="2"/>
    <n v="50.5"/>
    <x v="7"/>
    <s v="jazz"/>
    <x v="3121"/>
    <d v="2016-09-16T23:10:04"/>
  </r>
  <r>
    <x v="3122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1"/>
    <x v="3122"/>
    <b v="0"/>
    <n v="2"/>
    <b v="0"/>
    <s v="theater/plays"/>
    <n v="3"/>
    <n v="50.5"/>
    <x v="6"/>
    <s v="plays"/>
    <x v="3122"/>
    <d v="2016-10-02T03:25:44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x v="3123"/>
    <b v="0"/>
    <n v="7"/>
    <b v="0"/>
    <s v="photography/nature"/>
    <n v="13"/>
    <n v="14.43"/>
    <x v="2"/>
    <s v="nature"/>
    <x v="3123"/>
    <d v="2016-05-12T10:47:14"/>
  </r>
  <r>
    <x v="3124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3"/>
    <x v="3124"/>
    <b v="0"/>
    <n v="2"/>
    <b v="1"/>
    <s v="technology/wearables"/>
    <n v="144"/>
    <n v="50.5"/>
    <x v="0"/>
    <s v="wearables"/>
    <x v="3124"/>
    <d v="2016-11-24T23:00:00"/>
  </r>
  <r>
    <x v="3125"/>
    <s v="A FORK IN THE ROAD food truck"/>
    <s v="Emphasizing locally and responsibly raised ingredients, serving delicious food! I need your help."/>
    <n v="80000"/>
    <n v="100"/>
    <x v="2"/>
    <s v="US"/>
    <s v="USD"/>
    <x v="3104"/>
    <x v="3125"/>
    <b v="0"/>
    <n v="1"/>
    <b v="0"/>
    <s v="food/food trucks"/>
    <n v="0"/>
    <n v="100"/>
    <x v="4"/>
    <s v="food trucks"/>
    <x v="3125"/>
    <d v="2014-10-02T17:56:32"/>
  </r>
  <r>
    <x v="3126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05"/>
    <x v="3126"/>
    <b v="0"/>
    <n v="1"/>
    <b v="0"/>
    <s v="technology/wearables"/>
    <n v="0"/>
    <n v="100"/>
    <x v="0"/>
    <s v="wearables"/>
    <x v="3126"/>
    <d v="2015-07-17T19:35:39"/>
  </r>
  <r>
    <x v="3127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06"/>
    <x v="3127"/>
    <b v="0"/>
    <n v="2"/>
    <b v="0"/>
    <s v="technology/web"/>
    <n v="0"/>
    <n v="50"/>
    <x v="0"/>
    <s v="web"/>
    <x v="3127"/>
    <d v="2015-04-14T16:19:25"/>
  </r>
  <r>
    <x v="3128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07"/>
    <x v="3128"/>
    <b v="0"/>
    <n v="1"/>
    <b v="0"/>
    <s v="publishing/translations"/>
    <n v="0"/>
    <n v="100"/>
    <x v="1"/>
    <s v="translations"/>
    <x v="3128"/>
    <d v="2016-01-01T08:38:51"/>
  </r>
  <r>
    <x v="3129"/>
    <s v="Its A Rib Thing"/>
    <s v="They are sweet, sticky and incredibly addictive. People are left with a huge smile and a full stomach but still ask for more!!!"/>
    <n v="25000"/>
    <n v="100"/>
    <x v="2"/>
    <s v="GB"/>
    <s v="GBP"/>
    <x v="3108"/>
    <x v="3129"/>
    <b v="0"/>
    <n v="2"/>
    <b v="0"/>
    <s v="food/food trucks"/>
    <n v="0"/>
    <n v="50"/>
    <x v="4"/>
    <s v="food trucks"/>
    <x v="3129"/>
    <d v="2015-05-30T21:26:11"/>
  </r>
  <r>
    <x v="3130"/>
    <s v="Jazz CD:  Out of The Blue"/>
    <s v="Cool jazz with a New Orleans flavor."/>
    <n v="20000"/>
    <n v="100"/>
    <x v="2"/>
    <s v="US"/>
    <s v="USD"/>
    <x v="3109"/>
    <x v="3130"/>
    <b v="0"/>
    <n v="1"/>
    <b v="0"/>
    <s v="music/jazz"/>
    <n v="1"/>
    <n v="100"/>
    <x v="7"/>
    <s v="jazz"/>
    <x v="3130"/>
    <d v="2012-12-19T15:24:05"/>
  </r>
  <r>
    <x v="3131"/>
    <s v="Guardian Theatre, Arts in Education Theatre"/>
    <s v="Our vision: build and operate a Theater Arts Center for south-central Washington state in Goldendale."/>
    <n v="10000"/>
    <n v="100"/>
    <x v="2"/>
    <s v="US"/>
    <s v="USD"/>
    <x v="3110"/>
    <x v="3131"/>
    <b v="0"/>
    <n v="1"/>
    <b v="0"/>
    <s v="theater/spaces"/>
    <n v="1"/>
    <n v="100"/>
    <x v="6"/>
    <s v="spaces"/>
    <x v="3131"/>
    <d v="2015-06-07T21:56:38"/>
  </r>
  <r>
    <x v="3132"/>
    <s v="The Sketchy Pelican (Canceled)"/>
    <s v="The Sketchy Pelican. Is my vision to bring raw, honest, soulful, creative, thoght provoking cuisine to food truck form"/>
    <n v="10000"/>
    <n v="100"/>
    <x v="1"/>
    <s v="US"/>
    <s v="USD"/>
    <x v="3111"/>
    <x v="3132"/>
    <b v="0"/>
    <n v="1"/>
    <b v="0"/>
    <s v="food/food trucks"/>
    <n v="1"/>
    <n v="100"/>
    <x v="4"/>
    <s v="food trucks"/>
    <x v="3132"/>
    <d v="2016-05-09T20:50:00"/>
  </r>
  <r>
    <x v="3133"/>
    <s v="Jambie"/>
    <s v="Jambie is a children's book geared towards kids ages 4-9 years of age. This book teaches young children about making wise decisions."/>
    <n v="5000"/>
    <n v="100"/>
    <x v="2"/>
    <s v="US"/>
    <s v="USD"/>
    <x v="3112"/>
    <x v="3133"/>
    <b v="0"/>
    <n v="4"/>
    <b v="0"/>
    <s v="publishing/children's books"/>
    <n v="2"/>
    <n v="25"/>
    <x v="1"/>
    <s v="children's books"/>
    <x v="3133"/>
    <d v="2011-08-11T16:01:58"/>
  </r>
  <r>
    <x v="3134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13"/>
    <x v="3134"/>
    <b v="0"/>
    <n v="4"/>
    <b v="0"/>
    <s v="theater/plays"/>
    <n v="2"/>
    <n v="25"/>
    <x v="6"/>
    <s v="plays"/>
    <x v="3134"/>
    <d v="2014-09-06T05:09:04"/>
  </r>
  <r>
    <x v="313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14"/>
    <x v="3135"/>
    <b v="0"/>
    <n v="1"/>
    <b v="0"/>
    <s v="film &amp; video/drama"/>
    <n v="2"/>
    <n v="100"/>
    <x v="5"/>
    <s v="drama"/>
    <x v="3135"/>
    <d v="2015-05-15T15:04:49"/>
  </r>
  <r>
    <x v="3136"/>
    <s v="Anaheim California here we come but we need your help."/>
    <s v="Science Technology Engineering and Math + youth = a brighter tomorrow."/>
    <n v="5000"/>
    <n v="100"/>
    <x v="1"/>
    <s v="US"/>
    <s v="USD"/>
    <x v="3115"/>
    <x v="3136"/>
    <b v="0"/>
    <n v="1"/>
    <b v="0"/>
    <s v="technology/web"/>
    <n v="2"/>
    <n v="100"/>
    <x v="0"/>
    <s v="web"/>
    <x v="3136"/>
    <d v="2015-05-09T19:09:22"/>
  </r>
  <r>
    <x v="3137"/>
    <s v="Aeldengald Saga Book I"/>
    <s v="A retro style puzzle rpg with a dark story. Your decisions will influence the world and decide the outcome of the story."/>
    <n v="4000"/>
    <n v="100"/>
    <x v="2"/>
    <s v="DE"/>
    <s v="EUR"/>
    <x v="3116"/>
    <x v="3137"/>
    <b v="0"/>
    <n v="10"/>
    <b v="0"/>
    <s v="games/video games"/>
    <n v="3"/>
    <n v="10"/>
    <x v="3"/>
    <s v="video games"/>
    <x v="3137"/>
    <d v="2016-02-14T02:39:31"/>
  </r>
  <r>
    <x v="313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7"/>
    <x v="3138"/>
    <b v="0"/>
    <n v="1"/>
    <b v="0"/>
    <s v="publishing/art books"/>
    <n v="3"/>
    <n v="100"/>
    <x v="1"/>
    <s v="art books"/>
    <x v="3138"/>
    <d v="2011-06-08T17:31:01"/>
  </r>
  <r>
    <x v="3139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8"/>
    <x v="3139"/>
    <b v="0"/>
    <n v="3"/>
    <b v="0"/>
    <s v="food/food trucks"/>
    <n v="4"/>
    <n v="33.33"/>
    <x v="4"/>
    <s v="food trucks"/>
    <x v="3139"/>
    <d v="2016-11-02T03:59:00"/>
  </r>
  <r>
    <x v="3140"/>
    <s v="Reflecting Light Photo"/>
    <s v="I have always been captivated by photography, Now I am trying to set up my own company and publish my pictures."/>
    <n v="2500"/>
    <n v="100"/>
    <x v="2"/>
    <s v="US"/>
    <s v="USD"/>
    <x v="3119"/>
    <x v="3140"/>
    <b v="0"/>
    <n v="1"/>
    <b v="0"/>
    <s v="photography/nature"/>
    <n v="4"/>
    <n v="100"/>
    <x v="2"/>
    <s v="nature"/>
    <x v="3140"/>
    <d v="2014-09-20T15:40:33"/>
  </r>
  <r>
    <x v="3141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20"/>
    <x v="3141"/>
    <b v="0"/>
    <n v="1"/>
    <b v="0"/>
    <s v="publishing/translations"/>
    <n v="5"/>
    <n v="100"/>
    <x v="1"/>
    <s v="translations"/>
    <x v="3141"/>
    <d v="2016-02-20T10:29:30"/>
  </r>
  <r>
    <x v="3142"/>
    <s v="READY OR NOT HERE I COME"/>
    <s v="THE COMING OF THE LORD!"/>
    <n v="2000"/>
    <n v="100"/>
    <x v="2"/>
    <s v="US"/>
    <s v="USD"/>
    <x v="3121"/>
    <x v="3142"/>
    <b v="0"/>
    <n v="1"/>
    <b v="0"/>
    <s v="theater/plays"/>
    <n v="5"/>
    <n v="100"/>
    <x v="6"/>
    <s v="plays"/>
    <x v="3142"/>
    <d v="2014-11-12T21:47:00"/>
  </r>
  <r>
    <x v="3143"/>
    <s v="Tales of guns, gold and a beagle in the Old West"/>
    <s v="What do you get when you take outlaws, guns, gold and and old beagle in the old west? Adventure!"/>
    <n v="1200"/>
    <n v="100"/>
    <x v="2"/>
    <s v="US"/>
    <s v="USD"/>
    <x v="3122"/>
    <x v="3143"/>
    <b v="0"/>
    <n v="1"/>
    <b v="0"/>
    <s v="publishing/fiction"/>
    <n v="8"/>
    <n v="100"/>
    <x v="1"/>
    <s v="fiction"/>
    <x v="3143"/>
    <d v="2015-02-15T15:38:00"/>
  </r>
  <r>
    <x v="3144"/>
    <s v="Weather Men"/>
    <s v="Weather Men is a play, written by Nathan Black.  A comedy/drama that explores the question of 'why people stay together?'"/>
    <n v="1000"/>
    <n v="100"/>
    <x v="2"/>
    <s v="US"/>
    <s v="USD"/>
    <x v="3123"/>
    <x v="3144"/>
    <b v="0"/>
    <n v="6"/>
    <b v="0"/>
    <s v="theater/plays"/>
    <n v="10"/>
    <n v="16.670000000000002"/>
    <x v="6"/>
    <s v="plays"/>
    <x v="3144"/>
    <d v="2015-08-26T18:32:00"/>
  </r>
  <r>
    <x v="3145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4"/>
    <x v="3145"/>
    <b v="0"/>
    <n v="1"/>
    <b v="0"/>
    <s v="theater/plays"/>
    <n v="10"/>
    <n v="100"/>
    <x v="6"/>
    <s v="plays"/>
    <x v="3145"/>
    <d v="2015-08-17T16:15:59"/>
  </r>
  <r>
    <x v="3146"/>
    <s v="Those That Fly"/>
    <s v="Having lived her whole life in the midst of a civil war, 11 year old Leyla dreams of being a pilot so she may fly her family to safety."/>
    <n v="600"/>
    <n v="100"/>
    <x v="2"/>
    <s v="US"/>
    <s v="USD"/>
    <x v="3125"/>
    <x v="3146"/>
    <b v="0"/>
    <n v="3"/>
    <b v="0"/>
    <s v="theater/plays"/>
    <n v="17"/>
    <n v="33.33"/>
    <x v="6"/>
    <s v="plays"/>
    <x v="3146"/>
    <d v="2015-03-24T03:34:59"/>
  </r>
  <r>
    <x v="3147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6"/>
    <x v="3147"/>
    <b v="0"/>
    <n v="1"/>
    <b v="0"/>
    <s v="theater/musical"/>
    <n v="20"/>
    <n v="100"/>
    <x v="6"/>
    <s v="musical"/>
    <x v="3147"/>
    <d v="2014-11-23T22:29:09"/>
  </r>
  <r>
    <x v="3148"/>
    <s v="NTACTheatre - North Texas Actor's Collaborative Theatre"/>
    <s v="North Texas first actor-driven theatre company needs your help"/>
    <n v="500"/>
    <n v="100"/>
    <x v="2"/>
    <s v="US"/>
    <s v="USD"/>
    <x v="3127"/>
    <x v="3148"/>
    <b v="0"/>
    <n v="1"/>
    <b v="0"/>
    <s v="theater/plays"/>
    <n v="20"/>
    <n v="100"/>
    <x v="6"/>
    <s v="plays"/>
    <x v="3148"/>
    <d v="2015-05-31T15:28:02"/>
  </r>
  <r>
    <x v="3149"/>
    <s v="Vote for Next Season's Shows!"/>
    <s v="Vote here for whatever show you want to see next year! No gimmick, no stretch goals, just a simple vote and a free ticket."/>
    <n v="100"/>
    <n v="100"/>
    <x v="0"/>
    <s v="US"/>
    <s v="USD"/>
    <x v="3128"/>
    <x v="3149"/>
    <b v="0"/>
    <n v="5"/>
    <b v="1"/>
    <s v="theater/plays"/>
    <n v="100"/>
    <n v="20"/>
    <x v="6"/>
    <s v="plays"/>
    <x v="3149"/>
    <d v="2016-12-05T14:10:54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x v="3150"/>
    <b v="0"/>
    <n v="4"/>
    <b v="0"/>
    <s v="theater/plays"/>
    <n v="1"/>
    <n v="24"/>
    <x v="6"/>
    <s v="plays"/>
    <x v="3150"/>
    <d v="2017-04-07T16:15:03"/>
  </r>
  <r>
    <x v="3151"/>
    <s v="AirString"/>
    <s v="AirString keeps your AirPods from getting lost by keeping the pair together with a  durable and premium quality string."/>
    <n v="10000"/>
    <n v="95"/>
    <x v="2"/>
    <s v="US"/>
    <s v="USD"/>
    <x v="3130"/>
    <x v="3151"/>
    <b v="0"/>
    <n v="9"/>
    <b v="0"/>
    <s v="technology/wearables"/>
    <n v="1"/>
    <n v="10.56"/>
    <x v="0"/>
    <s v="wearables"/>
    <x v="3151"/>
    <d v="2016-10-23T15:29:19"/>
  </r>
  <r>
    <x v="3152"/>
    <s v="Freedom Train"/>
    <s v="Just one time back to the past on the Freedom Train will open your eyes and your lives will never ever be the same!"/>
    <n v="5000"/>
    <n v="95"/>
    <x v="2"/>
    <s v="US"/>
    <s v="USD"/>
    <x v="3131"/>
    <x v="3152"/>
    <b v="0"/>
    <n v="6"/>
    <b v="0"/>
    <s v="theater/plays"/>
    <n v="2"/>
    <n v="15.83"/>
    <x v="6"/>
    <s v="plays"/>
    <x v="3152"/>
    <d v="2014-06-21T01:05:03"/>
  </r>
  <r>
    <x v="3153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x v="3153"/>
    <b v="0"/>
    <n v="4"/>
    <b v="0"/>
    <s v="theater/plays"/>
    <n v="3"/>
    <n v="23.75"/>
    <x v="6"/>
    <s v="plays"/>
    <x v="3153"/>
    <d v="2016-04-01T03:59:00"/>
  </r>
  <r>
    <x v="315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x v="3154"/>
    <b v="0"/>
    <n v="10"/>
    <b v="0"/>
    <s v="theater/plays"/>
    <n v="6"/>
    <n v="9.5"/>
    <x v="6"/>
    <s v="plays"/>
    <x v="3154"/>
    <d v="2014-11-08T00:00:00"/>
  </r>
  <r>
    <x v="3155"/>
    <s v="REBORN IN LOVE"/>
    <s v="REBORN IN LOVE is the sequel to REBORN FROM ABOVE: A Tale of Eternal Love.  This is part two, of a One-Act play series."/>
    <n v="3000"/>
    <n v="94"/>
    <x v="2"/>
    <s v="US"/>
    <s v="USD"/>
    <x v="3133"/>
    <x v="3155"/>
    <b v="0"/>
    <n v="6"/>
    <b v="0"/>
    <s v="theater/plays"/>
    <n v="3"/>
    <n v="15.67"/>
    <x v="6"/>
    <s v="plays"/>
    <x v="3155"/>
    <d v="2015-02-24T03:15:40"/>
  </r>
  <r>
    <x v="3156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4"/>
    <x v="3156"/>
    <b v="0"/>
    <n v="4"/>
    <b v="0"/>
    <s v="photography/nature"/>
    <n v="4"/>
    <n v="23.5"/>
    <x v="2"/>
    <s v="nature"/>
    <x v="3156"/>
    <d v="2014-11-13T01:29:53"/>
  </r>
  <r>
    <x v="3157"/>
    <s v="Scenes from New Orleans"/>
    <s v="I create canvas prints of images from in and around New Orleans"/>
    <n v="1000"/>
    <n v="93"/>
    <x v="2"/>
    <s v="US"/>
    <s v="USD"/>
    <x v="3135"/>
    <x v="3157"/>
    <b v="0"/>
    <n v="3"/>
    <b v="0"/>
    <s v="photography/places"/>
    <n v="9"/>
    <n v="31"/>
    <x v="2"/>
    <s v="places"/>
    <x v="3157"/>
    <d v="2015-10-26T21:20:00"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x v="3158"/>
    <b v="0"/>
    <n v="6"/>
    <b v="0"/>
    <s v="film &amp; video/science fiction"/>
    <n v="1"/>
    <n v="15.33"/>
    <x v="5"/>
    <s v="science fiction"/>
    <x v="3158"/>
    <d v="2014-12-25T08:00:00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x v="3159"/>
    <b v="0"/>
    <n v="4"/>
    <b v="0"/>
    <s v="technology/space exploration"/>
    <n v="0"/>
    <n v="22.75"/>
    <x v="0"/>
    <s v="space exploration"/>
    <x v="3159"/>
    <d v="2016-07-30T21:13:14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x v="3160"/>
    <b v="0"/>
    <n v="1"/>
    <b v="0"/>
    <s v="technology/web"/>
    <n v="0"/>
    <n v="90"/>
    <x v="0"/>
    <s v="web"/>
    <x v="3160"/>
    <d v="2016-03-14T23:00:00"/>
  </r>
  <r>
    <x v="3161"/>
    <s v="My Christmas Star"/>
    <s v="How Santa finds childrens homes without getting lost by following certain stars."/>
    <n v="39400"/>
    <n v="90"/>
    <x v="2"/>
    <s v="US"/>
    <s v="USD"/>
    <x v="3139"/>
    <x v="3161"/>
    <b v="0"/>
    <n v="3"/>
    <b v="0"/>
    <s v="publishing/children's books"/>
    <n v="0"/>
    <n v="30"/>
    <x v="1"/>
    <s v="children's books"/>
    <x v="3161"/>
    <d v="2013-05-24T13:54:44"/>
  </r>
  <r>
    <x v="3162"/>
    <s v="MISTER BROWN"/>
    <s v="I'VE STARTED A BRAND NEW ALBUM THAT WILL FEATURE ACID JAZZ, FUNK, ROCK, AND DANCE WITH THE PROMISE OF TOURING NEXT YEAR IN THE USA"/>
    <n v="30000"/>
    <n v="90"/>
    <x v="2"/>
    <s v="US"/>
    <s v="USD"/>
    <x v="3140"/>
    <x v="3162"/>
    <b v="0"/>
    <n v="3"/>
    <b v="0"/>
    <s v="music/jazz"/>
    <n v="0"/>
    <n v="30"/>
    <x v="7"/>
    <s v="jazz"/>
    <x v="3162"/>
    <d v="2014-08-30T15:30:00"/>
  </r>
  <r>
    <x v="3163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41"/>
    <x v="3163"/>
    <b v="0"/>
    <n v="4"/>
    <b v="0"/>
    <s v="technology/wearables"/>
    <n v="1"/>
    <n v="22.5"/>
    <x v="0"/>
    <s v="wearables"/>
    <x v="3163"/>
    <d v="2017-02-18T05:59:00"/>
  </r>
  <r>
    <x v="3164"/>
    <s v="Empty Ramekins Catering Group"/>
    <s v="The Empty Ramekins Catering Group is looking for your help to start up in Miami Florida!!!!"/>
    <n v="9041"/>
    <n v="90"/>
    <x v="2"/>
    <s v="US"/>
    <s v="USD"/>
    <x v="3142"/>
    <x v="3164"/>
    <b v="0"/>
    <n v="5"/>
    <b v="0"/>
    <s v="food/food trucks"/>
    <n v="1"/>
    <n v="18"/>
    <x v="4"/>
    <s v="food trucks"/>
    <x v="3164"/>
    <d v="2014-08-03T18:05:47"/>
  </r>
  <r>
    <x v="3165"/>
    <s v="After The Blue"/>
    <s v="Two sisters living in a Cornish seaside town attempt to hide and escape from a life- circle of deceit, abuse, incest and revenge."/>
    <n v="5000"/>
    <n v="90"/>
    <x v="2"/>
    <s v="GB"/>
    <s v="GBP"/>
    <x v="3143"/>
    <x v="3165"/>
    <b v="0"/>
    <n v="3"/>
    <b v="0"/>
    <s v="theater/plays"/>
    <n v="2"/>
    <n v="30"/>
    <x v="6"/>
    <s v="plays"/>
    <x v="3165"/>
    <d v="2016-01-18T00:00:00"/>
  </r>
  <r>
    <x v="3166"/>
    <s v="Help Fund Jason's Debut Jazz CD &quot;Exodus&quot;"/>
    <s v="I'm making the move from a side man in local groups to the leader with this debut jazz CD project."/>
    <n v="2000"/>
    <n v="90"/>
    <x v="2"/>
    <s v="US"/>
    <s v="USD"/>
    <x v="3144"/>
    <x v="3166"/>
    <b v="0"/>
    <n v="5"/>
    <b v="0"/>
    <s v="music/jazz"/>
    <n v="5"/>
    <n v="18"/>
    <x v="7"/>
    <s v="jazz"/>
    <x v="3166"/>
    <d v="2012-02-12T02:49:26"/>
  </r>
  <r>
    <x v="3167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x v="3167"/>
    <b v="0"/>
    <n v="5"/>
    <b v="0"/>
    <s v="food/restaurants"/>
    <n v="0"/>
    <n v="17.2"/>
    <x v="4"/>
    <s v="restaurants"/>
    <x v="3167"/>
    <d v="2014-09-21T19:48:38"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x v="3168"/>
    <b v="0"/>
    <n v="6"/>
    <b v="0"/>
    <s v="theater/plays"/>
    <n v="29"/>
    <n v="14.33"/>
    <x v="6"/>
    <s v="plays"/>
    <x v="3168"/>
    <d v="2016-07-21T15:02:31"/>
  </r>
  <r>
    <x v="3169"/>
    <s v="Wondrous Adventures: A Kid's Game"/>
    <s v="You are the hero tasked to save your home from the villainous Sanword."/>
    <n v="42000"/>
    <n v="85"/>
    <x v="2"/>
    <s v="US"/>
    <s v="USD"/>
    <x v="3147"/>
    <x v="3169"/>
    <b v="0"/>
    <n v="4"/>
    <b v="0"/>
    <s v="games/video games"/>
    <n v="0"/>
    <n v="21.25"/>
    <x v="3"/>
    <s v="video games"/>
    <x v="3169"/>
    <d v="2014-08-16T02:04:23"/>
  </r>
  <r>
    <x v="3170"/>
    <s v="Litter-Buddy"/>
    <s v="Litter-Buddy is great economical alternative to leading pet waste disposal systems with cartridge bag elements."/>
    <n v="30000"/>
    <n v="85"/>
    <x v="2"/>
    <s v="US"/>
    <s v="USD"/>
    <x v="3148"/>
    <x v="3170"/>
    <b v="0"/>
    <n v="4"/>
    <b v="0"/>
    <s v="technology/gadgets"/>
    <n v="0"/>
    <n v="21.25"/>
    <x v="0"/>
    <s v="gadgets"/>
    <x v="3170"/>
    <d v="2014-05-23T14:05:25"/>
  </r>
  <r>
    <x v="3171"/>
    <s v="Army vs Aliens - Currently in Alpha"/>
    <s v="An awesome side-scroller tower defense game.  Think &quot;Plants vs Zombies&quot; but from a side-on perspective."/>
    <n v="10000"/>
    <n v="85"/>
    <x v="2"/>
    <s v="US"/>
    <s v="USD"/>
    <x v="3149"/>
    <x v="3171"/>
    <b v="0"/>
    <n v="16"/>
    <b v="0"/>
    <s v="games/video games"/>
    <n v="1"/>
    <n v="5.31"/>
    <x v="3"/>
    <s v="video games"/>
    <x v="3171"/>
    <d v="2012-05-19T17:05:05"/>
  </r>
  <r>
    <x v="3172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50"/>
    <x v="3172"/>
    <b v="0"/>
    <n v="2"/>
    <b v="0"/>
    <s v="publishing/art books"/>
    <n v="1"/>
    <n v="42.5"/>
    <x v="1"/>
    <s v="art books"/>
    <x v="3172"/>
    <d v="2014-03-14T16:49:11"/>
  </r>
  <r>
    <x v="3173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1"/>
    <x v="3173"/>
    <b v="0"/>
    <n v="4"/>
    <b v="0"/>
    <s v="food/small batch"/>
    <n v="3"/>
    <n v="21.25"/>
    <x v="4"/>
    <s v="small batch"/>
    <x v="3173"/>
    <d v="2017-04-09T20:29:29"/>
  </r>
  <r>
    <x v="3174"/>
    <s v="Psalms"/>
    <s v="A project to set psalms to music. The psalms are taken from the English Standard Version (ESV) of the Bible."/>
    <n v="1750"/>
    <n v="85"/>
    <x v="2"/>
    <s v="US"/>
    <s v="USD"/>
    <x v="3152"/>
    <x v="3174"/>
    <b v="0"/>
    <n v="4"/>
    <b v="0"/>
    <s v="music/faith"/>
    <n v="5"/>
    <n v="21.25"/>
    <x v="7"/>
    <s v="faith"/>
    <x v="3174"/>
    <d v="2014-08-31T19:39:00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x v="3175"/>
    <b v="0"/>
    <n v="7"/>
    <b v="0"/>
    <s v="food/food trucks"/>
    <n v="6"/>
    <n v="12.14"/>
    <x v="4"/>
    <s v="food trucks"/>
    <x v="3175"/>
    <d v="2016-06-19T08:11:57"/>
  </r>
  <r>
    <x v="3176"/>
    <s v="Medieval Village"/>
    <s v="Experience the Medieval in your own village. Increase your village into a city and walk through the streets."/>
    <n v="1000"/>
    <n v="83"/>
    <x v="2"/>
    <s v="DE"/>
    <s v="EUR"/>
    <x v="3154"/>
    <x v="3176"/>
    <b v="0"/>
    <n v="8"/>
    <b v="0"/>
    <s v="games/video games"/>
    <n v="8"/>
    <n v="10.38"/>
    <x v="3"/>
    <s v="video games"/>
    <x v="3176"/>
    <d v="2015-12-25T14:21:53"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x v="3177"/>
    <b v="0"/>
    <n v="4"/>
    <b v="0"/>
    <s v="film &amp; video/animation"/>
    <n v="3"/>
    <n v="20.5"/>
    <x v="5"/>
    <s v="animation"/>
    <x v="3177"/>
    <d v="2014-05-14T18:11:35"/>
  </r>
  <r>
    <x v="3178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6"/>
    <x v="3178"/>
    <b v="0"/>
    <n v="4"/>
    <b v="0"/>
    <s v="technology/web"/>
    <n v="0"/>
    <n v="20.5"/>
    <x v="0"/>
    <s v="web"/>
    <x v="3178"/>
    <d v="2014-12-18T04:32:21"/>
  </r>
  <r>
    <x v="3179"/>
    <s v="Super Hi-Speed Road Strikers"/>
    <s v="Itâ€™s an Action/Adventure Anime for The Yuusha Brave series, G1 Transformer, and the Fast and the Furious Fans!"/>
    <n v="10000"/>
    <n v="82"/>
    <x v="2"/>
    <s v="US"/>
    <s v="USD"/>
    <x v="3157"/>
    <x v="3179"/>
    <b v="0"/>
    <n v="5"/>
    <b v="0"/>
    <s v="film &amp; video/animation"/>
    <n v="1"/>
    <n v="16.399999999999999"/>
    <x v="5"/>
    <s v="animation"/>
    <x v="3179"/>
    <d v="2014-11-26T13:14:00"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x v="3180"/>
    <b v="0"/>
    <n v="4"/>
    <b v="0"/>
    <s v="film &amp; video/science fiction"/>
    <n v="0"/>
    <n v="20.25"/>
    <x v="5"/>
    <s v="science fiction"/>
    <x v="3180"/>
    <d v="2015-07-23T13:25:35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x v="3181"/>
    <b v="0"/>
    <n v="5"/>
    <b v="0"/>
    <s v="games/video games"/>
    <n v="3"/>
    <n v="16.2"/>
    <x v="3"/>
    <s v="video games"/>
    <x v="3181"/>
    <d v="2014-02-19T09:08:42"/>
  </r>
  <r>
    <x v="318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0"/>
    <x v="3182"/>
    <b v="0"/>
    <n v="4"/>
    <b v="0"/>
    <s v="publishing/art books"/>
    <n v="1"/>
    <n v="20"/>
    <x v="1"/>
    <s v="art books"/>
    <x v="3182"/>
    <d v="2015-06-19T18:28:03"/>
  </r>
  <r>
    <x v="3183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1"/>
    <x v="3183"/>
    <b v="0"/>
    <n v="4"/>
    <b v="0"/>
    <s v="technology/web"/>
    <n v="1"/>
    <n v="20"/>
    <x v="0"/>
    <s v="web"/>
    <x v="3183"/>
    <d v="2016-10-19T10:38:27"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x v="3184"/>
    <b v="0"/>
    <n v="7"/>
    <b v="0"/>
    <s v="food/small batch"/>
    <n v="8"/>
    <n v="11.43"/>
    <x v="4"/>
    <s v="small batch"/>
    <x v="3184"/>
    <d v="2017-03-29T23:32:11"/>
  </r>
  <r>
    <x v="3185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3"/>
    <x v="3185"/>
    <b v="0"/>
    <n v="2"/>
    <b v="0"/>
    <s v="theater/plays"/>
    <n v="11"/>
    <n v="40"/>
    <x v="6"/>
    <s v="plays"/>
    <x v="3185"/>
    <d v="2016-05-24T14:25:00"/>
  </r>
  <r>
    <x v="3186"/>
    <s v="Julius Caesar"/>
    <s v="The University of Queensland Drama Production Course is putting on an adaptation of William Shakespeares Julius Caesar"/>
    <n v="250"/>
    <n v="80"/>
    <x v="2"/>
    <s v="AU"/>
    <s v="AUD"/>
    <x v="3164"/>
    <x v="3186"/>
    <b v="0"/>
    <n v="3"/>
    <b v="0"/>
    <s v="theater/plays"/>
    <n v="32"/>
    <n v="26.67"/>
    <x v="6"/>
    <s v="plays"/>
    <x v="3186"/>
    <d v="2015-09-24T14:10:48"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x v="3187"/>
    <b v="0"/>
    <n v="3"/>
    <b v="0"/>
    <s v="photography/people"/>
    <n v="8"/>
    <n v="26"/>
    <x v="2"/>
    <s v="people"/>
    <x v="3187"/>
    <d v="2015-07-16T21:38:56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x v="3188"/>
    <b v="0"/>
    <n v="2"/>
    <b v="0"/>
    <s v="publishing/translations"/>
    <n v="1"/>
    <n v="38.5"/>
    <x v="1"/>
    <s v="translations"/>
    <x v="3188"/>
    <d v="2016-02-21T08:24:17"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x v="3189"/>
    <b v="0"/>
    <n v="5"/>
    <b v="0"/>
    <s v="film &amp; video/animation"/>
    <n v="1"/>
    <n v="15.2"/>
    <x v="5"/>
    <s v="animation"/>
    <x v="3189"/>
    <d v="2012-09-07T22:37:44"/>
  </r>
  <r>
    <x v="3190"/>
    <s v="Beyond the Pale"/>
    <s v="A photo book celebrating Goths, exploring their lives and giving an insight into what Goth is for them."/>
    <n v="5500"/>
    <n v="76"/>
    <x v="2"/>
    <s v="GB"/>
    <s v="GBP"/>
    <x v="3168"/>
    <x v="3190"/>
    <b v="1"/>
    <n v="4"/>
    <b v="0"/>
    <s v="photography/photobooks"/>
    <n v="1"/>
    <n v="19"/>
    <x v="2"/>
    <s v="photobooks"/>
    <x v="3190"/>
    <d v="2014-10-31T22:45:42"/>
  </r>
  <r>
    <x v="3191"/>
    <s v="Indian Language Dictionary"/>
    <s v="I'm creating a dictionary of multiple Indian languages."/>
    <n v="500000"/>
    <n v="75"/>
    <x v="2"/>
    <s v="US"/>
    <s v="USD"/>
    <x v="3169"/>
    <x v="3191"/>
    <b v="0"/>
    <n v="3"/>
    <b v="0"/>
    <s v="publishing/translations"/>
    <n v="0"/>
    <n v="25"/>
    <x v="1"/>
    <s v="translations"/>
    <x v="3191"/>
    <d v="2016-07-08T17:32:14"/>
  </r>
  <r>
    <x v="3192"/>
    <s v="The Floridian Food Truck"/>
    <s v="Bringing culturally diverse Floridian cuisine to the people!"/>
    <n v="50000"/>
    <n v="75"/>
    <x v="2"/>
    <s v="US"/>
    <s v="USD"/>
    <x v="3170"/>
    <x v="3192"/>
    <b v="0"/>
    <n v="2"/>
    <b v="0"/>
    <s v="food/food trucks"/>
    <n v="0"/>
    <n v="37.5"/>
    <x v="4"/>
    <s v="food trucks"/>
    <x v="3192"/>
    <d v="2016-06-16T17:02:46"/>
  </r>
  <r>
    <x v="3193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1"/>
    <x v="3193"/>
    <b v="0"/>
    <n v="2"/>
    <b v="0"/>
    <s v="food/restaurants"/>
    <n v="0"/>
    <n v="37.5"/>
    <x v="4"/>
    <s v="restaurants"/>
    <x v="3193"/>
    <d v="2015-05-14T23:56:12"/>
  </r>
  <r>
    <x v="3194"/>
    <s v="Funding for a new theater facility in Walker Minnesota"/>
    <s v="To let the arts continue in Walker Minnesota We need a performing arts space and art gallery"/>
    <n v="50000"/>
    <n v="75"/>
    <x v="2"/>
    <s v="US"/>
    <s v="USD"/>
    <x v="3172"/>
    <x v="3194"/>
    <b v="0"/>
    <n v="2"/>
    <b v="0"/>
    <s v="theater/spaces"/>
    <n v="0"/>
    <n v="37.5"/>
    <x v="6"/>
    <s v="spaces"/>
    <x v="3194"/>
    <d v="2015-05-28T15:59:00"/>
  </r>
  <r>
    <x v="3195"/>
    <s v="The Prodigal Son"/>
    <s v="A melody for the galaxy."/>
    <n v="35000"/>
    <n v="75"/>
    <x v="2"/>
    <s v="US"/>
    <s v="USD"/>
    <x v="3173"/>
    <x v="3195"/>
    <b v="0"/>
    <n v="2"/>
    <b v="0"/>
    <s v="music/faith"/>
    <n v="0"/>
    <n v="37.5"/>
    <x v="7"/>
    <s v="faith"/>
    <x v="3195"/>
    <d v="2016-05-14T04:59:00"/>
  </r>
  <r>
    <x v="3196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74"/>
    <x v="3196"/>
    <b v="0"/>
    <n v="1"/>
    <b v="0"/>
    <s v="technology/wearables"/>
    <n v="0"/>
    <n v="75"/>
    <x v="0"/>
    <s v="wearables"/>
    <x v="3196"/>
    <d v="2014-12-18T21:33:15"/>
  </r>
  <r>
    <x v="3197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5"/>
    <x v="3197"/>
    <b v="0"/>
    <n v="3"/>
    <b v="0"/>
    <s v="food/food trucks"/>
    <n v="1"/>
    <n v="25"/>
    <x v="4"/>
    <s v="food trucks"/>
    <x v="3197"/>
    <d v="2016-10-11T12:35:39"/>
  </r>
  <r>
    <x v="3198"/>
    <s v="The Town We Live In"/>
    <s v="London is beautiful. I want to create a book of stunning images from in and around our great city"/>
    <n v="3250"/>
    <n v="75"/>
    <x v="2"/>
    <s v="GB"/>
    <s v="GBP"/>
    <x v="3176"/>
    <x v="3198"/>
    <b v="0"/>
    <n v="3"/>
    <b v="0"/>
    <s v="photography/places"/>
    <n v="2"/>
    <n v="25"/>
    <x v="2"/>
    <s v="places"/>
    <x v="3198"/>
    <d v="2014-12-13T11:19:29"/>
  </r>
  <r>
    <x v="3199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7"/>
    <x v="3199"/>
    <b v="0"/>
    <n v="2"/>
    <b v="0"/>
    <s v="technology/web"/>
    <n v="3"/>
    <n v="37.5"/>
    <x v="0"/>
    <s v="web"/>
    <x v="3199"/>
    <d v="2015-08-04T04:30:03"/>
  </r>
  <r>
    <x v="3200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78"/>
    <x v="3200"/>
    <b v="0"/>
    <n v="3"/>
    <b v="0"/>
    <s v="theater/plays"/>
    <n v="4"/>
    <n v="25"/>
    <x v="6"/>
    <s v="plays"/>
    <x v="3200"/>
    <d v="2014-09-09T16:49:20"/>
  </r>
  <r>
    <x v="3201"/>
    <s v="The Love Shack"/>
    <s v="A Tequila slammer with a slice of Tarantino, a line of the London Fringe scene and a shot of â€œBreaking Badâ€. New Writing."/>
    <n v="1500"/>
    <n v="75"/>
    <x v="2"/>
    <s v="GB"/>
    <s v="GBP"/>
    <x v="3179"/>
    <x v="3201"/>
    <b v="0"/>
    <n v="4"/>
    <b v="0"/>
    <s v="theater/plays"/>
    <n v="5"/>
    <n v="18.75"/>
    <x v="6"/>
    <s v="plays"/>
    <x v="3201"/>
    <d v="2014-11-09T12:00:00"/>
  </r>
  <r>
    <x v="3202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80"/>
    <x v="3202"/>
    <b v="0"/>
    <n v="3"/>
    <b v="1"/>
    <s v="theater/plays"/>
    <n v="150"/>
    <n v="25"/>
    <x v="6"/>
    <s v="plays"/>
    <x v="3202"/>
    <d v="2016-03-03T19:00:00"/>
  </r>
  <r>
    <x v="3203"/>
    <s v="Mac N Cheez Food Truck"/>
    <s v="The amazing gourmet Mac N Cheez Food Truck Campaigne!"/>
    <n v="50000"/>
    <n v="74"/>
    <x v="2"/>
    <s v="US"/>
    <s v="USD"/>
    <x v="3181"/>
    <x v="3203"/>
    <b v="0"/>
    <n v="14"/>
    <b v="0"/>
    <s v="food/food trucks"/>
    <n v="0"/>
    <n v="5.29"/>
    <x v="4"/>
    <s v="food trucks"/>
    <x v="3203"/>
    <d v="2015-02-24T03:00:00"/>
  </r>
  <r>
    <x v="3204"/>
    <s v="Warren's / Adilyn's Rollin' Bistro"/>
    <s v="New local (Louisville, KY.) food truck with a refreshing spin on rolling kitchens."/>
    <n v="15000"/>
    <n v="73"/>
    <x v="2"/>
    <s v="US"/>
    <s v="USD"/>
    <x v="3182"/>
    <x v="3204"/>
    <b v="0"/>
    <n v="3"/>
    <b v="0"/>
    <s v="food/food trucks"/>
    <n v="0"/>
    <n v="24.33"/>
    <x v="4"/>
    <s v="food trucks"/>
    <x v="3204"/>
    <d v="2016-12-01T05:06:21"/>
  </r>
  <r>
    <x v="3205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3"/>
    <x v="3205"/>
    <b v="0"/>
    <n v="6"/>
    <b v="0"/>
    <s v="publishing/translations"/>
    <n v="7"/>
    <n v="12"/>
    <x v="1"/>
    <s v="translations"/>
    <x v="3205"/>
    <d v="2015-11-13T21:55:56"/>
  </r>
  <r>
    <x v="3206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4"/>
    <x v="3206"/>
    <b v="0"/>
    <n v="4"/>
    <b v="0"/>
    <s v="music/indie rock"/>
    <n v="7"/>
    <n v="18"/>
    <x v="7"/>
    <s v="indie rock"/>
    <x v="3206"/>
    <d v="2011-09-01T06:00:00"/>
  </r>
  <r>
    <x v="3207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5"/>
    <x v="3207"/>
    <b v="0"/>
    <n v="3"/>
    <b v="0"/>
    <s v="theater/spaces"/>
    <n v="0"/>
    <n v="23.67"/>
    <x v="6"/>
    <s v="spaces"/>
    <x v="3207"/>
    <d v="2015-02-26T03:19:55"/>
  </r>
  <r>
    <x v="3208"/>
    <s v="Fat daddy mac food truck"/>
    <s v="I am creating food magic on the go! Amazing food isn't just for sitdown restaraunts anymore!"/>
    <n v="15000"/>
    <n v="71"/>
    <x v="2"/>
    <s v="US"/>
    <s v="USD"/>
    <x v="3186"/>
    <x v="3208"/>
    <b v="0"/>
    <n v="3"/>
    <b v="0"/>
    <s v="food/food trucks"/>
    <n v="0"/>
    <n v="23.67"/>
    <x v="4"/>
    <s v="food trucks"/>
    <x v="3208"/>
    <d v="2015-04-14T03:21:58"/>
  </r>
  <r>
    <x v="3209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87"/>
    <x v="3209"/>
    <b v="0"/>
    <n v="3"/>
    <b v="0"/>
    <s v="theater/plays"/>
    <n v="0"/>
    <n v="23.33"/>
    <x v="6"/>
    <s v="plays"/>
    <x v="3209"/>
    <d v="2015-05-29T15:34:19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x v="3210"/>
    <b v="0"/>
    <n v="2"/>
    <b v="0"/>
    <s v="technology/web"/>
    <n v="0"/>
    <n v="35"/>
    <x v="0"/>
    <s v="web"/>
    <x v="3210"/>
    <d v="2014-11-01T02:12:42"/>
  </r>
  <r>
    <x v="3211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89"/>
    <x v="3211"/>
    <b v="0"/>
    <n v="2"/>
    <b v="0"/>
    <s v="games/video games"/>
    <n v="1"/>
    <n v="35"/>
    <x v="3"/>
    <s v="video games"/>
    <x v="3211"/>
    <d v="2012-10-01T00:17:02"/>
  </r>
  <r>
    <x v="3212"/>
    <s v="Holly's Hot Stuff"/>
    <s v="I currently own and operate a hot dog cart. I am hoping to purchase a used food truck so I can do business year round!"/>
    <n v="9999"/>
    <n v="70"/>
    <x v="2"/>
    <s v="US"/>
    <s v="USD"/>
    <x v="3190"/>
    <x v="3212"/>
    <b v="0"/>
    <n v="4"/>
    <b v="0"/>
    <s v="food/food trucks"/>
    <n v="1"/>
    <n v="17.5"/>
    <x v="4"/>
    <s v="food trucks"/>
    <x v="3212"/>
    <d v="2014-09-18T20:59:32"/>
  </r>
  <r>
    <x v="3213"/>
    <s v="Foundations: 12 Songs in 2012"/>
    <s v="For each month in 2012, Sonnet will be releasing a Jesus-celebrating, grave-shattering, ear-tickling, mind-provoking song!"/>
    <n v="2500"/>
    <n v="70"/>
    <x v="2"/>
    <s v="US"/>
    <s v="USD"/>
    <x v="3191"/>
    <x v="3213"/>
    <b v="0"/>
    <n v="2"/>
    <b v="0"/>
    <s v="music/indie rock"/>
    <n v="3"/>
    <n v="35"/>
    <x v="7"/>
    <s v="indie rock"/>
    <x v="3213"/>
    <d v="2012-01-15T18:11:50"/>
  </r>
  <r>
    <x v="3214"/>
    <s v="MENTAL Play"/>
    <s v="A new play and project exploring challenges faced by young adults struggling with mental health issues in contemporary Britain."/>
    <n v="500"/>
    <n v="70"/>
    <x v="2"/>
    <s v="GB"/>
    <s v="GBP"/>
    <x v="3192"/>
    <x v="3214"/>
    <b v="0"/>
    <n v="7"/>
    <b v="0"/>
    <s v="theater/plays"/>
    <n v="14"/>
    <n v="10"/>
    <x v="6"/>
    <s v="plays"/>
    <x v="3214"/>
    <d v="2014-09-17T20:56:40"/>
  </r>
  <r>
    <x v="321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93"/>
    <x v="3215"/>
    <b v="0"/>
    <n v="6"/>
    <b v="0"/>
    <s v="film &amp; video/science fiction"/>
    <n v="14"/>
    <n v="11.67"/>
    <x v="5"/>
    <s v="science fiction"/>
    <x v="3215"/>
    <d v="2017-02-03T23:51:20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x v="3216"/>
    <b v="0"/>
    <n v="4"/>
    <b v="0"/>
    <s v="theater/plays"/>
    <n v="35"/>
    <n v="17.5"/>
    <x v="6"/>
    <s v="plays"/>
    <x v="3216"/>
    <d v="2015-02-14T11:27:00"/>
  </r>
  <r>
    <x v="3217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5"/>
    <x v="3217"/>
    <b v="0"/>
    <n v="3"/>
    <b v="1"/>
    <s v="theater/plays"/>
    <n v="140"/>
    <n v="23.33"/>
    <x v="6"/>
    <s v="plays"/>
    <x v="3217"/>
    <d v="2016-05-15T23:00:00"/>
  </r>
  <r>
    <x v="3218"/>
    <s v="The UnDiscovered Image"/>
    <s v="The UnDiscovered Image, a monthly publication dedicated to photographers."/>
    <n v="4000"/>
    <n v="69.83"/>
    <x v="2"/>
    <s v="GB"/>
    <s v="GBP"/>
    <x v="3196"/>
    <x v="3218"/>
    <b v="1"/>
    <n v="6"/>
    <b v="0"/>
    <s v="photography/photobooks"/>
    <n v="2"/>
    <n v="11.64"/>
    <x v="2"/>
    <s v="photobooks"/>
    <x v="3218"/>
    <d v="2014-11-11T21:13:28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x v="3219"/>
    <b v="0"/>
    <n v="3"/>
    <b v="0"/>
    <s v="theater/plays"/>
    <n v="4"/>
    <n v="23"/>
    <x v="6"/>
    <s v="plays"/>
    <x v="3219"/>
    <d v="2016-03-02T16:08:13"/>
  </r>
  <r>
    <x v="322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8"/>
    <x v="3220"/>
    <b v="0"/>
    <n v="2"/>
    <b v="0"/>
    <s v="technology/web"/>
    <n v="0"/>
    <n v="34"/>
    <x v="0"/>
    <s v="web"/>
    <x v="3220"/>
    <d v="2015-02-17T01:40:47"/>
  </r>
  <r>
    <x v="3221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9"/>
    <x v="3221"/>
    <b v="0"/>
    <n v="8"/>
    <b v="0"/>
    <s v="technology/web"/>
    <n v="3"/>
    <n v="8.5"/>
    <x v="0"/>
    <s v="web"/>
    <x v="3221"/>
    <d v="2015-07-08T15:17:02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x v="3222"/>
    <b v="0"/>
    <n v="1"/>
    <b v="0"/>
    <s v="publishing/art books"/>
    <n v="1"/>
    <n v="67"/>
    <x v="1"/>
    <s v="art books"/>
    <x v="3222"/>
    <d v="2013-11-07T02:00:03"/>
  </r>
  <r>
    <x v="3223"/>
    <s v="Kelli's Kitchen"/>
    <s v="Better than your mom's, better than Cracker Barrel, only at Kelli's Kitchen (all from scratch)."/>
    <n v="150000"/>
    <n v="65"/>
    <x v="2"/>
    <s v="US"/>
    <s v="USD"/>
    <x v="3201"/>
    <x v="3223"/>
    <b v="0"/>
    <n v="4"/>
    <b v="0"/>
    <s v="food/restaurants"/>
    <n v="0"/>
    <n v="16.25"/>
    <x v="4"/>
    <s v="restaurants"/>
    <x v="3223"/>
    <d v="2014-07-19T03:43:24"/>
  </r>
  <r>
    <x v="3224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2"/>
    <x v="3224"/>
    <b v="0"/>
    <n v="2"/>
    <b v="0"/>
    <s v="music/jazz"/>
    <n v="1"/>
    <n v="32.5"/>
    <x v="7"/>
    <s v="jazz"/>
    <x v="3224"/>
    <d v="2011-03-10T19:48:47"/>
  </r>
  <r>
    <x v="3225"/>
    <s v="iPhanny"/>
    <s v="The iPhanny keeps your iPhone 6 safe from bending in those dangerous pants pockets."/>
    <n v="5000"/>
    <n v="65"/>
    <x v="2"/>
    <s v="US"/>
    <s v="USD"/>
    <x v="3203"/>
    <x v="3225"/>
    <b v="0"/>
    <n v="8"/>
    <b v="0"/>
    <s v="technology/wearables"/>
    <n v="1"/>
    <n v="8.1300000000000008"/>
    <x v="0"/>
    <s v="wearables"/>
    <x v="3225"/>
    <d v="2014-11-28T03:28:17"/>
  </r>
  <r>
    <x v="3226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4"/>
    <x v="3226"/>
    <b v="0"/>
    <n v="2"/>
    <b v="0"/>
    <s v="music/jazz"/>
    <n v="1"/>
    <n v="32.5"/>
    <x v="7"/>
    <s v="jazz"/>
    <x v="3226"/>
    <d v="2010-12-23T05:35:24"/>
  </r>
  <r>
    <x v="3227"/>
    <s v="Social behavior in technical communities"/>
    <s v="Study the behaviour of technical communities by tracking their movement  through wearables"/>
    <n v="4000"/>
    <n v="65"/>
    <x v="2"/>
    <s v="US"/>
    <s v="USD"/>
    <x v="3205"/>
    <x v="3227"/>
    <b v="0"/>
    <n v="5"/>
    <b v="0"/>
    <s v="technology/wearables"/>
    <n v="2"/>
    <n v="13"/>
    <x v="0"/>
    <s v="wearables"/>
    <x v="3227"/>
    <d v="2014-07-27T15:27:00"/>
  </r>
  <r>
    <x v="322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6"/>
    <x v="3228"/>
    <b v="0"/>
    <n v="4"/>
    <b v="0"/>
    <s v="theater/plays"/>
    <n v="9"/>
    <n v="16.25"/>
    <x v="6"/>
    <s v="plays"/>
    <x v="3228"/>
    <d v="2014-07-29T03:14:56"/>
  </r>
  <r>
    <x v="3229"/>
    <s v="Tonight I'll be April"/>
    <s v="A gritty play looking at a modern day relationship, highlighting issues of mental health and abuse suffered by men."/>
    <n v="1"/>
    <n v="65"/>
    <x v="0"/>
    <s v="GB"/>
    <s v="GBP"/>
    <x v="3207"/>
    <x v="3229"/>
    <b v="0"/>
    <n v="3"/>
    <b v="1"/>
    <s v="theater/plays"/>
    <n v="6500"/>
    <n v="21.67"/>
    <x v="6"/>
    <s v="plays"/>
    <x v="3229"/>
    <d v="2016-03-28T15:50:29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x v="3230"/>
    <b v="0"/>
    <n v="13"/>
    <b v="1"/>
    <s v="publishing/nonfiction"/>
    <n v="160"/>
    <n v="4.92"/>
    <x v="1"/>
    <s v="nonfiction"/>
    <x v="3230"/>
    <d v="2013-09-29T10:11:01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x v="3231"/>
    <b v="0"/>
    <n v="4"/>
    <b v="0"/>
    <s v="theater/plays"/>
    <n v="2"/>
    <n v="15.75"/>
    <x v="6"/>
    <s v="plays"/>
    <x v="3231"/>
    <d v="2015-07-03T14:46:35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x v="3232"/>
    <b v="0"/>
    <n v="5"/>
    <b v="0"/>
    <s v="music/jazz"/>
    <n v="0"/>
    <n v="12.4"/>
    <x v="7"/>
    <s v="jazz"/>
    <x v="3232"/>
    <d v="2013-09-01T00:32:03"/>
  </r>
  <r>
    <x v="3233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1"/>
    <x v="3233"/>
    <b v="0"/>
    <n v="2"/>
    <b v="0"/>
    <s v="technology/web"/>
    <n v="0"/>
    <n v="30.5"/>
    <x v="0"/>
    <s v="web"/>
    <x v="3233"/>
    <d v="2015-07-22T13:02:10"/>
  </r>
  <r>
    <x v="3234"/>
    <s v="lumiglove"/>
    <s v="A &quot;handheld&quot; light, which eases the way you illuminate objects and/or paths."/>
    <n v="15000"/>
    <n v="61"/>
    <x v="2"/>
    <s v="US"/>
    <s v="USD"/>
    <x v="3212"/>
    <x v="3234"/>
    <b v="0"/>
    <n v="2"/>
    <b v="0"/>
    <s v="technology/wearables"/>
    <n v="0"/>
    <n v="30.5"/>
    <x v="0"/>
    <s v="wearables"/>
    <x v="3234"/>
    <d v="2014-12-05T00:59:19"/>
  </r>
  <r>
    <x v="3235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3"/>
    <x v="3235"/>
    <b v="0"/>
    <n v="3"/>
    <b v="0"/>
    <s v="film &amp; video/animation"/>
    <n v="1"/>
    <n v="20.329999999999998"/>
    <x v="5"/>
    <s v="animation"/>
    <x v="3235"/>
    <d v="2013-10-22T03:59:00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x v="3236"/>
    <b v="0"/>
    <n v="6"/>
    <b v="0"/>
    <s v="theater/plays"/>
    <n v="8"/>
    <n v="10.17"/>
    <x v="6"/>
    <s v="plays"/>
    <x v="3236"/>
    <d v="2015-03-02T23:00:00"/>
  </r>
  <r>
    <x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x v="3237"/>
    <b v="0"/>
    <n v="2"/>
    <b v="0"/>
    <s v="film &amp; video/drama"/>
    <n v="0"/>
    <n v="30"/>
    <x v="5"/>
    <s v="drama"/>
    <x v="3237"/>
    <d v="2015-06-04T18:39:11"/>
  </r>
  <r>
    <x v="3238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6"/>
    <x v="3238"/>
    <b v="0"/>
    <n v="3"/>
    <b v="0"/>
    <s v="theater/plays"/>
    <n v="1"/>
    <n v="20"/>
    <x v="6"/>
    <s v="plays"/>
    <x v="3238"/>
    <d v="2015-11-17T22:24:14"/>
  </r>
  <r>
    <x v="3239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17"/>
    <x v="3239"/>
    <b v="0"/>
    <n v="4"/>
    <b v="0"/>
    <s v="theater/plays"/>
    <n v="2"/>
    <n v="15"/>
    <x v="6"/>
    <s v="plays"/>
    <x v="3239"/>
    <d v="2015-08-22T19:34:53"/>
  </r>
  <r>
    <x v="3240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8"/>
    <x v="3240"/>
    <b v="0"/>
    <n v="3"/>
    <b v="0"/>
    <s v="technology/web"/>
    <n v="3"/>
    <n v="20"/>
    <x v="0"/>
    <s v="web"/>
    <x v="3240"/>
    <d v="2015-05-08T08:14:03"/>
  </r>
  <r>
    <x v="3241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19"/>
    <x v="3241"/>
    <b v="0"/>
    <n v="4"/>
    <b v="0"/>
    <s v="theater/plays"/>
    <n v="6"/>
    <n v="15"/>
    <x v="6"/>
    <s v="plays"/>
    <x v="3241"/>
    <d v="2015-07-22T23:08:27"/>
  </r>
  <r>
    <x v="3242"/>
    <s v="Change the World through Color"/>
    <s v="Beauty is in the eye of the beholder and I want to inspire conservation through color."/>
    <n v="700"/>
    <n v="60"/>
    <x v="2"/>
    <s v="US"/>
    <s v="USD"/>
    <x v="3220"/>
    <x v="3242"/>
    <b v="0"/>
    <n v="1"/>
    <b v="0"/>
    <s v="photography/nature"/>
    <n v="9"/>
    <n v="60"/>
    <x v="2"/>
    <s v="nature"/>
    <x v="3242"/>
    <d v="2015-11-08T22:10:20"/>
  </r>
  <r>
    <x v="324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21"/>
    <x v="3243"/>
    <b v="0"/>
    <n v="2"/>
    <b v="0"/>
    <s v="technology/gadgets"/>
    <n v="9"/>
    <n v="30"/>
    <x v="0"/>
    <s v="gadgets"/>
    <x v="3243"/>
    <d v="2014-11-01T03:59:00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x v="3244"/>
    <b v="0"/>
    <n v="2"/>
    <b v="0"/>
    <s v="food/food trucks"/>
    <n v="1"/>
    <n v="29.5"/>
    <x v="4"/>
    <s v="food trucks"/>
    <x v="3244"/>
    <d v="2017-02-08T21:40:35"/>
  </r>
  <r>
    <x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x v="3245"/>
    <b v="0"/>
    <n v="1"/>
    <b v="0"/>
    <s v="theater/plays"/>
    <n v="2"/>
    <n v="59"/>
    <x v="6"/>
    <s v="plays"/>
    <x v="3245"/>
    <d v="2017-03-03T05:00:00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x v="3246"/>
    <b v="0"/>
    <n v="3"/>
    <b v="0"/>
    <s v="publishing/fiction"/>
    <n v="2"/>
    <n v="19"/>
    <x v="1"/>
    <s v="fiction"/>
    <x v="3246"/>
    <d v="2014-09-03T23:36:18"/>
  </r>
  <r>
    <x v="3247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5"/>
    <x v="3247"/>
    <b v="0"/>
    <n v="3"/>
    <b v="0"/>
    <s v="theater/spaces"/>
    <n v="0"/>
    <n v="18.670000000000002"/>
    <x v="6"/>
    <s v="spaces"/>
    <x v="3247"/>
    <d v="2014-09-01T05:00:00"/>
  </r>
  <r>
    <x v="3248"/>
    <s v="Employ College 2K"/>
    <s v="Employ College is a movement for companies to hire college graduates from their respected institutions."/>
    <n v="10000"/>
    <n v="56"/>
    <x v="2"/>
    <s v="US"/>
    <s v="USD"/>
    <x v="3226"/>
    <x v="3248"/>
    <b v="0"/>
    <n v="4"/>
    <b v="0"/>
    <s v="technology/web"/>
    <n v="1"/>
    <n v="14"/>
    <x v="0"/>
    <s v="web"/>
    <x v="3248"/>
    <d v="2015-02-15T20:30:07"/>
  </r>
  <r>
    <x v="3249"/>
    <s v="T-Fighter: Code Name M - Mobile Edition"/>
    <s v="Challenge your trivia skills in this action oriented game against several opponents across time."/>
    <n v="10000"/>
    <n v="56"/>
    <x v="2"/>
    <s v="US"/>
    <s v="USD"/>
    <x v="3227"/>
    <x v="3249"/>
    <b v="0"/>
    <n v="3"/>
    <b v="0"/>
    <s v="games/video games"/>
    <n v="1"/>
    <n v="18.670000000000002"/>
    <x v="3"/>
    <s v="video games"/>
    <x v="3249"/>
    <d v="2012-08-10T21:44:48"/>
  </r>
  <r>
    <x v="325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28"/>
    <x v="3250"/>
    <b v="0"/>
    <n v="3"/>
    <b v="0"/>
    <s v="technology/web"/>
    <n v="0"/>
    <n v="18.329999999999998"/>
    <x v="0"/>
    <s v="web"/>
    <x v="3250"/>
    <d v="2015-10-01T19:02:22"/>
  </r>
  <r>
    <x v="325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9"/>
    <x v="3251"/>
    <b v="0"/>
    <n v="2"/>
    <b v="0"/>
    <s v="technology/web"/>
    <n v="0"/>
    <n v="27.5"/>
    <x v="0"/>
    <s v="web"/>
    <x v="3251"/>
    <d v="2015-10-26T15:48:33"/>
  </r>
  <r>
    <x v="325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0"/>
    <x v="3252"/>
    <b v="0"/>
    <n v="3"/>
    <b v="0"/>
    <s v="theater/plays"/>
    <n v="0"/>
    <n v="18.329999999999998"/>
    <x v="6"/>
    <s v="plays"/>
    <x v="3252"/>
    <d v="2014-06-24T18:57:09"/>
  </r>
  <r>
    <x v="3253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1"/>
    <x v="3253"/>
    <b v="0"/>
    <n v="2"/>
    <b v="0"/>
    <s v="publishing/art books"/>
    <n v="1"/>
    <n v="27.5"/>
    <x v="1"/>
    <s v="art books"/>
    <x v="3253"/>
    <d v="2012-07-24T20:20:48"/>
  </r>
  <r>
    <x v="3254"/>
    <s v="Jolly's Hot Dogs An All-Beef Coney Dog"/>
    <s v="Jolly's Hot Dogs: A beef hot dog topped with deliciously seasoned ground beef, mustard and minced onions."/>
    <n v="8000"/>
    <n v="55"/>
    <x v="2"/>
    <s v="US"/>
    <s v="USD"/>
    <x v="3232"/>
    <x v="3254"/>
    <b v="0"/>
    <n v="2"/>
    <b v="0"/>
    <s v="food/food trucks"/>
    <n v="1"/>
    <n v="27.5"/>
    <x v="4"/>
    <s v="food trucks"/>
    <x v="3254"/>
    <d v="2014-07-10T21:29:10"/>
  </r>
  <r>
    <x v="3255"/>
    <s v="PriceItUpPlease (Canceled)"/>
    <s v="PriceItUpPlease will be an easy to use website that estimates the amount of your startup costs for that great idea you have!"/>
    <n v="8000"/>
    <n v="55"/>
    <x v="1"/>
    <s v="AU"/>
    <s v="AUD"/>
    <x v="3233"/>
    <x v="3255"/>
    <b v="0"/>
    <n v="2"/>
    <b v="0"/>
    <s v="technology/web"/>
    <n v="1"/>
    <n v="27.5"/>
    <x v="0"/>
    <s v="web"/>
    <x v="3255"/>
    <d v="2015-05-02T22:02:16"/>
  </r>
  <r>
    <x v="3256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34"/>
    <x v="3256"/>
    <b v="0"/>
    <n v="2"/>
    <b v="0"/>
    <s v="publishing/translations"/>
    <n v="1"/>
    <n v="27.5"/>
    <x v="1"/>
    <s v="translations"/>
    <x v="3256"/>
    <d v="2015-09-15T11:11:00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x v="3257"/>
    <b v="0"/>
    <n v="3"/>
    <b v="0"/>
    <s v="theater/musical"/>
    <n v="6"/>
    <n v="18.329999999999998"/>
    <x v="6"/>
    <s v="musical"/>
    <x v="3257"/>
    <d v="2015-05-10T18:45:30"/>
  </r>
  <r>
    <x v="3258"/>
    <s v="Deception Belt"/>
    <s v="The Deception Belt is an innovative belt with app capability, designed to assist any user gain control over their appetite."/>
    <n v="50000"/>
    <n v="53"/>
    <x v="2"/>
    <s v="US"/>
    <s v="USD"/>
    <x v="3236"/>
    <x v="3258"/>
    <b v="0"/>
    <n v="4"/>
    <b v="0"/>
    <s v="technology/wearables"/>
    <n v="0"/>
    <n v="13.25"/>
    <x v="0"/>
    <s v="wearables"/>
    <x v="3258"/>
    <d v="2017-03-14T17:22:02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x v="3259"/>
    <b v="0"/>
    <n v="4"/>
    <b v="0"/>
    <s v="games/video games"/>
    <n v="0"/>
    <n v="13.25"/>
    <x v="3"/>
    <s v="video games"/>
    <x v="3259"/>
    <d v="2016-03-30T15:41:35"/>
  </r>
  <r>
    <x v="3260"/>
    <s v="Native American Language Book for Children"/>
    <s v="Interactive Book with Audio to learn the Ojibwe Language for Children.  Website, Ebook and more!"/>
    <n v="5000"/>
    <n v="53"/>
    <x v="2"/>
    <s v="US"/>
    <s v="USD"/>
    <x v="3238"/>
    <x v="3260"/>
    <b v="0"/>
    <n v="4"/>
    <b v="0"/>
    <s v="publishing/children's books"/>
    <n v="1"/>
    <n v="13.25"/>
    <x v="1"/>
    <s v="children's books"/>
    <x v="3260"/>
    <d v="2016-09-02T17:03:22"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x v="3261"/>
    <b v="0"/>
    <n v="1"/>
    <b v="0"/>
    <s v="publishing/children's books"/>
    <n v="2"/>
    <n v="53"/>
    <x v="1"/>
    <s v="children's books"/>
    <x v="3261"/>
    <d v="2015-11-22T15:03:41"/>
  </r>
  <r>
    <x v="3262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0"/>
    <x v="3262"/>
    <b v="0"/>
    <n v="2"/>
    <b v="0"/>
    <s v="technology/web"/>
    <n v="0"/>
    <n v="26"/>
    <x v="0"/>
    <s v="web"/>
    <x v="3262"/>
    <d v="2015-10-17T16:01:55"/>
  </r>
  <r>
    <x v="3263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1"/>
    <x v="3263"/>
    <b v="0"/>
    <n v="14"/>
    <b v="0"/>
    <s v="film &amp; video/animation"/>
    <n v="0"/>
    <n v="3.71"/>
    <x v="5"/>
    <s v="animation"/>
    <x v="3263"/>
    <d v="2015-12-25T02:21:26"/>
  </r>
  <r>
    <x v="3264"/>
    <s v="Cupcake Truck Unite"/>
    <s v="Small town, delicious treats, and a mobile truck"/>
    <n v="12000"/>
    <n v="52"/>
    <x v="2"/>
    <s v="US"/>
    <s v="USD"/>
    <x v="3242"/>
    <x v="3264"/>
    <b v="0"/>
    <n v="1"/>
    <b v="0"/>
    <s v="food/food trucks"/>
    <n v="0"/>
    <n v="52"/>
    <x v="4"/>
    <s v="food trucks"/>
    <x v="3264"/>
    <d v="2015-05-13T16:18:51"/>
  </r>
  <r>
    <x v="3265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43"/>
    <x v="3265"/>
    <b v="0"/>
    <n v="6"/>
    <b v="0"/>
    <s v="technology/space exploration"/>
    <n v="0"/>
    <n v="8.5"/>
    <x v="0"/>
    <s v="space exploration"/>
    <x v="3265"/>
    <d v="2015-04-21T13:25:26"/>
  </r>
  <r>
    <x v="3266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4"/>
    <x v="3266"/>
    <b v="0"/>
    <n v="4"/>
    <b v="0"/>
    <s v="games/video games"/>
    <n v="0"/>
    <n v="12.75"/>
    <x v="3"/>
    <s v="video games"/>
    <x v="3266"/>
    <d v="2014-02-05T19:58:17"/>
  </r>
  <r>
    <x v="3267"/>
    <s v="Claws &amp; Fins"/>
    <s v="Sea opposition of Crab's family and angry fishes. Who is going to win, and who is going to loose ?!"/>
    <n v="10000"/>
    <n v="51"/>
    <x v="2"/>
    <s v="US"/>
    <s v="USD"/>
    <x v="3245"/>
    <x v="3267"/>
    <b v="0"/>
    <n v="3"/>
    <b v="0"/>
    <s v="games/mobile games"/>
    <n v="1"/>
    <n v="17"/>
    <x v="3"/>
    <s v="mobile games"/>
    <x v="3267"/>
    <d v="2016-08-06T21:35:08"/>
  </r>
  <r>
    <x v="3268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6"/>
    <x v="3268"/>
    <b v="0"/>
    <n v="2"/>
    <b v="0"/>
    <s v="food/food trucks"/>
    <n v="1"/>
    <n v="25.5"/>
    <x v="4"/>
    <s v="food trucks"/>
    <x v="3268"/>
    <d v="2015-05-16T03:00:00"/>
  </r>
  <r>
    <x v="3269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7"/>
    <x v="3269"/>
    <b v="0"/>
    <n v="2"/>
    <b v="0"/>
    <s v="film &amp; video/animation"/>
    <n v="1"/>
    <n v="25.5"/>
    <x v="5"/>
    <s v="animation"/>
    <x v="3269"/>
    <d v="2014-01-16T04:00:00"/>
  </r>
  <r>
    <x v="3270"/>
    <s v="Joy Full Noise!"/>
    <s v="I would love for you to be a part of helping me raise money for music and video production to launch my first Worship album!"/>
    <n v="5000"/>
    <n v="51"/>
    <x v="2"/>
    <s v="US"/>
    <s v="USD"/>
    <x v="3248"/>
    <x v="3270"/>
    <b v="0"/>
    <n v="2"/>
    <b v="0"/>
    <s v="music/faith"/>
    <n v="1"/>
    <n v="25.5"/>
    <x v="7"/>
    <s v="faith"/>
    <x v="3270"/>
    <d v="2015-08-31T06:45:37"/>
  </r>
  <r>
    <x v="3271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9"/>
    <x v="3271"/>
    <b v="0"/>
    <n v="4"/>
    <b v="0"/>
    <s v="photography/people"/>
    <n v="3"/>
    <n v="12.75"/>
    <x v="2"/>
    <s v="people"/>
    <x v="3271"/>
    <d v="2016-08-02T23:00:00"/>
  </r>
  <r>
    <x v="3272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50"/>
    <x v="3272"/>
    <b v="0"/>
    <n v="2"/>
    <b v="0"/>
    <s v="film &amp; video/drama"/>
    <n v="3"/>
    <n v="25.5"/>
    <x v="5"/>
    <s v="drama"/>
    <x v="3272"/>
    <d v="2014-09-01T03:59:00"/>
  </r>
  <r>
    <x v="3273"/>
    <s v="While the Stars Fall"/>
    <s v="A full staged reading of a new play about a boy who learns how to be happy from the most unexpected person."/>
    <n v="600"/>
    <n v="51"/>
    <x v="2"/>
    <s v="US"/>
    <s v="USD"/>
    <x v="3251"/>
    <x v="3273"/>
    <b v="0"/>
    <n v="6"/>
    <b v="0"/>
    <s v="theater/plays"/>
    <n v="9"/>
    <n v="8.5"/>
    <x v="6"/>
    <s v="plays"/>
    <x v="3273"/>
    <d v="2014-08-05T14:52:09"/>
  </r>
  <r>
    <x v="3274"/>
    <s v="Cykelauktion.com (Canceled)"/>
    <s v="We want to create a safe marketplace for buying and selling bicycles."/>
    <n v="850000"/>
    <n v="50"/>
    <x v="1"/>
    <s v="SE"/>
    <s v="SEK"/>
    <x v="3252"/>
    <x v="3274"/>
    <b v="0"/>
    <n v="1"/>
    <b v="0"/>
    <s v="technology/web"/>
    <n v="0"/>
    <n v="50"/>
    <x v="0"/>
    <s v="web"/>
    <x v="3274"/>
    <d v="2015-08-29T15:53:44"/>
  </r>
  <r>
    <x v="32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3"/>
    <x v="3275"/>
    <b v="0"/>
    <n v="1"/>
    <b v="0"/>
    <s v="film &amp; video/animation"/>
    <n v="0"/>
    <n v="50"/>
    <x v="5"/>
    <s v="animation"/>
    <x v="3275"/>
    <d v="2014-06-01T22:37:19"/>
  </r>
  <r>
    <x v="3276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4"/>
    <x v="3276"/>
    <b v="0"/>
    <n v="1"/>
    <b v="0"/>
    <s v="technology/web"/>
    <n v="0"/>
    <n v="50"/>
    <x v="0"/>
    <s v="web"/>
    <x v="3276"/>
    <d v="2015-12-13T06:47:40"/>
  </r>
  <r>
    <x v="3277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55"/>
    <x v="3277"/>
    <b v="0"/>
    <n v="1"/>
    <b v="0"/>
    <s v="technology/web"/>
    <n v="0"/>
    <n v="50"/>
    <x v="0"/>
    <s v="web"/>
    <x v="3277"/>
    <d v="2015-08-08T15:33:37"/>
  </r>
  <r>
    <x v="3278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56"/>
    <x v="3278"/>
    <b v="0"/>
    <n v="2"/>
    <b v="0"/>
    <s v="technology/gadgets"/>
    <n v="0"/>
    <n v="25"/>
    <x v="0"/>
    <s v="gadgets"/>
    <x v="3278"/>
    <d v="2016-01-02T16:27:01"/>
  </r>
  <r>
    <x v="327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7"/>
    <x v="3279"/>
    <b v="0"/>
    <n v="1"/>
    <b v="0"/>
    <s v="music/jazz"/>
    <n v="0"/>
    <n v="50"/>
    <x v="7"/>
    <s v="jazz"/>
    <x v="3279"/>
    <d v="2014-01-07T00:39:58"/>
  </r>
  <r>
    <x v="3280"/>
    <s v="Space Shooter RPG+"/>
    <s v="Our game is going to be a space shooter that has RPG elements with New Game+! It will be unlike any space shooter ever played."/>
    <n v="30000"/>
    <n v="50"/>
    <x v="2"/>
    <s v="US"/>
    <s v="USD"/>
    <x v="3258"/>
    <x v="3280"/>
    <b v="0"/>
    <n v="4"/>
    <b v="0"/>
    <s v="games/video games"/>
    <n v="0"/>
    <n v="12.5"/>
    <x v="3"/>
    <s v="video games"/>
    <x v="3280"/>
    <d v="2014-03-15T18:58:29"/>
  </r>
  <r>
    <x v="3281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59"/>
    <x v="3281"/>
    <b v="0"/>
    <n v="1"/>
    <b v="0"/>
    <s v="food/food trucks"/>
    <n v="0"/>
    <n v="50"/>
    <x v="4"/>
    <s v="food trucks"/>
    <x v="3281"/>
    <d v="2014-07-05T23:07:12"/>
  </r>
  <r>
    <x v="3282"/>
    <s v="El Carte 303"/>
    <s v="El Carte is revolutionizing the food truck industry. Meet the new food trike. #oneandonly  we going to spread the awesomeness all over!"/>
    <n v="30000"/>
    <n v="50"/>
    <x v="2"/>
    <s v="US"/>
    <s v="USD"/>
    <x v="3260"/>
    <x v="3282"/>
    <b v="0"/>
    <n v="1"/>
    <b v="0"/>
    <s v="food/food trucks"/>
    <n v="0"/>
    <n v="50"/>
    <x v="4"/>
    <s v="food trucks"/>
    <x v="3282"/>
    <d v="2014-10-05T19:13:41"/>
  </r>
  <r>
    <x v="3283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61"/>
    <x v="3283"/>
    <b v="0"/>
    <n v="3"/>
    <b v="0"/>
    <s v="theater/spaces"/>
    <n v="0"/>
    <n v="16.670000000000002"/>
    <x v="6"/>
    <s v="spaces"/>
    <x v="3283"/>
    <d v="2015-08-17T16:05:59"/>
  </r>
  <r>
    <x v="3284"/>
    <s v="Making The Choice"/>
    <s v="Making The Choice is a christian short film series."/>
    <n v="15000"/>
    <n v="50"/>
    <x v="2"/>
    <s v="US"/>
    <s v="USD"/>
    <x v="3262"/>
    <x v="3284"/>
    <b v="0"/>
    <n v="1"/>
    <b v="0"/>
    <s v="film &amp; video/drama"/>
    <n v="0"/>
    <n v="50"/>
    <x v="5"/>
    <s v="drama"/>
    <x v="3284"/>
    <d v="2016-03-08T13:51:09"/>
  </r>
  <r>
    <x v="3285"/>
    <s v="North Cascades Bigfoot Photo Expedition"/>
    <s v="The goal of this project is to provide scientific evidence of bigfoot in the North Cascades."/>
    <n v="15000"/>
    <n v="50"/>
    <x v="2"/>
    <s v="US"/>
    <s v="USD"/>
    <x v="3263"/>
    <x v="3285"/>
    <b v="0"/>
    <n v="1"/>
    <b v="0"/>
    <s v="photography/nature"/>
    <n v="0"/>
    <n v="50"/>
    <x v="2"/>
    <s v="nature"/>
    <x v="3285"/>
    <d v="2015-04-29T01:16:39"/>
  </r>
  <r>
    <x v="3286"/>
    <s v="FOOD|Art"/>
    <s v="I'm starting a catering and food truck business of southern comfort food. My FOOD is my Art!  _x000a_Thanks for you help!"/>
    <n v="15000"/>
    <n v="50"/>
    <x v="2"/>
    <s v="US"/>
    <s v="USD"/>
    <x v="3264"/>
    <x v="3286"/>
    <b v="0"/>
    <n v="1"/>
    <b v="0"/>
    <s v="food/food trucks"/>
    <n v="0"/>
    <n v="50"/>
    <x v="4"/>
    <s v="food trucks"/>
    <x v="3286"/>
    <d v="2015-12-07T22:57:42"/>
  </r>
  <r>
    <x v="3287"/>
    <s v="The Old Howard Theatre Company"/>
    <s v="We are a small theatre company looking to provide world class theatre to the working class in the Greater New York area."/>
    <n v="14920"/>
    <n v="50"/>
    <x v="2"/>
    <s v="US"/>
    <s v="USD"/>
    <x v="3265"/>
    <x v="3287"/>
    <b v="0"/>
    <n v="1"/>
    <b v="0"/>
    <s v="theater/spaces"/>
    <n v="0"/>
    <n v="50"/>
    <x v="6"/>
    <s v="spaces"/>
    <x v="3287"/>
    <d v="2016-08-01T00:36:20"/>
  </r>
  <r>
    <x v="3288"/>
    <s v="REGIONRAT, the movie"/>
    <s v="Because hope can be a 4 letter word"/>
    <n v="12000"/>
    <n v="50"/>
    <x v="2"/>
    <s v="US"/>
    <s v="USD"/>
    <x v="3266"/>
    <x v="3288"/>
    <b v="0"/>
    <n v="1"/>
    <b v="0"/>
    <s v="film &amp; video/drama"/>
    <n v="0"/>
    <n v="50"/>
    <x v="5"/>
    <s v="drama"/>
    <x v="3288"/>
    <d v="2016-06-16T15:37:26"/>
  </r>
  <r>
    <x v="3289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67"/>
    <x v="3289"/>
    <b v="0"/>
    <n v="1"/>
    <b v="0"/>
    <s v="food/food trucks"/>
    <n v="1"/>
    <n v="50"/>
    <x v="4"/>
    <s v="food trucks"/>
    <x v="3289"/>
    <d v="2016-09-01T15:59:54"/>
  </r>
  <r>
    <x v="3290"/>
    <s v="The Cold Spot Mobile Trailer"/>
    <s v="A mobile concession trailer for snow cones, ice cream, smoothies and more"/>
    <n v="8000"/>
    <n v="50"/>
    <x v="2"/>
    <s v="US"/>
    <s v="USD"/>
    <x v="3268"/>
    <x v="3290"/>
    <b v="0"/>
    <n v="1"/>
    <b v="0"/>
    <s v="food/food trucks"/>
    <n v="1"/>
    <n v="50"/>
    <x v="4"/>
    <s v="food trucks"/>
    <x v="3290"/>
    <d v="2015-06-18T17:08:25"/>
  </r>
  <r>
    <x v="3291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9"/>
    <x v="3291"/>
    <b v="0"/>
    <n v="2"/>
    <b v="0"/>
    <s v="publishing/fiction"/>
    <n v="1"/>
    <n v="25"/>
    <x v="1"/>
    <s v="fiction"/>
    <x v="3291"/>
    <d v="2016-07-22T04:37:55"/>
  </r>
  <r>
    <x v="3292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70"/>
    <x v="3292"/>
    <b v="0"/>
    <n v="2"/>
    <b v="0"/>
    <s v="theater/plays"/>
    <n v="1"/>
    <n v="25"/>
    <x v="6"/>
    <s v="plays"/>
    <x v="3292"/>
    <d v="2014-11-25T01:00:00"/>
  </r>
  <r>
    <x v="3293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71"/>
    <x v="3293"/>
    <b v="0"/>
    <n v="1"/>
    <b v="0"/>
    <s v="photography/people"/>
    <n v="1"/>
    <n v="50"/>
    <x v="2"/>
    <s v="people"/>
    <x v="3293"/>
    <d v="2016-12-11T16:20:08"/>
  </r>
  <r>
    <x v="32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72"/>
    <x v="3294"/>
    <b v="0"/>
    <n v="1"/>
    <b v="0"/>
    <s v="theater/musical"/>
    <n v="1"/>
    <n v="50"/>
    <x v="6"/>
    <s v="musical"/>
    <x v="3294"/>
    <d v="2015-06-07T13:55:54"/>
  </r>
  <r>
    <x v="3295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73"/>
    <x v="3295"/>
    <b v="0"/>
    <n v="1"/>
    <b v="0"/>
    <s v="journalism/audio"/>
    <n v="1"/>
    <n v="50"/>
    <x v="8"/>
    <s v="audio"/>
    <x v="3295"/>
    <d v="2015-04-15T21:54:53"/>
  </r>
  <r>
    <x v="3296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74"/>
    <x v="3296"/>
    <b v="0"/>
    <n v="1"/>
    <b v="0"/>
    <s v="theater/plays"/>
    <n v="1"/>
    <n v="50"/>
    <x v="6"/>
    <s v="plays"/>
    <x v="3296"/>
    <d v="2016-09-02T20:24:33"/>
  </r>
  <r>
    <x v="3297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75"/>
    <x v="3297"/>
    <b v="0"/>
    <n v="2"/>
    <b v="0"/>
    <s v="music/jazz"/>
    <n v="1"/>
    <n v="25"/>
    <x v="7"/>
    <s v="jazz"/>
    <x v="3297"/>
    <d v="2016-01-29T08:00:29"/>
  </r>
  <r>
    <x v="3298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76"/>
    <x v="3298"/>
    <b v="0"/>
    <n v="1"/>
    <b v="0"/>
    <s v="music/faith"/>
    <n v="2"/>
    <n v="50"/>
    <x v="7"/>
    <s v="faith"/>
    <x v="3298"/>
    <d v="2014-10-05T19:13:32"/>
  </r>
  <r>
    <x v="3299"/>
    <s v="I'm Sticking With You."/>
    <s v="A film created entirely out of paper, visual effects and found objects depicts how one man created a new life for himself."/>
    <n v="1500"/>
    <n v="50"/>
    <x v="2"/>
    <s v="CA"/>
    <s v="CAD"/>
    <x v="3277"/>
    <x v="3299"/>
    <b v="0"/>
    <n v="3"/>
    <b v="0"/>
    <s v="film &amp; video/animation"/>
    <n v="3"/>
    <n v="16.670000000000002"/>
    <x v="5"/>
    <s v="animation"/>
    <x v="3299"/>
    <d v="2014-08-09T14:44:07"/>
  </r>
  <r>
    <x v="3300"/>
    <s v="Richard III - Presented by REBATEnsemble/Theatre Off Jackson"/>
    <s v="Set in 1930s Chinatown, evocative of old world South Jackson Street during the Jazz era."/>
    <n v="1500"/>
    <n v="50"/>
    <x v="3"/>
    <s v="US"/>
    <s v="USD"/>
    <x v="3278"/>
    <x v="3300"/>
    <b v="0"/>
    <n v="1"/>
    <b v="0"/>
    <s v="theater/plays"/>
    <n v="3"/>
    <n v="50"/>
    <x v="6"/>
    <s v="plays"/>
    <x v="3300"/>
    <d v="2017-05-03T19:12:00"/>
  </r>
  <r>
    <x v="330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79"/>
    <x v="3301"/>
    <b v="0"/>
    <n v="1"/>
    <b v="0"/>
    <s v="publishing/fiction"/>
    <n v="3"/>
    <n v="50"/>
    <x v="1"/>
    <s v="fiction"/>
    <x v="3301"/>
    <d v="2009-11-01T03:59:00"/>
  </r>
  <r>
    <x v="3302"/>
    <s v="Discovering the Other Woman"/>
    <s v="An upcoming animated web sitcom series centered around dealing with life, love, and relationships."/>
    <n v="1000"/>
    <n v="50"/>
    <x v="2"/>
    <s v="US"/>
    <s v="USD"/>
    <x v="3280"/>
    <x v="3302"/>
    <b v="0"/>
    <n v="1"/>
    <b v="0"/>
    <s v="film &amp; video/animation"/>
    <n v="5"/>
    <n v="50"/>
    <x v="5"/>
    <s v="animation"/>
    <x v="3302"/>
    <d v="2012-02-15T21:46:01"/>
  </r>
  <r>
    <x v="3303"/>
    <s v="Trumperama"/>
    <s v="&quot;Trumperama&quot; ist ein Jump 'n' Run Spiel im 8-Bit Stil fÃ¼r Android._x000a_Donald Trump gewinnt die Wahlen und muss gestoppt werden!"/>
    <n v="1000"/>
    <n v="50"/>
    <x v="2"/>
    <s v="DE"/>
    <s v="EUR"/>
    <x v="3281"/>
    <x v="3303"/>
    <b v="0"/>
    <n v="1"/>
    <b v="0"/>
    <s v="games/mobile games"/>
    <n v="5"/>
    <n v="50"/>
    <x v="3"/>
    <s v="mobile games"/>
    <x v="3303"/>
    <d v="2016-08-06T23:44:54"/>
  </r>
  <r>
    <x v="3304"/>
    <s v="Vestige"/>
    <s v="A Transgender makeup artist calls into question the loyalty of her best friend in a 1980's circus while dealing with her dying mother."/>
    <n v="1000"/>
    <n v="50"/>
    <x v="2"/>
    <s v="US"/>
    <s v="USD"/>
    <x v="3282"/>
    <x v="3304"/>
    <b v="0"/>
    <n v="1"/>
    <b v="0"/>
    <s v="theater/plays"/>
    <n v="5"/>
    <n v="50"/>
    <x v="6"/>
    <s v="plays"/>
    <x v="3304"/>
    <d v="2015-02-28T06:00:18"/>
  </r>
  <r>
    <x v="3305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83"/>
    <x v="3305"/>
    <b v="0"/>
    <n v="5"/>
    <b v="0"/>
    <s v="games/video games"/>
    <n v="10"/>
    <n v="10"/>
    <x v="3"/>
    <s v="video games"/>
    <x v="3305"/>
    <d v="2010-03-15T06:59:00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x v="3306"/>
    <b v="0"/>
    <n v="3"/>
    <b v="0"/>
    <s v="publishing/fiction"/>
    <n v="0"/>
    <n v="16"/>
    <x v="1"/>
    <s v="fiction"/>
    <x v="3306"/>
    <d v="2015-02-27T04:02:41"/>
  </r>
  <r>
    <x v="3307"/>
    <s v="Dark Paradise"/>
    <s v="A dark and twisted game with physiological madness and corruption as a man becomes the ultimate bio weapon."/>
    <n v="80000"/>
    <n v="47.69"/>
    <x v="2"/>
    <s v="US"/>
    <s v="USD"/>
    <x v="3285"/>
    <x v="3307"/>
    <b v="0"/>
    <n v="4"/>
    <b v="0"/>
    <s v="games/video games"/>
    <n v="0"/>
    <n v="11.92"/>
    <x v="3"/>
    <s v="video games"/>
    <x v="3307"/>
    <d v="2013-10-19T12:13:06"/>
  </r>
  <r>
    <x v="3308"/>
    <s v="Rabbly"/>
    <s v="Rabbly is action-adventure game. Is about a scientist going on an adventure, to find rare materials in another galaxy."/>
    <n v="100000"/>
    <n v="47"/>
    <x v="2"/>
    <s v="US"/>
    <s v="USD"/>
    <x v="3286"/>
    <x v="3308"/>
    <b v="0"/>
    <n v="7"/>
    <b v="0"/>
    <s v="games/video games"/>
    <n v="0"/>
    <n v="6.71"/>
    <x v="3"/>
    <s v="video games"/>
    <x v="3308"/>
    <d v="2014-03-02T19:01:17"/>
  </r>
  <r>
    <x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x v="3309"/>
    <b v="0"/>
    <n v="5"/>
    <b v="0"/>
    <s v="theater/plays"/>
    <n v="5"/>
    <n v="9.4"/>
    <x v="6"/>
    <s v="plays"/>
    <x v="3309"/>
    <d v="2015-11-21T04:00:00"/>
  </r>
  <r>
    <x v="331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88"/>
    <x v="3310"/>
    <b v="0"/>
    <n v="2"/>
    <b v="0"/>
    <s v="food/food trucks"/>
    <n v="0"/>
    <n v="22.5"/>
    <x v="4"/>
    <s v="food trucks"/>
    <x v="3310"/>
    <d v="2016-01-29T14:46:10"/>
  </r>
  <r>
    <x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x v="3311"/>
    <b v="0"/>
    <n v="2"/>
    <b v="0"/>
    <s v="film &amp; video/animation"/>
    <n v="0"/>
    <n v="22.5"/>
    <x v="5"/>
    <s v="animation"/>
    <x v="3311"/>
    <d v="2012-04-17T00:31:00"/>
  </r>
  <r>
    <x v="3312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0"/>
    <x v="3312"/>
    <b v="0"/>
    <n v="4"/>
    <b v="0"/>
    <s v="games/video games"/>
    <n v="0"/>
    <n v="11.25"/>
    <x v="3"/>
    <s v="video games"/>
    <x v="3312"/>
    <d v="2016-04-10T07:54:24"/>
  </r>
  <r>
    <x v="3313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1"/>
    <x v="3313"/>
    <b v="0"/>
    <n v="3"/>
    <b v="0"/>
    <s v="games/video games"/>
    <n v="0"/>
    <n v="15"/>
    <x v="3"/>
    <s v="video games"/>
    <x v="3313"/>
    <d v="2016-11-18T19:03:10"/>
  </r>
  <r>
    <x v="3314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292"/>
    <x v="3314"/>
    <b v="0"/>
    <n v="2"/>
    <b v="0"/>
    <s v="theater/plays"/>
    <n v="1"/>
    <n v="22.5"/>
    <x v="6"/>
    <s v="plays"/>
    <x v="3314"/>
    <d v="2014-07-24T02:59:00"/>
  </r>
  <r>
    <x v="3315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3"/>
    <x v="3315"/>
    <b v="0"/>
    <n v="2"/>
    <b v="0"/>
    <s v="theater/plays"/>
    <n v="1"/>
    <n v="22.5"/>
    <x v="6"/>
    <s v="plays"/>
    <x v="3315"/>
    <d v="2016-10-14T22:00:00"/>
  </r>
  <r>
    <x v="3316"/>
    <s v="A Growing Adventure"/>
    <s v="My Budding Bears are four teddy bears living in an enchanted garden sharing friendship, tea parties and delightful adventures."/>
    <n v="4000"/>
    <n v="45"/>
    <x v="2"/>
    <s v="US"/>
    <s v="USD"/>
    <x v="3294"/>
    <x v="3316"/>
    <b v="0"/>
    <n v="4"/>
    <b v="0"/>
    <s v="publishing/children's books"/>
    <n v="1"/>
    <n v="11.25"/>
    <x v="1"/>
    <s v="children's books"/>
    <x v="3316"/>
    <d v="2012-05-30T19:00:00"/>
  </r>
  <r>
    <x v="3317"/>
    <s v="The Dreamer-An Original Jazz CD"/>
    <s v="Fall in love with &quot;The Dreamer&quot;, new original music from trumpeter Freddie Dunn!"/>
    <n v="3500"/>
    <n v="45"/>
    <x v="2"/>
    <s v="US"/>
    <s v="USD"/>
    <x v="3295"/>
    <x v="3317"/>
    <b v="0"/>
    <n v="5"/>
    <b v="0"/>
    <s v="music/jazz"/>
    <n v="1"/>
    <n v="9"/>
    <x v="7"/>
    <s v="jazz"/>
    <x v="3317"/>
    <d v="2012-11-11T05:00:40"/>
  </r>
  <r>
    <x v="3318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296"/>
    <x v="3318"/>
    <b v="0"/>
    <n v="4"/>
    <b v="0"/>
    <s v="theater/plays"/>
    <n v="2"/>
    <n v="11.25"/>
    <x v="6"/>
    <s v="plays"/>
    <x v="3318"/>
    <d v="2016-01-03T20:17:36"/>
  </r>
  <r>
    <x v="3319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297"/>
    <x v="3319"/>
    <b v="0"/>
    <n v="3"/>
    <b v="0"/>
    <s v="theater/plays"/>
    <n v="2"/>
    <n v="15"/>
    <x v="6"/>
    <s v="plays"/>
    <x v="3319"/>
    <d v="2017-03-19T11:18:59"/>
  </r>
  <r>
    <x v="332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8"/>
    <x v="3320"/>
    <b v="0"/>
    <n v="2"/>
    <b v="0"/>
    <s v="music/jazz"/>
    <n v="2"/>
    <n v="22.5"/>
    <x v="7"/>
    <s v="jazz"/>
    <x v="3320"/>
    <d v="2013-01-16T18:33:17"/>
  </r>
  <r>
    <x v="3321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99"/>
    <x v="3321"/>
    <b v="0"/>
    <n v="5"/>
    <b v="0"/>
    <s v="film &amp; video/animation"/>
    <n v="2"/>
    <n v="9"/>
    <x v="5"/>
    <s v="animation"/>
    <x v="3321"/>
    <d v="2013-10-17T13:38:05"/>
  </r>
  <r>
    <x v="332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0"/>
    <x v="3322"/>
    <b v="0"/>
    <n v="3"/>
    <b v="0"/>
    <s v="theater/plays"/>
    <n v="3"/>
    <n v="15"/>
    <x v="6"/>
    <s v="plays"/>
    <x v="3322"/>
    <d v="2015-11-28T14:54:54"/>
  </r>
  <r>
    <x v="3323"/>
    <s v="Towers Of The Apocalypse"/>
    <s v="Fully 3D, post Apocalyptic themed tower defense video game. New take on the genre."/>
    <n v="1000"/>
    <n v="45"/>
    <x v="2"/>
    <s v="US"/>
    <s v="USD"/>
    <x v="3301"/>
    <x v="3323"/>
    <b v="0"/>
    <n v="3"/>
    <b v="0"/>
    <s v="games/video games"/>
    <n v="5"/>
    <n v="15"/>
    <x v="3"/>
    <s v="video games"/>
    <x v="3323"/>
    <d v="2012-05-06T21:41:56"/>
  </r>
  <r>
    <x v="3324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302"/>
    <x v="3324"/>
    <b v="0"/>
    <n v="3"/>
    <b v="0"/>
    <s v="publishing/translations"/>
    <n v="5"/>
    <n v="15"/>
    <x v="1"/>
    <s v="translations"/>
    <x v="3324"/>
    <d v="2016-04-02T08:06:57"/>
  </r>
  <r>
    <x v="3325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303"/>
    <x v="3325"/>
    <b v="0"/>
    <n v="5"/>
    <b v="0"/>
    <s v="games/video games"/>
    <n v="8"/>
    <n v="9"/>
    <x v="3"/>
    <s v="video games"/>
    <x v="3325"/>
    <d v="2011-07-22T04:42:01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x v="3326"/>
    <b v="0"/>
    <n v="4"/>
    <b v="0"/>
    <s v="games/video games"/>
    <n v="14"/>
    <n v="10.56"/>
    <x v="3"/>
    <s v="video games"/>
    <x v="3326"/>
    <d v="2016-02-11T23:22:17"/>
  </r>
  <r>
    <x v="3327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5"/>
    <x v="3327"/>
    <b v="0"/>
    <n v="4"/>
    <b v="0"/>
    <s v="technology/gadgets"/>
    <n v="0"/>
    <n v="10.5"/>
    <x v="0"/>
    <s v="gadgets"/>
    <x v="3327"/>
    <d v="2014-09-07T22:13:14"/>
  </r>
  <r>
    <x v="3328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6"/>
    <x v="3328"/>
    <b v="0"/>
    <n v="4"/>
    <b v="0"/>
    <s v="food/food trucks"/>
    <n v="4"/>
    <n v="10.5"/>
    <x v="4"/>
    <s v="food trucks"/>
    <x v="3328"/>
    <d v="2017-01-12T16:42:00"/>
  </r>
  <r>
    <x v="3329"/>
    <s v="Strain Wars"/>
    <s v="Different strains of marijuana leafs battling to the death to see which one is the top strain."/>
    <n v="100000"/>
    <n v="41"/>
    <x v="2"/>
    <s v="US"/>
    <s v="USD"/>
    <x v="3307"/>
    <x v="3329"/>
    <b v="0"/>
    <n v="6"/>
    <b v="0"/>
    <s v="games/video games"/>
    <n v="0"/>
    <n v="6.83"/>
    <x v="3"/>
    <s v="video games"/>
    <x v="3329"/>
    <d v="2016-07-14T18:12:00"/>
  </r>
  <r>
    <x v="3330"/>
    <s v="Sacrifice"/>
    <s v="A new dramatic comedy dealing with a father's unwillingness to let go of his past causes major problems for the future of his daughter."/>
    <n v="2000"/>
    <n v="41"/>
    <x v="2"/>
    <s v="US"/>
    <s v="USD"/>
    <x v="3308"/>
    <x v="3330"/>
    <b v="0"/>
    <n v="4"/>
    <b v="0"/>
    <s v="theater/plays"/>
    <n v="2"/>
    <n v="10.25"/>
    <x v="6"/>
    <s v="plays"/>
    <x v="3330"/>
    <d v="2014-09-24T22:00:01"/>
  </r>
  <r>
    <x v="3331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9"/>
    <x v="3331"/>
    <b v="0"/>
    <n v="4"/>
    <b v="0"/>
    <s v="theater/spaces"/>
    <n v="4"/>
    <n v="10.25"/>
    <x v="6"/>
    <s v="spaces"/>
    <x v="3331"/>
    <d v="2015-09-16T22:00:00"/>
  </r>
  <r>
    <x v="3332"/>
    <s v="The Year of Sunsets"/>
    <s v="A collection of 365 color photographs of sunsets in 2014, beautifully presented in a hardcover book."/>
    <n v="54000"/>
    <n v="40"/>
    <x v="2"/>
    <s v="US"/>
    <s v="USD"/>
    <x v="3310"/>
    <x v="3332"/>
    <b v="0"/>
    <n v="26"/>
    <b v="0"/>
    <s v="photography/photobooks"/>
    <n v="0"/>
    <n v="1.54"/>
    <x v="2"/>
    <s v="photobooks"/>
    <x v="3332"/>
    <d v="2014-10-24T04:00:00"/>
  </r>
  <r>
    <x v="3333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1"/>
    <x v="3333"/>
    <b v="0"/>
    <n v="2"/>
    <b v="0"/>
    <s v="film &amp; video/science fiction"/>
    <n v="0"/>
    <n v="20"/>
    <x v="5"/>
    <s v="science fiction"/>
    <x v="3333"/>
    <d v="2016-02-27T06:45:36"/>
  </r>
  <r>
    <x v="3334"/>
    <s v="Showroom"/>
    <s v="Showroom is a multi-disciplinary space providing unorthodox concerts, events &amp; a platform creatives can express their creative vision"/>
    <n v="10000"/>
    <n v="40"/>
    <x v="2"/>
    <s v="US"/>
    <s v="USD"/>
    <x v="3312"/>
    <x v="3334"/>
    <b v="0"/>
    <n v="3"/>
    <b v="0"/>
    <s v="theater/spaces"/>
    <n v="0"/>
    <n v="13.33"/>
    <x v="6"/>
    <s v="spaces"/>
    <x v="3334"/>
    <d v="2014-10-02T03:59:00"/>
  </r>
  <r>
    <x v="3335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3"/>
    <x v="3335"/>
    <b v="1"/>
    <n v="4"/>
    <b v="0"/>
    <s v="photography/photobooks"/>
    <n v="1"/>
    <n v="10"/>
    <x v="2"/>
    <s v="photobooks"/>
    <x v="3335"/>
    <d v="2015-01-12T06:00:03"/>
  </r>
  <r>
    <x v="3336"/>
    <s v="Chili dog"/>
    <s v="I want to start a food truck that specializes in chili cheese dogs, using new kinds of meats, cheeses and toppings you wouldn't imagine"/>
    <n v="5000"/>
    <n v="40"/>
    <x v="2"/>
    <s v="US"/>
    <s v="USD"/>
    <x v="3314"/>
    <x v="3336"/>
    <b v="0"/>
    <n v="3"/>
    <b v="0"/>
    <s v="food/food trucks"/>
    <n v="1"/>
    <n v="13.33"/>
    <x v="4"/>
    <s v="food trucks"/>
    <x v="3336"/>
    <d v="2014-08-13T03:19:26"/>
  </r>
  <r>
    <x v="3337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5"/>
    <x v="3337"/>
    <b v="0"/>
    <n v="1"/>
    <b v="0"/>
    <s v="music/world music"/>
    <n v="1"/>
    <n v="40"/>
    <x v="7"/>
    <s v="world music"/>
    <x v="3337"/>
    <d v="2013-10-06T20:21:10"/>
  </r>
  <r>
    <x v="3338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6"/>
    <x v="3338"/>
    <b v="0"/>
    <n v="2"/>
    <b v="0"/>
    <s v="music/jazz"/>
    <n v="1"/>
    <n v="20"/>
    <x v="7"/>
    <s v="jazz"/>
    <x v="3338"/>
    <d v="2013-11-03T20:09:17"/>
  </r>
  <r>
    <x v="3339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7"/>
    <x v="3339"/>
    <b v="1"/>
    <n v="2"/>
    <b v="0"/>
    <s v="photography/photobooks"/>
    <n v="1"/>
    <n v="20"/>
    <x v="2"/>
    <s v="photobooks"/>
    <x v="3339"/>
    <d v="2014-11-27T22:24:00"/>
  </r>
  <r>
    <x v="3340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18"/>
    <x v="3340"/>
    <b v="0"/>
    <n v="2"/>
    <b v="0"/>
    <s v="theater/plays"/>
    <n v="1"/>
    <n v="20"/>
    <x v="6"/>
    <s v="plays"/>
    <x v="3340"/>
    <d v="2014-10-20T19:23:05"/>
  </r>
  <r>
    <x v="3341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9"/>
    <x v="3341"/>
    <b v="0"/>
    <n v="2"/>
    <b v="0"/>
    <s v="music/jazz"/>
    <n v="1"/>
    <n v="20"/>
    <x v="7"/>
    <s v="jazz"/>
    <x v="3341"/>
    <d v="2013-06-30T19:58:00"/>
  </r>
  <r>
    <x v="3342"/>
    <s v="'Haunting Julia' by Alan Ayckbourn"/>
    <s v="Accessible, original theatre for all!"/>
    <n v="2500"/>
    <n v="40"/>
    <x v="2"/>
    <s v="GB"/>
    <s v="GBP"/>
    <x v="3320"/>
    <x v="3342"/>
    <b v="0"/>
    <n v="3"/>
    <b v="0"/>
    <s v="theater/plays"/>
    <n v="2"/>
    <n v="13.33"/>
    <x v="6"/>
    <s v="plays"/>
    <x v="3342"/>
    <d v="2015-07-17T13:18:00"/>
  </r>
  <r>
    <x v="3343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21"/>
    <x v="3343"/>
    <b v="0"/>
    <n v="3"/>
    <b v="0"/>
    <s v="film &amp; video/science fiction"/>
    <n v="3"/>
    <n v="13.33"/>
    <x v="5"/>
    <s v="science fiction"/>
    <x v="3343"/>
    <d v="2015-06-03T13:08:15"/>
  </r>
  <r>
    <x v="3344"/>
    <s v="Pocket Monsters: A Musical Parody (Canceled)"/>
    <s v="Our musical is finally ready to come to life, and we're raising funds to help make that happen!"/>
    <n v="1500"/>
    <n v="40"/>
    <x v="1"/>
    <s v="US"/>
    <s v="USD"/>
    <x v="3322"/>
    <x v="3344"/>
    <b v="0"/>
    <n v="3"/>
    <b v="0"/>
    <s v="theater/musical"/>
    <n v="3"/>
    <n v="13.33"/>
    <x v="6"/>
    <s v="musical"/>
    <x v="3344"/>
    <d v="2017-03-29T17:44:10"/>
  </r>
  <r>
    <x v="3345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x v="3345"/>
    <b v="0"/>
    <n v="3"/>
    <b v="0"/>
    <s v="technology/web"/>
    <n v="0"/>
    <n v="13"/>
    <x v="0"/>
    <s v="web"/>
    <x v="3345"/>
    <d v="2016-10-17T19:10:31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x v="3346"/>
    <b v="0"/>
    <n v="4"/>
    <b v="0"/>
    <s v="theater/plays"/>
    <n v="1"/>
    <n v="9.75"/>
    <x v="6"/>
    <s v="plays"/>
    <x v="3346"/>
    <d v="2015-09-09T04:00:18"/>
  </r>
  <r>
    <x v="3347"/>
    <s v="The Vagina Monologues 2015"/>
    <s v="V-Day is a global activist movement to end violence against women and girls."/>
    <n v="1000"/>
    <n v="38"/>
    <x v="2"/>
    <s v="US"/>
    <s v="USD"/>
    <x v="3325"/>
    <x v="3347"/>
    <b v="1"/>
    <n v="4"/>
    <b v="0"/>
    <s v="theater/plays"/>
    <n v="4"/>
    <n v="9.5"/>
    <x v="6"/>
    <s v="plays"/>
    <x v="3347"/>
    <d v="2015-01-01T02:59:03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x v="3348"/>
    <b v="0"/>
    <n v="2"/>
    <b v="0"/>
    <s v="theater/plays"/>
    <n v="1"/>
    <n v="18.5"/>
    <x v="6"/>
    <s v="plays"/>
    <x v="3348"/>
    <d v="2015-05-09T04:00:00"/>
  </r>
  <r>
    <x v="3349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7"/>
    <x v="3349"/>
    <b v="0"/>
    <n v="3"/>
    <b v="0"/>
    <s v="food/food trucks"/>
    <n v="0"/>
    <n v="12"/>
    <x v="4"/>
    <s v="food trucks"/>
    <x v="3349"/>
    <d v="2015-03-01T18:07:20"/>
  </r>
  <r>
    <x v="3350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8"/>
    <x v="3350"/>
    <b v="0"/>
    <n v="2"/>
    <b v="0"/>
    <s v="games/mobile games"/>
    <n v="0"/>
    <n v="18"/>
    <x v="3"/>
    <s v="mobile games"/>
    <x v="3350"/>
    <d v="2015-07-08T16:45:00"/>
  </r>
  <r>
    <x v="3351"/>
    <s v="Learn U.S. Geography: Dreaming my way across The U.S."/>
    <s v="Help me give away 500 copies of my picture book so more kids will know US geography!"/>
    <n v="5000"/>
    <n v="36"/>
    <x v="2"/>
    <s v="US"/>
    <s v="USD"/>
    <x v="3329"/>
    <x v="3351"/>
    <b v="0"/>
    <n v="4"/>
    <b v="0"/>
    <s v="publishing/children's books"/>
    <n v="1"/>
    <n v="9"/>
    <x v="1"/>
    <s v="children's books"/>
    <x v="3351"/>
    <d v="2013-01-03T01:31:33"/>
  </r>
  <r>
    <x v="335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30"/>
    <x v="3352"/>
    <b v="0"/>
    <n v="3"/>
    <b v="0"/>
    <s v="technology/space exploration"/>
    <n v="1"/>
    <n v="12"/>
    <x v="0"/>
    <s v="space exploration"/>
    <x v="3352"/>
    <d v="2015-08-14T06:16:59"/>
  </r>
  <r>
    <x v="3353"/>
    <s v="Cook"/>
    <s v="A Great New local Food Truck serving up ethnic fusion inspired eats in Ottawa."/>
    <n v="65000"/>
    <n v="35"/>
    <x v="2"/>
    <s v="CA"/>
    <s v="CAD"/>
    <x v="3331"/>
    <x v="3353"/>
    <b v="0"/>
    <n v="2"/>
    <b v="0"/>
    <s v="food/food trucks"/>
    <n v="0"/>
    <n v="17.5"/>
    <x v="4"/>
    <s v="food trucks"/>
    <x v="3353"/>
    <d v="2015-05-10T17:22:37"/>
  </r>
  <r>
    <x v="3354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2"/>
    <x v="3354"/>
    <b v="0"/>
    <n v="2"/>
    <b v="0"/>
    <s v="food/food trucks"/>
    <n v="0"/>
    <n v="17.5"/>
    <x v="4"/>
    <s v="food trucks"/>
    <x v="3354"/>
    <d v="2014-09-25T16:24:24"/>
  </r>
  <r>
    <x v="3355"/>
    <s v="BorikÃ©n: The Show"/>
    <s v="A cultural and historic journey through Puerto Rico's music and dance!"/>
    <n v="12500"/>
    <n v="35"/>
    <x v="2"/>
    <s v="US"/>
    <s v="USD"/>
    <x v="3333"/>
    <x v="3355"/>
    <b v="0"/>
    <n v="2"/>
    <b v="0"/>
    <s v="theater/musical"/>
    <n v="0"/>
    <n v="17.5"/>
    <x v="6"/>
    <s v="musical"/>
    <x v="3355"/>
    <d v="2015-07-15T10:43:42"/>
  </r>
  <r>
    <x v="3356"/>
    <s v="Mrs. Brown and Her Lost Puppy."/>
    <s v="Help me publish my 1st children's book as an aspiring author!"/>
    <n v="8000"/>
    <n v="35"/>
    <x v="2"/>
    <s v="US"/>
    <s v="USD"/>
    <x v="3334"/>
    <x v="3356"/>
    <b v="0"/>
    <n v="4"/>
    <b v="0"/>
    <s v="publishing/children's books"/>
    <n v="0"/>
    <n v="8.75"/>
    <x v="1"/>
    <s v="children's books"/>
    <x v="3356"/>
    <d v="2014-10-20T02:07:00"/>
  </r>
  <r>
    <x v="3357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5"/>
    <x v="3357"/>
    <b v="0"/>
    <n v="3"/>
    <b v="0"/>
    <s v="food/food trucks"/>
    <n v="0"/>
    <n v="11.67"/>
    <x v="4"/>
    <s v="food trucks"/>
    <x v="3357"/>
    <d v="2014-12-09T02:12:08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x v="3358"/>
    <b v="0"/>
    <n v="4"/>
    <b v="0"/>
    <s v="music/faith"/>
    <n v="1"/>
    <n v="8.75"/>
    <x v="7"/>
    <s v="faith"/>
    <x v="3358"/>
    <d v="2014-10-30T22:22:42"/>
  </r>
  <r>
    <x v="3359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7"/>
    <x v="3359"/>
    <b v="0"/>
    <n v="4"/>
    <b v="0"/>
    <s v="technology/web"/>
    <n v="1"/>
    <n v="8.75"/>
    <x v="0"/>
    <s v="web"/>
    <x v="3359"/>
    <d v="2017-01-31T05:00:00"/>
  </r>
  <r>
    <x v="3360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8"/>
    <x v="3360"/>
    <b v="0"/>
    <n v="3"/>
    <b v="0"/>
    <s v="music/faith"/>
    <n v="1"/>
    <n v="11.67"/>
    <x v="7"/>
    <s v="faith"/>
    <x v="3360"/>
    <d v="2014-09-17T12:49:51"/>
  </r>
  <r>
    <x v="3361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39"/>
    <x v="3361"/>
    <b v="0"/>
    <n v="2"/>
    <b v="0"/>
    <s v="theater/musical"/>
    <n v="2"/>
    <n v="17.5"/>
    <x v="6"/>
    <s v="musical"/>
    <x v="3361"/>
    <d v="2015-05-01T22:00:00"/>
  </r>
  <r>
    <x v="3362"/>
    <s v="Grover Theatre Company (GTC)"/>
    <s v="A theatre company that will create works to inspire young people and get everyone involved."/>
    <n v="2000"/>
    <n v="35"/>
    <x v="2"/>
    <s v="AU"/>
    <s v="AUD"/>
    <x v="3340"/>
    <x v="3362"/>
    <b v="0"/>
    <n v="1"/>
    <b v="0"/>
    <s v="theater/plays"/>
    <n v="2"/>
    <n v="35"/>
    <x v="6"/>
    <s v="plays"/>
    <x v="3362"/>
    <d v="2015-10-16T08:41:44"/>
  </r>
  <r>
    <x v="3363"/>
    <s v="Lucy Wood's Calendar - English Countryside 2016"/>
    <s v="A large 2016 wall-calendar (A3 when open) featuring 12 stunning photographs by Lucy Wood."/>
    <n v="750"/>
    <n v="35"/>
    <x v="2"/>
    <s v="GB"/>
    <s v="GBP"/>
    <x v="3341"/>
    <x v="3363"/>
    <b v="0"/>
    <n v="3"/>
    <b v="0"/>
    <s v="photography/nature"/>
    <n v="5"/>
    <n v="11.67"/>
    <x v="2"/>
    <s v="nature"/>
    <x v="3363"/>
    <d v="2015-08-28T12:12:00"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x v="3364"/>
    <b v="0"/>
    <n v="1"/>
    <b v="0"/>
    <s v="theater/plays"/>
    <n v="1"/>
    <n v="34.950000000000003"/>
    <x v="6"/>
    <s v="plays"/>
    <x v="3364"/>
    <d v="2017-01-13T23:05:00"/>
  </r>
  <r>
    <x v="3365"/>
    <s v="It's The GOD Complex"/>
    <s v="Crowdfunding the Gamers Way. An online game with real world consequences.Do you dare to play? Can you turn the world around?"/>
    <n v="372625"/>
    <n v="34"/>
    <x v="2"/>
    <s v="US"/>
    <s v="USD"/>
    <x v="3343"/>
    <x v="3365"/>
    <b v="0"/>
    <n v="4"/>
    <b v="0"/>
    <s v="games/video games"/>
    <n v="0"/>
    <n v="8.5"/>
    <x v="3"/>
    <s v="video games"/>
    <x v="3365"/>
    <d v="2015-01-10T07:59:00"/>
  </r>
  <r>
    <x v="3366"/>
    <s v="Producing a live album of our upcoming Europe tour"/>
    <s v="We want to create a gospel live album which has never been produced before."/>
    <n v="5000"/>
    <n v="34"/>
    <x v="2"/>
    <s v="DE"/>
    <s v="EUR"/>
    <x v="3344"/>
    <x v="3366"/>
    <b v="0"/>
    <n v="1"/>
    <b v="0"/>
    <s v="music/faith"/>
    <n v="1"/>
    <n v="34"/>
    <x v="7"/>
    <s v="faith"/>
    <x v="3366"/>
    <d v="2016-01-18T13:00:00"/>
  </r>
  <r>
    <x v="3367"/>
    <s v="the Giant Turnip"/>
    <s v="An animated bedtime story with Dedka, Babka and the rest of the family working together on a BIG problem"/>
    <n v="4000"/>
    <n v="34"/>
    <x v="2"/>
    <s v="CA"/>
    <s v="CAD"/>
    <x v="3345"/>
    <x v="3367"/>
    <b v="0"/>
    <n v="3"/>
    <b v="0"/>
    <s v="publishing/children's books"/>
    <n v="1"/>
    <n v="11.33"/>
    <x v="1"/>
    <s v="children's books"/>
    <x v="3367"/>
    <d v="2015-08-16T23:00:50"/>
  </r>
  <r>
    <x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x v="3368"/>
    <b v="0"/>
    <n v="2"/>
    <b v="0"/>
    <s v="publishing/fiction"/>
    <n v="1"/>
    <n v="16"/>
    <x v="1"/>
    <s v="fiction"/>
    <x v="3368"/>
    <d v="2015-05-10T23:01:00"/>
  </r>
  <r>
    <x v="3369"/>
    <s v="Folk-Tales: What Stories Do Your Folks Tell?"/>
    <s v="An evening of of stories based both in myth and truth."/>
    <n v="1500"/>
    <n v="32"/>
    <x v="2"/>
    <s v="US"/>
    <s v="USD"/>
    <x v="3347"/>
    <x v="3369"/>
    <b v="0"/>
    <n v="4"/>
    <b v="0"/>
    <s v="theater/plays"/>
    <n v="2"/>
    <n v="8"/>
    <x v="6"/>
    <s v="plays"/>
    <x v="3369"/>
    <d v="2015-08-29T01:56:53"/>
  </r>
  <r>
    <x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x v="3370"/>
    <b v="0"/>
    <n v="3"/>
    <b v="0"/>
    <s v="theater/plays"/>
    <n v="3"/>
    <n v="10.67"/>
    <x v="6"/>
    <s v="plays"/>
    <x v="3370"/>
    <d v="2015-08-07T15:00:00"/>
  </r>
  <r>
    <x v="3371"/>
    <s v="Mail 4 Jail"/>
    <s v="We send care packages to incarcerated individuals throughout the country that include specific items hand picked by the sender."/>
    <n v="50000"/>
    <n v="31"/>
    <x v="2"/>
    <s v="US"/>
    <s v="USD"/>
    <x v="3349"/>
    <x v="3371"/>
    <b v="0"/>
    <n v="2"/>
    <b v="0"/>
    <s v="technology/web"/>
    <n v="0"/>
    <n v="15.5"/>
    <x v="0"/>
    <s v="web"/>
    <x v="3371"/>
    <d v="2015-03-08T15:16:00"/>
  </r>
  <r>
    <x v="3372"/>
    <s v="The Grigori"/>
    <s v="Angels come to Earth in human disguise to deceive mankind, rule the Earth as gods, create a hybrid army &amp; destroy all who oppose them."/>
    <n v="20000"/>
    <n v="31"/>
    <x v="2"/>
    <s v="US"/>
    <s v="USD"/>
    <x v="3350"/>
    <x v="3372"/>
    <b v="0"/>
    <n v="3"/>
    <b v="0"/>
    <s v="film &amp; video/animation"/>
    <n v="0"/>
    <n v="10.33"/>
    <x v="5"/>
    <s v="animation"/>
    <x v="3372"/>
    <d v="2014-07-03T03:00:00"/>
  </r>
  <r>
    <x v="3373"/>
    <s v="The Great Dark (Canceled)"/>
    <s v="The Great Dark is a journey through the unimaginable...and un foreseeable..."/>
    <n v="380000"/>
    <n v="30"/>
    <x v="1"/>
    <s v="US"/>
    <s v="USD"/>
    <x v="3351"/>
    <x v="3373"/>
    <b v="0"/>
    <n v="2"/>
    <b v="0"/>
    <s v="film &amp; video/science fiction"/>
    <n v="0"/>
    <n v="15"/>
    <x v="5"/>
    <s v="science fiction"/>
    <x v="3373"/>
    <d v="2014-09-23T01:51:40"/>
  </r>
  <r>
    <x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2"/>
    <x v="3374"/>
    <b v="0"/>
    <n v="1"/>
    <b v="0"/>
    <s v="food/food trucks"/>
    <n v="0"/>
    <n v="30"/>
    <x v="4"/>
    <s v="food trucks"/>
    <x v="3374"/>
    <d v="2015-08-03T04:27:37"/>
  </r>
  <r>
    <x v="3375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3"/>
    <x v="3375"/>
    <b v="0"/>
    <n v="1"/>
    <b v="0"/>
    <s v="technology/web"/>
    <n v="0"/>
    <n v="30"/>
    <x v="0"/>
    <s v="web"/>
    <x v="3375"/>
    <d v="2015-07-25T21:59:00"/>
  </r>
  <r>
    <x v="3376"/>
    <s v="Sabroso On Wheels"/>
    <s v="A US Army Vet trying to get a Peruvian food truck going! Really good Peruvian food now mobile!"/>
    <n v="15000"/>
    <n v="30"/>
    <x v="2"/>
    <s v="US"/>
    <s v="USD"/>
    <x v="3354"/>
    <x v="3376"/>
    <b v="0"/>
    <n v="2"/>
    <b v="0"/>
    <s v="food/food trucks"/>
    <n v="0"/>
    <n v="15"/>
    <x v="4"/>
    <s v="food trucks"/>
    <x v="3376"/>
    <d v="2014-11-06T04:22:37"/>
  </r>
  <r>
    <x v="3377"/>
    <s v="Bowlz Cafe, Hull"/>
    <s v="Love cereal as much as we do? Then we need your help! We are opening a worldwide cereal cafe, serving the best in imported cereals!"/>
    <n v="5000"/>
    <n v="30"/>
    <x v="2"/>
    <s v="GB"/>
    <s v="GBP"/>
    <x v="3355"/>
    <x v="3377"/>
    <b v="0"/>
    <n v="2"/>
    <b v="0"/>
    <s v="food/restaurants"/>
    <n v="1"/>
    <n v="15"/>
    <x v="4"/>
    <s v="restaurants"/>
    <x v="3377"/>
    <d v="2015-10-03T21:00:00"/>
  </r>
  <r>
    <x v="3378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6"/>
    <x v="3378"/>
    <b v="0"/>
    <n v="1"/>
    <b v="0"/>
    <s v="music/jazz"/>
    <n v="1"/>
    <n v="30"/>
    <x v="7"/>
    <s v="jazz"/>
    <x v="3378"/>
    <d v="2014-07-14T02:30:00"/>
  </r>
  <r>
    <x v="3379"/>
    <s v="Galaxy Probe Kids"/>
    <s v="live-action/animated series pilot."/>
    <n v="4480"/>
    <n v="30"/>
    <x v="2"/>
    <s v="US"/>
    <s v="USD"/>
    <x v="3357"/>
    <x v="3379"/>
    <b v="0"/>
    <n v="3"/>
    <b v="0"/>
    <s v="film &amp; video/animation"/>
    <n v="1"/>
    <n v="10"/>
    <x v="5"/>
    <s v="animation"/>
    <x v="3379"/>
    <d v="2014-12-25T05:00:00"/>
  </r>
  <r>
    <x v="3380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8"/>
    <x v="3380"/>
    <b v="0"/>
    <n v="2"/>
    <b v="0"/>
    <s v="publishing/fiction"/>
    <n v="1"/>
    <n v="15"/>
    <x v="1"/>
    <s v="fiction"/>
    <x v="3380"/>
    <d v="2011-06-18T21:14:06"/>
  </r>
  <r>
    <x v="33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9"/>
    <x v="3381"/>
    <b v="0"/>
    <n v="1"/>
    <b v="0"/>
    <s v="music/indie rock"/>
    <n v="1"/>
    <n v="30"/>
    <x v="7"/>
    <s v="indie rock"/>
    <x v="3381"/>
    <d v="2012-01-14T06:01:26"/>
  </r>
  <r>
    <x v="3382"/>
    <s v="Triad a new album by James Murrell"/>
    <s v="My new album will be called Triad, an album of original music performed by me &amp; guest musical artists."/>
    <n v="3500"/>
    <n v="30"/>
    <x v="2"/>
    <s v="US"/>
    <s v="USD"/>
    <x v="3360"/>
    <x v="3382"/>
    <b v="0"/>
    <n v="2"/>
    <b v="0"/>
    <s v="music/jazz"/>
    <n v="1"/>
    <n v="15"/>
    <x v="7"/>
    <s v="jazz"/>
    <x v="3382"/>
    <d v="2012-12-11T03:37:27"/>
  </r>
  <r>
    <x v="3383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1"/>
    <x v="3383"/>
    <b v="0"/>
    <n v="1"/>
    <b v="0"/>
    <s v="theater/plays"/>
    <n v="5"/>
    <n v="30"/>
    <x v="6"/>
    <s v="plays"/>
    <x v="3383"/>
    <d v="2017-01-04T13:06:20"/>
  </r>
  <r>
    <x v="3384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2"/>
    <x v="3384"/>
    <b v="0"/>
    <n v="2"/>
    <b v="0"/>
    <s v="theater/musical"/>
    <n v="6"/>
    <n v="15"/>
    <x v="6"/>
    <s v="musical"/>
    <x v="3384"/>
    <d v="2016-09-30T17:58:47"/>
  </r>
  <r>
    <x v="338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63"/>
    <x v="3385"/>
    <b v="0"/>
    <n v="4"/>
    <b v="1"/>
    <s v="photography/photobooks"/>
    <n v="120"/>
    <n v="7.5"/>
    <x v="2"/>
    <s v="photobooks"/>
    <x v="3385"/>
    <d v="2015-10-05T18:56:01"/>
  </r>
  <r>
    <x v="3386"/>
    <s v="Pwincess"/>
    <s v="An action packed, side scrolling, platform jumping, laser shooting ADVENTURE that will be fun for everyone."/>
    <n v="250000"/>
    <n v="29"/>
    <x v="2"/>
    <s v="US"/>
    <s v="USD"/>
    <x v="3364"/>
    <x v="3386"/>
    <b v="0"/>
    <n v="5"/>
    <b v="0"/>
    <s v="games/video games"/>
    <n v="0"/>
    <n v="5.8"/>
    <x v="3"/>
    <s v="video games"/>
    <x v="3386"/>
    <d v="2016-03-13T21:25:16"/>
  </r>
  <r>
    <x v="3387"/>
    <s v="Girls, Ladies and Women - A Gospel Drama"/>
    <s v="She that fines a husband? Wait, is that right? Girl... you better check yourself, before you wreck yourself!"/>
    <n v="11200"/>
    <n v="29"/>
    <x v="2"/>
    <s v="US"/>
    <s v="USD"/>
    <x v="3365"/>
    <x v="3387"/>
    <b v="0"/>
    <n v="1"/>
    <b v="0"/>
    <s v="theater/plays"/>
    <n v="0"/>
    <n v="29"/>
    <x v="6"/>
    <s v="plays"/>
    <x v="3387"/>
    <d v="2016-01-20T17:24:21"/>
  </r>
  <r>
    <x v="3388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6"/>
    <x v="3388"/>
    <b v="0"/>
    <n v="4"/>
    <b v="0"/>
    <s v="theater/plays"/>
    <n v="1"/>
    <n v="7.25"/>
    <x v="6"/>
    <s v="plays"/>
    <x v="3388"/>
    <d v="2016-04-15T16:28:00"/>
  </r>
  <r>
    <x v="3389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7"/>
    <x v="3389"/>
    <b v="0"/>
    <n v="4"/>
    <b v="1"/>
    <s v="music/classical music"/>
    <n v="116"/>
    <n v="7.25"/>
    <x v="7"/>
    <s v="classical music"/>
    <x v="3389"/>
    <d v="2013-07-30T02:32:46"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x v="3390"/>
    <b v="0"/>
    <n v="1"/>
    <b v="0"/>
    <s v="technology/wearables"/>
    <n v="1"/>
    <n v="28"/>
    <x v="0"/>
    <s v="wearables"/>
    <x v="3390"/>
    <d v="2015-04-18T16:52:02"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x v="3391"/>
    <b v="0"/>
    <n v="2"/>
    <b v="0"/>
    <s v="publishing/art books"/>
    <n v="1"/>
    <n v="14"/>
    <x v="1"/>
    <s v="art books"/>
    <x v="3391"/>
    <d v="2013-08-28T23:54:51"/>
  </r>
  <r>
    <x v="3392"/>
    <s v="A Midsummer's Night's Dream"/>
    <s v="A classical/ fantasy version of midsummers done by professionally trained actors in Tulsa!"/>
    <n v="4000"/>
    <n v="27"/>
    <x v="2"/>
    <s v="US"/>
    <s v="USD"/>
    <x v="3370"/>
    <x v="3392"/>
    <b v="0"/>
    <n v="4"/>
    <b v="0"/>
    <s v="theater/plays"/>
    <n v="1"/>
    <n v="6.75"/>
    <x v="6"/>
    <s v="plays"/>
    <x v="3392"/>
    <d v="2014-08-12T22:50:11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x v="3393"/>
    <b v="0"/>
    <n v="2"/>
    <b v="0"/>
    <s v="food/food trucks"/>
    <n v="0"/>
    <n v="13.01"/>
    <x v="4"/>
    <s v="food trucks"/>
    <x v="3393"/>
    <d v="2014-06-27T21:33:28"/>
  </r>
  <r>
    <x v="3394"/>
    <s v="Theater &amp; Arts &amp; Day Care (Canceled)"/>
    <s v="A place where kids/ teens' dreams come true, and one finds there home without sparkly red shoes!"/>
    <n v="800000"/>
    <n v="26"/>
    <x v="1"/>
    <s v="US"/>
    <s v="USD"/>
    <x v="3372"/>
    <x v="3394"/>
    <b v="0"/>
    <n v="4"/>
    <b v="0"/>
    <s v="theater/spaces"/>
    <n v="0"/>
    <n v="6.5"/>
    <x v="6"/>
    <s v="spaces"/>
    <x v="3394"/>
    <d v="2015-02-02T18:43:21"/>
  </r>
  <r>
    <x v="3395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3"/>
    <x v="3395"/>
    <b v="0"/>
    <n v="2"/>
    <b v="0"/>
    <s v="games/mobile games"/>
    <n v="0"/>
    <n v="13"/>
    <x v="3"/>
    <s v="mobile games"/>
    <x v="3395"/>
    <d v="2016-06-28T23:15:33"/>
  </r>
  <r>
    <x v="3396"/>
    <s v="The Original Laughter Therapist"/>
    <s v="A dose of One-woman &quot;Dramedy&quot; to cure those daily blues is just what the doctor ordered!"/>
    <n v="100000"/>
    <n v="26"/>
    <x v="2"/>
    <s v="US"/>
    <s v="USD"/>
    <x v="3374"/>
    <x v="3396"/>
    <b v="0"/>
    <n v="2"/>
    <b v="0"/>
    <s v="theater/plays"/>
    <n v="0"/>
    <n v="13"/>
    <x v="6"/>
    <s v="plays"/>
    <x v="3396"/>
    <d v="2014-09-01T20:09:38"/>
  </r>
  <r>
    <x v="3397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5"/>
    <x v="3397"/>
    <b v="0"/>
    <n v="2"/>
    <b v="0"/>
    <s v="film &amp; video/animation"/>
    <n v="0"/>
    <n v="13"/>
    <x v="5"/>
    <s v="animation"/>
    <x v="3397"/>
    <d v="2015-02-19T19:47:59"/>
  </r>
  <r>
    <x v="3398"/>
    <s v="Funding a home for our Children's Theater"/>
    <s v="We need a permanent home for the theater!"/>
    <n v="50000"/>
    <n v="26"/>
    <x v="2"/>
    <s v="US"/>
    <s v="USD"/>
    <x v="3376"/>
    <x v="3398"/>
    <b v="0"/>
    <n v="2"/>
    <b v="0"/>
    <s v="theater/spaces"/>
    <n v="0"/>
    <n v="13"/>
    <x v="6"/>
    <s v="spaces"/>
    <x v="3398"/>
    <d v="2015-04-28T15:19:54"/>
  </r>
  <r>
    <x v="3399"/>
    <s v="Unleashed Fitness"/>
    <s v="Creating a fitness site that will change the fitness game forever!"/>
    <n v="25000"/>
    <n v="26"/>
    <x v="2"/>
    <s v="US"/>
    <s v="USD"/>
    <x v="3377"/>
    <x v="3399"/>
    <b v="0"/>
    <n v="2"/>
    <b v="0"/>
    <s v="technology/web"/>
    <n v="0"/>
    <n v="13"/>
    <x v="0"/>
    <s v="web"/>
    <x v="3399"/>
    <d v="2016-04-16T18:43:26"/>
  </r>
  <r>
    <x v="340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8"/>
    <x v="3400"/>
    <b v="0"/>
    <n v="2"/>
    <b v="0"/>
    <s v="technology/wearables"/>
    <n v="0"/>
    <n v="13"/>
    <x v="0"/>
    <s v="wearables"/>
    <x v="3400"/>
    <d v="2014-09-03T18:49:24"/>
  </r>
  <r>
    <x v="34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9"/>
    <x v="3401"/>
    <b v="0"/>
    <n v="2"/>
    <b v="0"/>
    <s v="publishing/translations"/>
    <n v="0"/>
    <n v="13"/>
    <x v="1"/>
    <s v="translations"/>
    <x v="3401"/>
    <d v="2016-09-21T05:45:04"/>
  </r>
  <r>
    <x v="3402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80"/>
    <x v="3402"/>
    <b v="0"/>
    <n v="2"/>
    <b v="0"/>
    <s v="food/food trucks"/>
    <n v="0"/>
    <n v="13"/>
    <x v="4"/>
    <s v="food trucks"/>
    <x v="3402"/>
    <d v="2015-08-04T04:27:54"/>
  </r>
  <r>
    <x v="3403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81"/>
    <x v="3403"/>
    <b v="0"/>
    <n v="2"/>
    <b v="0"/>
    <s v="games/video games"/>
    <n v="1"/>
    <n v="13"/>
    <x v="3"/>
    <s v="video games"/>
    <x v="3403"/>
    <d v="2011-07-16T17:32:54"/>
  </r>
  <r>
    <x v="3404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2"/>
    <x v="3404"/>
    <b v="0"/>
    <n v="2"/>
    <b v="0"/>
    <s v="theater/plays"/>
    <n v="1"/>
    <n v="13"/>
    <x v="6"/>
    <s v="plays"/>
    <x v="3404"/>
    <d v="2015-02-16T07:13:43"/>
  </r>
  <r>
    <x v="3405"/>
    <s v="patent pending"/>
    <s v="Hi everyone I am a 26 year old single mom trying to start her own food business! I need to first afford the patent to reveal more!"/>
    <n v="1500"/>
    <n v="26"/>
    <x v="2"/>
    <s v="US"/>
    <s v="USD"/>
    <x v="3383"/>
    <x v="3405"/>
    <b v="0"/>
    <n v="2"/>
    <b v="0"/>
    <s v="food/food trucks"/>
    <n v="2"/>
    <n v="13"/>
    <x v="4"/>
    <s v="food trucks"/>
    <x v="3405"/>
    <d v="2016-03-13T20:45:24"/>
  </r>
  <r>
    <x v="3406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384"/>
    <x v="3406"/>
    <b v="0"/>
    <n v="1"/>
    <b v="0"/>
    <s v="theater/plays"/>
    <n v="0"/>
    <n v="25"/>
    <x v="6"/>
    <s v="plays"/>
    <x v="3406"/>
    <d v="2015-08-24T10:33:16"/>
  </r>
  <r>
    <x v="3407"/>
    <s v="Nothing Up My Sleeves Tour: Summer 2016"/>
    <s v="This is a Kickstarter to help with the start up costs for Illusionist, Chris Lengyel's Summer 2016 Tour!"/>
    <n v="100000"/>
    <n v="25"/>
    <x v="2"/>
    <s v="US"/>
    <s v="USD"/>
    <x v="3385"/>
    <x v="3407"/>
    <b v="0"/>
    <n v="1"/>
    <b v="0"/>
    <s v="theater/spaces"/>
    <n v="0"/>
    <n v="25"/>
    <x v="6"/>
    <s v="spaces"/>
    <x v="3407"/>
    <d v="2015-09-20T19:05:56"/>
  </r>
  <r>
    <x v="3408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6"/>
    <x v="3408"/>
    <b v="0"/>
    <n v="1"/>
    <b v="0"/>
    <s v="film &amp; video/animation"/>
    <n v="0"/>
    <n v="25"/>
    <x v="5"/>
    <s v="animation"/>
    <x v="3408"/>
    <d v="2011-11-13T16:22:07"/>
  </r>
  <r>
    <x v="3409"/>
    <s v="Dissertation (Canceled)"/>
    <s v="Almost done with doctorate degree but need funding of $35,000 to complete research of project."/>
    <n v="35000"/>
    <n v="25"/>
    <x v="1"/>
    <s v="US"/>
    <s v="USD"/>
    <x v="3387"/>
    <x v="3409"/>
    <b v="0"/>
    <n v="1"/>
    <b v="0"/>
    <s v="technology/web"/>
    <n v="0"/>
    <n v="25"/>
    <x v="0"/>
    <s v="web"/>
    <x v="3409"/>
    <d v="2015-01-10T17:21:00"/>
  </r>
  <r>
    <x v="3410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388"/>
    <x v="3410"/>
    <b v="0"/>
    <n v="1"/>
    <b v="0"/>
    <s v="theater/plays"/>
    <n v="0"/>
    <n v="25"/>
    <x v="6"/>
    <s v="plays"/>
    <x v="3410"/>
    <d v="2015-10-26T18:58:10"/>
  </r>
  <r>
    <x v="3411"/>
    <s v="The Mean Green Purple Machine"/>
    <s v="Tulsa's first true biodiesel, alternative energy powered food truck! Oh yeah, and delicious food!"/>
    <n v="25000"/>
    <n v="25"/>
    <x v="2"/>
    <s v="US"/>
    <s v="USD"/>
    <x v="3389"/>
    <x v="3411"/>
    <b v="0"/>
    <n v="1"/>
    <b v="0"/>
    <s v="food/food trucks"/>
    <n v="0"/>
    <n v="25"/>
    <x v="4"/>
    <s v="food trucks"/>
    <x v="3411"/>
    <d v="2014-11-13T20:18:47"/>
  </r>
  <r>
    <x v="3412"/>
    <s v="oToBOTS.com - Freedom from high cost auto repairs (Canceled)"/>
    <s v="Using the power of internet to help people save hundreds in car repair."/>
    <n v="20000"/>
    <n v="25"/>
    <x v="1"/>
    <s v="US"/>
    <s v="USD"/>
    <x v="3390"/>
    <x v="3412"/>
    <b v="0"/>
    <n v="1"/>
    <b v="0"/>
    <s v="technology/web"/>
    <n v="0"/>
    <n v="25"/>
    <x v="0"/>
    <s v="web"/>
    <x v="3412"/>
    <d v="2015-03-31T18:04:04"/>
  </r>
  <r>
    <x v="3413"/>
    <s v="Makayla's Quest"/>
    <s v="The Royal Snail has misdelivered all the invitations to the Royal Ball.  It's up to Makayla to set things right in the Fairy Forest"/>
    <n v="15000"/>
    <n v="25"/>
    <x v="2"/>
    <s v="CA"/>
    <s v="CAD"/>
    <x v="3391"/>
    <x v="3413"/>
    <b v="0"/>
    <n v="1"/>
    <b v="0"/>
    <s v="games/video games"/>
    <n v="0"/>
    <n v="25"/>
    <x v="3"/>
    <s v="video games"/>
    <x v="3413"/>
    <d v="2014-09-21T18:32:49"/>
  </r>
  <r>
    <x v="3414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392"/>
    <x v="3414"/>
    <b v="0"/>
    <n v="1"/>
    <b v="0"/>
    <s v="theater/plays"/>
    <n v="0"/>
    <n v="25"/>
    <x v="6"/>
    <s v="plays"/>
    <x v="3414"/>
    <d v="2016-05-19T00:56:28"/>
  </r>
  <r>
    <x v="3415"/>
    <s v="Darwin's Kiss"/>
    <s v="An animated web series about biological evolution gone haywire."/>
    <n v="8500"/>
    <n v="25"/>
    <x v="2"/>
    <s v="US"/>
    <s v="USD"/>
    <x v="3393"/>
    <x v="3415"/>
    <b v="0"/>
    <n v="2"/>
    <b v="0"/>
    <s v="film &amp; video/animation"/>
    <n v="0"/>
    <n v="12.5"/>
    <x v="5"/>
    <s v="animation"/>
    <x v="3415"/>
    <d v="2014-06-01T04:00:00"/>
  </r>
  <r>
    <x v="3416"/>
    <s v="Celebrating American Jazz &amp; Soul Music"/>
    <s v="Creating new avenues of exposure for young Jazz &amp; Soul artists_x000a_to express their Art of Music."/>
    <n v="7000"/>
    <n v="25"/>
    <x v="2"/>
    <s v="US"/>
    <s v="USD"/>
    <x v="3394"/>
    <x v="3416"/>
    <b v="0"/>
    <n v="1"/>
    <b v="0"/>
    <s v="music/jazz"/>
    <n v="0"/>
    <n v="25"/>
    <x v="7"/>
    <s v="jazz"/>
    <x v="3416"/>
    <d v="2012-09-02T11:30:48"/>
  </r>
  <r>
    <x v="3417"/>
    <s v="Phillip Michael Photography"/>
    <s v="Expressing art in an image!"/>
    <n v="6000"/>
    <n v="25"/>
    <x v="2"/>
    <s v="US"/>
    <s v="USD"/>
    <x v="3395"/>
    <x v="3417"/>
    <b v="0"/>
    <n v="1"/>
    <b v="0"/>
    <s v="photography/people"/>
    <n v="0"/>
    <n v="25"/>
    <x v="2"/>
    <s v="people"/>
    <x v="3417"/>
    <d v="2015-08-20T18:19:02"/>
  </r>
  <r>
    <x v="3418"/>
    <s v="REDISCOVERING KIA THE PLAY"/>
    <s v="Fundraising for REDISCOVERING KIA THE PLAY"/>
    <n v="5000"/>
    <n v="25"/>
    <x v="2"/>
    <s v="US"/>
    <s v="USD"/>
    <x v="3396"/>
    <x v="3418"/>
    <b v="0"/>
    <n v="2"/>
    <b v="0"/>
    <s v="theater/plays"/>
    <n v="1"/>
    <n v="12.5"/>
    <x v="6"/>
    <s v="plays"/>
    <x v="3418"/>
    <d v="2015-01-09T02:00:00"/>
  </r>
  <r>
    <x v="3419"/>
    <s v="Xeno - A Sci-Fi FPS"/>
    <s v="Xeno is an FPS which combines all the best elements of old school and modern games to create a fresh and unique gameplay experience."/>
    <n v="5000"/>
    <n v="25"/>
    <x v="2"/>
    <s v="GB"/>
    <s v="GBP"/>
    <x v="3397"/>
    <x v="3419"/>
    <b v="0"/>
    <n v="1"/>
    <b v="0"/>
    <s v="games/video games"/>
    <n v="1"/>
    <n v="25"/>
    <x v="3"/>
    <s v="video games"/>
    <x v="3419"/>
    <d v="2015-05-13T20:04:28"/>
  </r>
  <r>
    <x v="3420"/>
    <s v="Deviations"/>
    <s v="A website dedicated to local Kink Communities; to find others with matching interests and bring them together."/>
    <n v="4500"/>
    <n v="25"/>
    <x v="2"/>
    <s v="US"/>
    <s v="USD"/>
    <x v="3398"/>
    <x v="3420"/>
    <b v="0"/>
    <n v="1"/>
    <b v="0"/>
    <s v="technology/web"/>
    <n v="1"/>
    <n v="25"/>
    <x v="0"/>
    <s v="web"/>
    <x v="3420"/>
    <d v="2015-10-29T01:07:14"/>
  </r>
  <r>
    <x v="3421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399"/>
    <x v="3421"/>
    <b v="0"/>
    <n v="1"/>
    <b v="0"/>
    <s v="theater/plays"/>
    <n v="1"/>
    <n v="25"/>
    <x v="6"/>
    <s v="plays"/>
    <x v="3421"/>
    <d v="2016-04-08T18:35:00"/>
  </r>
  <r>
    <x v="342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400"/>
    <x v="3422"/>
    <b v="0"/>
    <n v="1"/>
    <b v="0"/>
    <s v="food/food trucks"/>
    <n v="1"/>
    <n v="25"/>
    <x v="4"/>
    <s v="food trucks"/>
    <x v="3422"/>
    <d v="2015-03-25T07:01:00"/>
  </r>
  <r>
    <x v="3423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1"/>
    <x v="3423"/>
    <b v="0"/>
    <n v="1"/>
    <b v="0"/>
    <s v="publishing/children's books"/>
    <n v="1"/>
    <n v="25"/>
    <x v="1"/>
    <s v="children's books"/>
    <x v="3423"/>
    <d v="2012-03-18T23:53:15"/>
  </r>
  <r>
    <x v="3424"/>
    <s v="Lone Pine Coffee Brewery"/>
    <s v="Lone Pine Coffee Brewery will be a portable third-wave coffee shop available for wedding receptions and other events!"/>
    <n v="3000"/>
    <n v="25"/>
    <x v="2"/>
    <s v="US"/>
    <s v="USD"/>
    <x v="3402"/>
    <x v="3424"/>
    <b v="0"/>
    <n v="3"/>
    <b v="0"/>
    <s v="food/food trucks"/>
    <n v="1"/>
    <n v="8.33"/>
    <x v="4"/>
    <s v="food trucks"/>
    <x v="3424"/>
    <d v="2014-05-31T23:30:00"/>
  </r>
  <r>
    <x v="3425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3"/>
    <x v="3425"/>
    <b v="0"/>
    <n v="1"/>
    <b v="0"/>
    <s v="theater/plays"/>
    <n v="1"/>
    <n v="25"/>
    <x v="6"/>
    <s v="plays"/>
    <x v="3425"/>
    <d v="2015-12-19T19:49:59"/>
  </r>
  <r>
    <x v="3426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404"/>
    <x v="3426"/>
    <b v="0"/>
    <n v="1"/>
    <b v="0"/>
    <s v="music/world music"/>
    <n v="1"/>
    <n v="25"/>
    <x v="7"/>
    <s v="world music"/>
    <x v="3426"/>
    <d v="2012-04-16T16:00:00"/>
  </r>
  <r>
    <x v="34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05"/>
    <x v="3427"/>
    <b v="0"/>
    <n v="2"/>
    <b v="0"/>
    <s v="theater/plays"/>
    <n v="1"/>
    <n v="12.5"/>
    <x v="6"/>
    <s v="plays"/>
    <x v="3427"/>
    <d v="2014-08-09T06:25:04"/>
  </r>
  <r>
    <x v="3428"/>
    <s v="Counting Stars"/>
    <s v="The world premiere of an astonishing new play by acclaimed writer Atiha Sen Gupta."/>
    <n v="2500"/>
    <n v="25"/>
    <x v="2"/>
    <s v="GB"/>
    <s v="GBP"/>
    <x v="3406"/>
    <x v="3428"/>
    <b v="0"/>
    <n v="1"/>
    <b v="0"/>
    <s v="theater/plays"/>
    <n v="1"/>
    <n v="25"/>
    <x v="6"/>
    <s v="plays"/>
    <x v="3428"/>
    <d v="2015-07-05T22:59:00"/>
  </r>
  <r>
    <x v="3429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7"/>
    <x v="3429"/>
    <b v="0"/>
    <n v="2"/>
    <b v="0"/>
    <s v="theater/musical"/>
    <n v="1"/>
    <n v="12.5"/>
    <x v="6"/>
    <s v="musical"/>
    <x v="3429"/>
    <d v="2014-08-31T18:24:37"/>
  </r>
  <r>
    <x v="3430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408"/>
    <x v="3430"/>
    <b v="0"/>
    <n v="4"/>
    <b v="0"/>
    <s v="photography/photobooks"/>
    <n v="2"/>
    <n v="6.25"/>
    <x v="2"/>
    <s v="photobooks"/>
    <x v="3430"/>
    <d v="2014-07-30T18:03:16"/>
  </r>
  <r>
    <x v="3431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9"/>
    <x v="3431"/>
    <b v="0"/>
    <n v="2"/>
    <b v="0"/>
    <s v="theater/spaces"/>
    <n v="3"/>
    <n v="12.5"/>
    <x v="6"/>
    <s v="spaces"/>
    <x v="3431"/>
    <d v="2015-11-19T20:45:17"/>
  </r>
  <r>
    <x v="3432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10"/>
    <x v="3432"/>
    <b v="0"/>
    <n v="1"/>
    <b v="0"/>
    <s v="theater/plays"/>
    <n v="3"/>
    <n v="25"/>
    <x v="6"/>
    <s v="plays"/>
    <x v="3432"/>
    <d v="2015-03-26T22:17:51"/>
  </r>
  <r>
    <x v="3433"/>
    <s v="Scout's Honor"/>
    <s v="From frightened girl to empowered woman, Scout's Honor is a tale about facing your fears and overcoming odds."/>
    <n v="500"/>
    <n v="25"/>
    <x v="2"/>
    <s v="US"/>
    <s v="USD"/>
    <x v="3411"/>
    <x v="3433"/>
    <b v="0"/>
    <n v="3"/>
    <b v="0"/>
    <s v="games/video games"/>
    <n v="5"/>
    <n v="8.33"/>
    <x v="3"/>
    <s v="video games"/>
    <x v="3433"/>
    <d v="2015-07-12T04:58:11"/>
  </r>
  <r>
    <x v="3434"/>
    <s v="My Real Mother's Name is... (Canceled)"/>
    <s v="A musical journey coming to the Blue Venue at the 2017 Orlando Fringe Festival!"/>
    <n v="500"/>
    <n v="25"/>
    <x v="1"/>
    <s v="US"/>
    <s v="USD"/>
    <x v="3412"/>
    <x v="3434"/>
    <b v="0"/>
    <n v="1"/>
    <b v="0"/>
    <s v="theater/musical"/>
    <n v="5"/>
    <n v="25"/>
    <x v="6"/>
    <s v="musical"/>
    <x v="3434"/>
    <d v="2017-02-20T00:26:39"/>
  </r>
  <r>
    <x v="3435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413"/>
    <x v="3435"/>
    <b v="0"/>
    <n v="2"/>
    <b v="0"/>
    <s v="games/video games"/>
    <n v="13"/>
    <n v="12.5"/>
    <x v="3"/>
    <s v="video games"/>
    <x v="3435"/>
    <d v="2016-04-10T18:41:12"/>
  </r>
  <r>
    <x v="3436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4"/>
    <x v="3436"/>
    <b v="0"/>
    <n v="9"/>
    <b v="0"/>
    <s v="theater/spaces"/>
    <n v="0"/>
    <n v="2.67"/>
    <x v="6"/>
    <s v="spaces"/>
    <x v="3436"/>
    <d v="2015-06-02T15:34:53"/>
  </r>
  <r>
    <x v="3437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5"/>
    <x v="3437"/>
    <b v="0"/>
    <n v="5"/>
    <b v="0"/>
    <s v="film &amp; video/animation"/>
    <n v="2"/>
    <n v="4.8"/>
    <x v="5"/>
    <s v="animation"/>
    <x v="3437"/>
    <d v="2013-09-11T02:34:27"/>
  </r>
  <r>
    <x v="3438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6"/>
    <x v="3438"/>
    <b v="0"/>
    <n v="4"/>
    <b v="0"/>
    <s v="theater/plays"/>
    <n v="2"/>
    <n v="5.75"/>
    <x v="6"/>
    <s v="plays"/>
    <x v="3438"/>
    <d v="2014-09-27T01:02:41"/>
  </r>
  <r>
    <x v="3439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7"/>
    <x v="3439"/>
    <b v="0"/>
    <n v="4"/>
    <b v="0"/>
    <s v="theater/plays"/>
    <n v="5"/>
    <n v="5.75"/>
    <x v="6"/>
    <s v="plays"/>
    <x v="3439"/>
    <d v="2014-06-22T21:00:00"/>
  </r>
  <r>
    <x v="344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8"/>
    <x v="3440"/>
    <b v="0"/>
    <n v="3"/>
    <b v="0"/>
    <s v="theater/spaces"/>
    <n v="0"/>
    <n v="7.33"/>
    <x v="6"/>
    <s v="spaces"/>
    <x v="3440"/>
    <d v="2016-03-10T13:42:39"/>
  </r>
  <r>
    <x v="3441"/>
    <s v="In His Presence"/>
    <s v="A unique meditative album reflecting on the life of Christ, inviting Him into your presence"/>
    <n v="3000"/>
    <n v="22"/>
    <x v="2"/>
    <s v="US"/>
    <s v="USD"/>
    <x v="3419"/>
    <x v="3441"/>
    <b v="0"/>
    <n v="1"/>
    <b v="0"/>
    <s v="music/faith"/>
    <n v="1"/>
    <n v="22"/>
    <x v="7"/>
    <s v="faith"/>
    <x v="3441"/>
    <d v="2015-11-08T21:40:33"/>
  </r>
  <r>
    <x v="3442"/>
    <s v="Angry words with Friends"/>
    <s v="This app will provide you with the ability to use your most favorite profanities while playing a game with your friends."/>
    <n v="20000"/>
    <n v="21"/>
    <x v="2"/>
    <s v="US"/>
    <s v="USD"/>
    <x v="3420"/>
    <x v="3442"/>
    <b v="0"/>
    <n v="2"/>
    <b v="0"/>
    <s v="games/mobile games"/>
    <n v="0"/>
    <n v="10.5"/>
    <x v="3"/>
    <s v="mobile games"/>
    <x v="3442"/>
    <d v="2016-06-05T06:21:33"/>
  </r>
  <r>
    <x v="3443"/>
    <s v="Messages"/>
    <s v="Acting group and production for inner city youth, about inner city youth. The problems and stuation that they see everyday."/>
    <n v="10000"/>
    <n v="21"/>
    <x v="2"/>
    <s v="US"/>
    <s v="USD"/>
    <x v="3421"/>
    <x v="3443"/>
    <b v="0"/>
    <n v="3"/>
    <b v="0"/>
    <s v="theater/plays"/>
    <n v="0"/>
    <n v="7"/>
    <x v="6"/>
    <s v="plays"/>
    <x v="3443"/>
    <d v="2015-01-20T19:16:00"/>
  </r>
  <r>
    <x v="3444"/>
    <s v="Project Revive: Protecting the Creative Impulse"/>
    <s v="With Project Revive, I aim to protect and nurture the creative impulse through music."/>
    <n v="5000"/>
    <n v="21"/>
    <x v="2"/>
    <s v="US"/>
    <s v="USD"/>
    <x v="3422"/>
    <x v="3444"/>
    <b v="0"/>
    <n v="2"/>
    <b v="0"/>
    <s v="music/jazz"/>
    <n v="0"/>
    <n v="10.5"/>
    <x v="7"/>
    <s v="jazz"/>
    <x v="3444"/>
    <d v="2016-03-30T19:23:22"/>
  </r>
  <r>
    <x v="3445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3"/>
    <x v="3445"/>
    <b v="0"/>
    <n v="2"/>
    <b v="0"/>
    <s v="theater/plays"/>
    <n v="0"/>
    <n v="10.5"/>
    <x v="6"/>
    <s v="plays"/>
    <x v="3445"/>
    <d v="2014-05-08T21:23:30"/>
  </r>
  <r>
    <x v="3446"/>
    <s v="In the Land of Gold"/>
    <s v="A bold, colouful, vibrant play centred around the last remaining monarchy of Africa."/>
    <n v="5000"/>
    <n v="21"/>
    <x v="2"/>
    <s v="GB"/>
    <s v="GBP"/>
    <x v="3424"/>
    <x v="3446"/>
    <b v="0"/>
    <n v="2"/>
    <b v="0"/>
    <s v="theater/plays"/>
    <n v="0"/>
    <n v="10.5"/>
    <x v="6"/>
    <s v="plays"/>
    <x v="3446"/>
    <d v="2016-09-06T11:22:34"/>
  </r>
  <r>
    <x v="344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5"/>
    <x v="3447"/>
    <b v="0"/>
    <n v="3"/>
    <b v="0"/>
    <s v="publishing/fiction"/>
    <n v="1"/>
    <n v="7"/>
    <x v="1"/>
    <s v="fiction"/>
    <x v="3447"/>
    <d v="2013-07-31T23:32:57"/>
  </r>
  <r>
    <x v="3448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6"/>
    <x v="3448"/>
    <b v="0"/>
    <n v="2"/>
    <b v="0"/>
    <s v="food/food trucks"/>
    <n v="1"/>
    <n v="10.5"/>
    <x v="4"/>
    <s v="food trucks"/>
    <x v="3448"/>
    <d v="2016-02-12T03:08:24"/>
  </r>
  <r>
    <x v="3449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7"/>
    <x v="3449"/>
    <b v="0"/>
    <n v="7"/>
    <b v="0"/>
    <s v="games/video games"/>
    <n v="1"/>
    <n v="3"/>
    <x v="3"/>
    <s v="video games"/>
    <x v="3449"/>
    <d v="2013-01-06T00:37:18"/>
  </r>
  <r>
    <x v="345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8"/>
    <x v="3450"/>
    <b v="0"/>
    <n v="3"/>
    <b v="0"/>
    <s v="theater/plays"/>
    <n v="1"/>
    <n v="7"/>
    <x v="6"/>
    <s v="plays"/>
    <x v="3450"/>
    <d v="2014-08-09T03:00:00"/>
  </r>
  <r>
    <x v="3451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29"/>
    <x v="3451"/>
    <b v="0"/>
    <n v="1"/>
    <b v="0"/>
    <s v="theater/plays"/>
    <n v="0"/>
    <n v="20"/>
    <x v="6"/>
    <s v="plays"/>
    <x v="3451"/>
    <d v="2014-11-25T19:46:00"/>
  </r>
  <r>
    <x v="3452"/>
    <s v="A CRY FOR HELP"/>
    <s v="&quot;A Cry for Help is Riveting, Inspiring, and Mesmerizing. You will laugh, cry, and be thinking about your own Cry for Help&quot;"/>
    <n v="110000"/>
    <n v="20"/>
    <x v="2"/>
    <s v="US"/>
    <s v="USD"/>
    <x v="3430"/>
    <x v="3452"/>
    <b v="0"/>
    <n v="1"/>
    <b v="0"/>
    <s v="theater/plays"/>
    <n v="0"/>
    <n v="20"/>
    <x v="6"/>
    <s v="plays"/>
    <x v="3452"/>
    <d v="2015-04-05T03:40:47"/>
  </r>
  <r>
    <x v="3453"/>
    <s v="Hart Blvd. A feature film by Andrew Greve"/>
    <s v="A family dramedy about a grandfather  and grandson who are both on their path to redemption."/>
    <n v="50000"/>
    <n v="20"/>
    <x v="2"/>
    <s v="US"/>
    <s v="USD"/>
    <x v="3431"/>
    <x v="3453"/>
    <b v="0"/>
    <n v="1"/>
    <b v="0"/>
    <s v="film &amp; video/drama"/>
    <n v="0"/>
    <n v="20"/>
    <x v="5"/>
    <s v="drama"/>
    <x v="3453"/>
    <d v="2015-08-16T14:06:41"/>
  </r>
  <r>
    <x v="3454"/>
    <s v="Equality Theatre"/>
    <s v="I would like to start a Acting Company that supports and includes LGBTQ youth and young adults in very conservative North Texas"/>
    <n v="50000"/>
    <n v="20"/>
    <x v="2"/>
    <s v="US"/>
    <s v="USD"/>
    <x v="3432"/>
    <x v="3454"/>
    <b v="0"/>
    <n v="1"/>
    <b v="0"/>
    <s v="theater/plays"/>
    <n v="0"/>
    <n v="20"/>
    <x v="6"/>
    <s v="plays"/>
    <x v="3454"/>
    <d v="2014-09-09T16:12:03"/>
  </r>
  <r>
    <x v="3455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3"/>
    <x v="3455"/>
    <b v="0"/>
    <n v="2"/>
    <b v="0"/>
    <s v="theater/plays"/>
    <n v="0"/>
    <n v="10"/>
    <x v="6"/>
    <s v="plays"/>
    <x v="3455"/>
    <d v="2015-03-27T03:34:36"/>
  </r>
  <r>
    <x v="3456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4"/>
    <x v="3456"/>
    <b v="0"/>
    <n v="2"/>
    <b v="0"/>
    <s v="technology/web"/>
    <n v="0"/>
    <n v="10"/>
    <x v="0"/>
    <s v="web"/>
    <x v="3456"/>
    <d v="2016-07-31T16:00:00"/>
  </r>
  <r>
    <x v="3457"/>
    <s v="The Flashing Lights"/>
    <s v="Music that inspires and gives hope for overcoming and change. And it is good music."/>
    <n v="5000"/>
    <n v="20"/>
    <x v="2"/>
    <s v="US"/>
    <s v="USD"/>
    <x v="3435"/>
    <x v="3457"/>
    <b v="0"/>
    <n v="1"/>
    <b v="0"/>
    <s v="music/faith"/>
    <n v="0"/>
    <n v="20"/>
    <x v="7"/>
    <s v="faith"/>
    <x v="3457"/>
    <d v="2014-10-02T20:59:02"/>
  </r>
  <r>
    <x v="3458"/>
    <s v="Ping"/>
    <s v="Ping is a simple game currently in the design process, where the player lives off of the power of their connection to the internet."/>
    <n v="3000"/>
    <n v="20"/>
    <x v="2"/>
    <s v="GB"/>
    <s v="GBP"/>
    <x v="3436"/>
    <x v="3458"/>
    <b v="0"/>
    <n v="1"/>
    <b v="0"/>
    <s v="games/mobile games"/>
    <n v="1"/>
    <n v="20"/>
    <x v="3"/>
    <s v="mobile games"/>
    <x v="3458"/>
    <d v="2014-07-31T09:46:21"/>
  </r>
  <r>
    <x v="3459"/>
    <s v="Mioti"/>
    <s v="Mioti is an indie game marketplace that doubles as a community for developers to join networks and discuss projects."/>
    <n v="2500"/>
    <n v="20"/>
    <x v="2"/>
    <s v="CA"/>
    <s v="CAD"/>
    <x v="3437"/>
    <x v="3459"/>
    <b v="0"/>
    <n v="1"/>
    <b v="0"/>
    <s v="technology/web"/>
    <n v="1"/>
    <n v="20"/>
    <x v="0"/>
    <s v="web"/>
    <x v="3459"/>
    <d v="2016-01-01T20:20:12"/>
  </r>
  <r>
    <x v="3460"/>
    <s v="Angwish &quot;I Wanna Be Your Monkey&quot; Music Video"/>
    <s v="We need to hire an animal trainer to have a chimpanzee actor perform in our music video with us!"/>
    <n v="2000"/>
    <n v="20"/>
    <x v="2"/>
    <s v="US"/>
    <s v="USD"/>
    <x v="3438"/>
    <x v="3460"/>
    <b v="0"/>
    <n v="2"/>
    <b v="0"/>
    <s v="music/indie rock"/>
    <n v="1"/>
    <n v="10"/>
    <x v="7"/>
    <s v="indie rock"/>
    <x v="3460"/>
    <d v="2012-05-12T02:31:00"/>
  </r>
  <r>
    <x v="3461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9"/>
    <x v="3461"/>
    <b v="0"/>
    <n v="1"/>
    <b v="0"/>
    <s v="photography/nature"/>
    <n v="4"/>
    <n v="20"/>
    <x v="2"/>
    <s v="nature"/>
    <x v="3461"/>
    <d v="2015-06-30T23:55:00"/>
  </r>
  <r>
    <x v="3462"/>
    <s v="Women Beware Women"/>
    <s v="Young Actor's taking on a Jacobean tragedy. Family, betrayal, love, lust, sex and death."/>
    <n v="150"/>
    <n v="20"/>
    <x v="2"/>
    <s v="GB"/>
    <s v="GBP"/>
    <x v="3440"/>
    <x v="3462"/>
    <b v="0"/>
    <n v="2"/>
    <b v="0"/>
    <s v="theater/plays"/>
    <n v="13"/>
    <n v="10"/>
    <x v="6"/>
    <s v="plays"/>
    <x v="3462"/>
    <d v="2015-05-28T16:38:09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x v="3463"/>
    <b v="0"/>
    <n v="5"/>
    <b v="0"/>
    <s v="technology/space exploration"/>
    <n v="0"/>
    <n v="3.8"/>
    <x v="0"/>
    <s v="space exploration"/>
    <x v="3463"/>
    <d v="2015-11-24T18:06:58"/>
  </r>
  <r>
    <x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x v="3464"/>
    <b v="0"/>
    <n v="4"/>
    <b v="0"/>
    <s v="theater/plays"/>
    <n v="8"/>
    <n v="4.75"/>
    <x v="6"/>
    <s v="plays"/>
    <x v="3464"/>
    <d v="2015-01-28T13:04:38"/>
  </r>
  <r>
    <x v="3465"/>
    <s v="W (Canceled)"/>
    <s v="O0"/>
    <n v="200000"/>
    <n v="18"/>
    <x v="1"/>
    <s v="DE"/>
    <s v="EUR"/>
    <x v="3443"/>
    <x v="3465"/>
    <b v="0"/>
    <n v="6"/>
    <b v="0"/>
    <s v="technology/web"/>
    <n v="0"/>
    <n v="3"/>
    <x v="0"/>
    <s v="web"/>
    <x v="3465"/>
    <d v="2017-03-25T13:14:22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x v="3466"/>
    <b v="0"/>
    <n v="1"/>
    <b v="0"/>
    <s v="music/faith"/>
    <n v="0"/>
    <n v="18"/>
    <x v="7"/>
    <s v="faith"/>
    <x v="3466"/>
    <d v="2017-04-27T19:15:19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x v="3467"/>
    <b v="0"/>
    <n v="3"/>
    <b v="0"/>
    <s v="film &amp; video/drama"/>
    <n v="0"/>
    <n v="5.67"/>
    <x v="5"/>
    <s v="drama"/>
    <x v="3467"/>
    <d v="2014-10-17T19:00:32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x v="3468"/>
    <b v="0"/>
    <n v="3"/>
    <b v="0"/>
    <s v="food/food trucks"/>
    <n v="0"/>
    <n v="5.67"/>
    <x v="4"/>
    <s v="food trucks"/>
    <x v="3468"/>
    <d v="2015-02-22T08:29:23"/>
  </r>
  <r>
    <x v="346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7"/>
    <x v="3469"/>
    <b v="0"/>
    <n v="1"/>
    <b v="0"/>
    <s v="theater/plays"/>
    <n v="0"/>
    <n v="16"/>
    <x v="6"/>
    <s v="plays"/>
    <x v="3469"/>
    <d v="2015-07-14T23:00:15"/>
  </r>
  <r>
    <x v="347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8"/>
    <x v="3470"/>
    <b v="0"/>
    <n v="3"/>
    <b v="0"/>
    <s v="games/video games"/>
    <n v="2"/>
    <n v="5.33"/>
    <x v="3"/>
    <s v="video games"/>
    <x v="3470"/>
    <d v="2011-04-24T06:59:00"/>
  </r>
  <r>
    <x v="3471"/>
    <s v="Something To Wear For Hearing Sounds By Feeling Vibrations"/>
    <s v="Listen to sounds by feeling an array of vibrational patterns against your body."/>
    <n v="50000"/>
    <n v="15"/>
    <x v="2"/>
    <s v="US"/>
    <s v="USD"/>
    <x v="3449"/>
    <x v="3471"/>
    <b v="0"/>
    <n v="2"/>
    <b v="0"/>
    <s v="technology/wearables"/>
    <n v="0"/>
    <n v="7.5"/>
    <x v="0"/>
    <s v="wearables"/>
    <x v="3471"/>
    <d v="2014-08-12T02:47:07"/>
  </r>
  <r>
    <x v="3472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0"/>
    <x v="3472"/>
    <b v="0"/>
    <n v="1"/>
    <b v="0"/>
    <s v="photography/places"/>
    <n v="0"/>
    <n v="15"/>
    <x v="2"/>
    <s v="places"/>
    <x v="3472"/>
    <d v="2014-09-25T21:43:11"/>
  </r>
  <r>
    <x v="3473"/>
    <s v="Cyber Universe Online"/>
    <s v="Humanity's future in the Galaxy"/>
    <n v="18000"/>
    <n v="15"/>
    <x v="2"/>
    <s v="US"/>
    <s v="USD"/>
    <x v="3451"/>
    <x v="3473"/>
    <b v="0"/>
    <n v="2"/>
    <b v="0"/>
    <s v="games/video games"/>
    <n v="0"/>
    <n v="7.5"/>
    <x v="3"/>
    <s v="video games"/>
    <x v="3473"/>
    <d v="2014-08-24T20:48:11"/>
  </r>
  <r>
    <x v="3474"/>
    <s v="Trilogy of Crystals, book 1, translation"/>
    <s v="English translation of the first book from a sword and sorcery Fantasy trilogy, by Paolo Parente"/>
    <n v="15000"/>
    <n v="15"/>
    <x v="2"/>
    <s v="IT"/>
    <s v="EUR"/>
    <x v="3452"/>
    <x v="3474"/>
    <b v="0"/>
    <n v="2"/>
    <b v="0"/>
    <s v="publishing/translations"/>
    <n v="0"/>
    <n v="7.5"/>
    <x v="1"/>
    <s v="translations"/>
    <x v="3474"/>
    <d v="2015-10-11T18:43:40"/>
  </r>
  <r>
    <x v="3475"/>
    <s v="Man Down! Translation project"/>
    <s v="The White coat and the battle dress uniform"/>
    <n v="12000"/>
    <n v="15"/>
    <x v="2"/>
    <s v="IT"/>
    <s v="EUR"/>
    <x v="3453"/>
    <x v="3475"/>
    <b v="0"/>
    <n v="3"/>
    <b v="0"/>
    <s v="publishing/translations"/>
    <n v="0"/>
    <n v="5"/>
    <x v="1"/>
    <s v="translations"/>
    <x v="3475"/>
    <d v="2015-12-12T10:00:00"/>
  </r>
  <r>
    <x v="3476"/>
    <s v="Caryl Churchill's 'Top Girls' - NSW HSC Text"/>
    <s v="Producing syllabus-relevant theatre targeted to HSC students on the NSW Central Coast"/>
    <n v="5000"/>
    <n v="15"/>
    <x v="2"/>
    <s v="AU"/>
    <s v="AUD"/>
    <x v="3454"/>
    <x v="3476"/>
    <b v="0"/>
    <n v="1"/>
    <b v="0"/>
    <s v="theater/plays"/>
    <n v="0"/>
    <n v="15"/>
    <x v="6"/>
    <s v="plays"/>
    <x v="3476"/>
    <d v="2014-12-27T02:02:28"/>
  </r>
  <r>
    <x v="347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5"/>
    <x v="3477"/>
    <b v="0"/>
    <n v="2"/>
    <b v="0"/>
    <s v="publishing/translations"/>
    <n v="1"/>
    <n v="7.5"/>
    <x v="1"/>
    <s v="translations"/>
    <x v="3477"/>
    <d v="2014-08-12T12:52:58"/>
  </r>
  <r>
    <x v="3478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6"/>
    <x v="3478"/>
    <b v="0"/>
    <n v="1"/>
    <b v="0"/>
    <s v="publishing/translations"/>
    <n v="1"/>
    <n v="15"/>
    <x v="1"/>
    <s v="translations"/>
    <x v="3478"/>
    <d v="2016-04-24T21:59:00"/>
  </r>
  <r>
    <x v="3479"/>
    <s v="Build Flying Saucer Artificial Intelligent from sea shell"/>
    <s v="Building a Flying saucer that has Artificial Intelligent made from sea shell."/>
    <n v="1500"/>
    <n v="15"/>
    <x v="2"/>
    <s v="US"/>
    <s v="USD"/>
    <x v="3457"/>
    <x v="3479"/>
    <b v="0"/>
    <n v="1"/>
    <b v="0"/>
    <s v="technology/space exploration"/>
    <n v="1"/>
    <n v="15"/>
    <x v="0"/>
    <s v="space exploration"/>
    <x v="3479"/>
    <d v="2014-09-15T20:09:00"/>
  </r>
  <r>
    <x v="3480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8"/>
    <x v="3480"/>
    <b v="0"/>
    <n v="1"/>
    <b v="0"/>
    <s v="journalism/audio"/>
    <n v="1"/>
    <n v="15"/>
    <x v="8"/>
    <s v="audio"/>
    <x v="3480"/>
    <d v="2017-03-06T04:08:52"/>
  </r>
  <r>
    <x v="3481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9"/>
    <x v="3481"/>
    <b v="0"/>
    <n v="1"/>
    <b v="0"/>
    <s v="technology/web"/>
    <n v="2"/>
    <n v="15"/>
    <x v="0"/>
    <s v="web"/>
    <x v="3481"/>
    <d v="2016-08-25T14:34:36"/>
  </r>
  <r>
    <x v="348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x v="3482"/>
    <b v="0"/>
    <n v="2"/>
    <b v="0"/>
    <s v="theater/musical"/>
    <n v="2"/>
    <n v="7.5"/>
    <x v="6"/>
    <s v="musical"/>
    <x v="3482"/>
    <d v="2015-11-30T17:00:00"/>
  </r>
  <r>
    <x v="3483"/>
    <s v="Film Speed"/>
    <s v="Film Speed is a series of Zines focusing on architecture shot completely on 35 and 120mm film."/>
    <n v="450"/>
    <n v="15"/>
    <x v="2"/>
    <s v="US"/>
    <s v="USD"/>
    <x v="3461"/>
    <x v="3483"/>
    <b v="0"/>
    <n v="2"/>
    <b v="0"/>
    <s v="photography/photobooks"/>
    <n v="3"/>
    <n v="7.5"/>
    <x v="2"/>
    <s v="photobooks"/>
    <x v="3483"/>
    <d v="2014-08-21T21:50:26"/>
  </r>
  <r>
    <x v="3484"/>
    <s v="Help Save High School Theater"/>
    <s v="Help Save High School Theater Program_x000a_Your donations will be used to purchase props, build sets, and costumes."/>
    <n v="150"/>
    <n v="15"/>
    <x v="2"/>
    <s v="US"/>
    <s v="USD"/>
    <x v="3462"/>
    <x v="3484"/>
    <b v="0"/>
    <n v="3"/>
    <b v="0"/>
    <s v="theater/plays"/>
    <n v="10"/>
    <n v="5"/>
    <x v="6"/>
    <s v="plays"/>
    <x v="3484"/>
    <d v="2014-07-30T20:53:59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x v="3485"/>
    <b v="0"/>
    <n v="3"/>
    <b v="0"/>
    <s v="film &amp; video/animation"/>
    <n v="0"/>
    <n v="4.83"/>
    <x v="5"/>
    <s v="animation"/>
    <x v="3485"/>
    <d v="2014-03-14T04:40:31"/>
  </r>
  <r>
    <x v="3486"/>
    <s v="weBuy Crowdsourced Shopping"/>
    <s v="weBuy trade built on technology and Crowd Sourced Power"/>
    <n v="125000"/>
    <n v="14"/>
    <x v="2"/>
    <s v="GB"/>
    <s v="GBP"/>
    <x v="3464"/>
    <x v="3486"/>
    <b v="0"/>
    <n v="7"/>
    <b v="0"/>
    <s v="technology/web"/>
    <n v="0"/>
    <n v="2"/>
    <x v="0"/>
    <s v="web"/>
    <x v="3486"/>
    <d v="2015-09-07T13:53:13"/>
  </r>
  <r>
    <x v="3487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x v="3487"/>
    <b v="0"/>
    <n v="1"/>
    <b v="1"/>
    <s v="film &amp; video/television"/>
    <n v="100"/>
    <n v="13"/>
    <x v="5"/>
    <s v="television"/>
    <x v="3487"/>
    <d v="2016-01-25T19:00:34"/>
  </r>
  <r>
    <x v="3488"/>
    <s v="Pariah"/>
    <s v="The First Play From The Man Who Brought You The Black James Bond!"/>
    <n v="10"/>
    <n v="13"/>
    <x v="0"/>
    <s v="US"/>
    <s v="USD"/>
    <x v="3466"/>
    <x v="3488"/>
    <b v="0"/>
    <n v="4"/>
    <b v="1"/>
    <s v="theater/plays"/>
    <n v="130"/>
    <n v="3.25"/>
    <x v="6"/>
    <s v="plays"/>
    <x v="3488"/>
    <d v="2016-10-13T20:22:44"/>
  </r>
  <r>
    <x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x v="3489"/>
    <b v="0"/>
    <n v="3"/>
    <b v="0"/>
    <s v="technology/web"/>
    <n v="0"/>
    <n v="4"/>
    <x v="0"/>
    <s v="web"/>
    <x v="3489"/>
    <d v="2014-12-17T18:30:45"/>
  </r>
  <r>
    <x v="3490"/>
    <s v="The Creature"/>
    <s v="Finishing your last job before you retire until a disaster strikes the cargo ship can you survive The Creature?"/>
    <n v="68000"/>
    <n v="12"/>
    <x v="2"/>
    <s v="US"/>
    <s v="USD"/>
    <x v="3468"/>
    <x v="3490"/>
    <b v="0"/>
    <n v="4"/>
    <b v="0"/>
    <s v="games/video games"/>
    <n v="0"/>
    <n v="3"/>
    <x v="3"/>
    <s v="video games"/>
    <x v="3490"/>
    <d v="2015-01-28T22:14:52"/>
  </r>
  <r>
    <x v="3491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x v="3491"/>
    <b v="0"/>
    <n v="3"/>
    <b v="0"/>
    <s v="technology/gadgets"/>
    <n v="1"/>
    <n v="4"/>
    <x v="0"/>
    <s v="gadgets"/>
    <x v="3491"/>
    <d v="2015-03-04T18:57:27"/>
  </r>
  <r>
    <x v="3492"/>
    <s v="Past"/>
    <s v="A young man experiences a tragedy and has the opportunity to go back and learn from his mistakes and find out his true self."/>
    <n v="110000"/>
    <n v="11"/>
    <x v="2"/>
    <s v="US"/>
    <s v="USD"/>
    <x v="3470"/>
    <x v="3492"/>
    <b v="0"/>
    <n v="2"/>
    <b v="0"/>
    <s v="film &amp; video/drama"/>
    <n v="0"/>
    <n v="5.5"/>
    <x v="5"/>
    <s v="drama"/>
    <x v="3492"/>
    <d v="2015-08-04T22:15:35"/>
  </r>
  <r>
    <x v="3493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1"/>
    <x v="3493"/>
    <b v="0"/>
    <n v="4"/>
    <b v="0"/>
    <s v="technology/wearables"/>
    <n v="0"/>
    <n v="2.75"/>
    <x v="0"/>
    <s v="wearables"/>
    <x v="3493"/>
    <d v="2014-08-09T22:43:42"/>
  </r>
  <r>
    <x v="3494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2"/>
    <x v="3494"/>
    <b v="0"/>
    <n v="2"/>
    <b v="0"/>
    <s v="theater/plays"/>
    <n v="0"/>
    <n v="5.5"/>
    <x v="6"/>
    <s v="plays"/>
    <x v="3494"/>
    <d v="2016-04-17T20:43:31"/>
  </r>
  <r>
    <x v="3495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3"/>
    <x v="3495"/>
    <b v="0"/>
    <n v="2"/>
    <b v="0"/>
    <s v="film &amp; video/animation"/>
    <n v="0"/>
    <n v="5.5"/>
    <x v="5"/>
    <s v="animation"/>
    <x v="3495"/>
    <d v="2016-11-20T18:48:47"/>
  </r>
  <r>
    <x v="3496"/>
    <s v="Droplets"/>
    <s v="Fast paced mobile game where you control a rain drop by tilting your screen. Absorb other rain drops to go faster, but avoid clouds."/>
    <n v="5000"/>
    <n v="11"/>
    <x v="2"/>
    <s v="US"/>
    <s v="USD"/>
    <x v="3474"/>
    <x v="3496"/>
    <b v="0"/>
    <n v="3"/>
    <b v="0"/>
    <s v="games/video games"/>
    <n v="0"/>
    <n v="3.67"/>
    <x v="3"/>
    <s v="video games"/>
    <x v="3496"/>
    <d v="2014-04-19T12:34:08"/>
  </r>
  <r>
    <x v="3497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5"/>
    <x v="3497"/>
    <b v="0"/>
    <n v="3"/>
    <b v="0"/>
    <s v="games/mobile games"/>
    <n v="0"/>
    <n v="3.67"/>
    <x v="3"/>
    <s v="mobile games"/>
    <x v="3497"/>
    <d v="2014-11-26T00:55:00"/>
  </r>
  <r>
    <x v="3498"/>
    <s v="The Heart of a P.K."/>
    <s v="Kimberly Stokes the daughter of Elder Baby Stokes Jr, of Bibleway C.O.G.I.C, is currently working on a EP. She is sharing her heart"/>
    <n v="5000"/>
    <n v="11"/>
    <x v="2"/>
    <s v="US"/>
    <s v="USD"/>
    <x v="3476"/>
    <x v="3498"/>
    <b v="0"/>
    <n v="2"/>
    <b v="0"/>
    <s v="music/faith"/>
    <n v="0"/>
    <n v="5.5"/>
    <x v="7"/>
    <s v="faith"/>
    <x v="3498"/>
    <d v="2015-03-31T03:22:00"/>
  </r>
  <r>
    <x v="3499"/>
    <s v="Attraction"/>
    <s v="A Stage Play that will bring you to the edge of your seat , leave you thinkin and will also have you laughing while enjoyin the talent"/>
    <n v="5000"/>
    <n v="11"/>
    <x v="2"/>
    <s v="US"/>
    <s v="USD"/>
    <x v="3477"/>
    <x v="3499"/>
    <b v="0"/>
    <n v="2"/>
    <b v="0"/>
    <s v="theater/plays"/>
    <n v="0"/>
    <n v="5.5"/>
    <x v="6"/>
    <s v="plays"/>
    <x v="3499"/>
    <d v="2015-01-02T11:49:11"/>
  </r>
  <r>
    <x v="3500"/>
    <s v="Professional Venue for local artists!!"/>
    <s v="Creating a place for local artists to perform, at substantially less cost for them"/>
    <n v="4100"/>
    <n v="11"/>
    <x v="2"/>
    <s v="US"/>
    <s v="USD"/>
    <x v="3478"/>
    <x v="3500"/>
    <b v="0"/>
    <n v="2"/>
    <b v="0"/>
    <s v="theater/spaces"/>
    <n v="0"/>
    <n v="5.5"/>
    <x v="6"/>
    <s v="spaces"/>
    <x v="3500"/>
    <d v="2015-06-12T03:45:06"/>
  </r>
  <r>
    <x v="3501"/>
    <s v="a feminine ending, brought to you by the East End Theatre Co"/>
    <s v="A funny, moving, witty piece about a girl, her oboe, and her dreams."/>
    <n v="2000"/>
    <n v="11"/>
    <x v="2"/>
    <s v="US"/>
    <s v="USD"/>
    <x v="3479"/>
    <x v="3501"/>
    <b v="0"/>
    <n v="2"/>
    <b v="0"/>
    <s v="theater/plays"/>
    <n v="1"/>
    <n v="5.5"/>
    <x v="6"/>
    <s v="plays"/>
    <x v="3501"/>
    <d v="2016-03-23T03:29:00"/>
  </r>
  <r>
    <x v="3502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0"/>
    <x v="3502"/>
    <b v="0"/>
    <n v="1"/>
    <b v="0"/>
    <s v="film &amp; video/science fiction"/>
    <n v="0"/>
    <n v="10"/>
    <x v="5"/>
    <s v="science fiction"/>
    <x v="3502"/>
    <d v="2016-07-03T10:25:45"/>
  </r>
  <r>
    <x v="3503"/>
    <s v="Mirlin's Sushi"/>
    <s v="Mirlins Sushi!_x000a_Find us on Facebook!_x000a_(Gives backers a voice, and a direct link to us! No kickstarter disappearing act here!)"/>
    <n v="175000"/>
    <n v="10"/>
    <x v="2"/>
    <s v="AU"/>
    <s v="AUD"/>
    <x v="3481"/>
    <x v="3503"/>
    <b v="0"/>
    <n v="1"/>
    <b v="0"/>
    <s v="food/food trucks"/>
    <n v="0"/>
    <n v="10"/>
    <x v="4"/>
    <s v="food trucks"/>
    <x v="3503"/>
    <d v="2017-03-06T13:00:00"/>
  </r>
  <r>
    <x v="3504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2"/>
    <x v="3504"/>
    <b v="0"/>
    <n v="1"/>
    <b v="0"/>
    <s v="film &amp; video/science fiction"/>
    <n v="0"/>
    <n v="10"/>
    <x v="5"/>
    <s v="science fiction"/>
    <x v="3504"/>
    <d v="2016-10-03T01:11:47"/>
  </r>
  <r>
    <x v="3505"/>
    <s v="Nana's Home Cooking on Wheels"/>
    <s v="Home cooked meals made by Nana. Indiana's famous tenderloin sandwiches, Nana's homemade cole slaw and so much more."/>
    <n v="50000"/>
    <n v="10"/>
    <x v="2"/>
    <s v="US"/>
    <s v="USD"/>
    <x v="3483"/>
    <x v="3505"/>
    <b v="0"/>
    <n v="1"/>
    <b v="0"/>
    <s v="food/food trucks"/>
    <n v="0"/>
    <n v="10"/>
    <x v="4"/>
    <s v="food trucks"/>
    <x v="3505"/>
    <d v="2015-04-27T15:42:10"/>
  </r>
  <r>
    <x v="3506"/>
    <s v="Charge Furniture"/>
    <s v="Charge furniture, making it simple and comfortable to charge your USB devices without leaving the comfort of your couch or armchair"/>
    <n v="42500"/>
    <n v="10"/>
    <x v="2"/>
    <s v="NZ"/>
    <s v="NZD"/>
    <x v="3484"/>
    <x v="3506"/>
    <b v="0"/>
    <n v="1"/>
    <b v="0"/>
    <s v="technology/gadgets"/>
    <n v="0"/>
    <n v="10"/>
    <x v="0"/>
    <s v="gadgets"/>
    <x v="3506"/>
    <d v="2014-08-09T00:48:54"/>
  </r>
  <r>
    <x v="3507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85"/>
    <x v="3507"/>
    <b v="0"/>
    <n v="1"/>
    <b v="0"/>
    <s v="publishing/fiction"/>
    <n v="0"/>
    <n v="10"/>
    <x v="1"/>
    <s v="fiction"/>
    <x v="3507"/>
    <d v="2016-01-30T19:46:42"/>
  </r>
  <r>
    <x v="3508"/>
    <s v="A Bite of a Snake Play"/>
    <s v="Smells Like Money, Drips Like Honey, Taste Like Mocha, Better Run AWAY"/>
    <n v="30000"/>
    <n v="10"/>
    <x v="3"/>
    <s v="US"/>
    <s v="USD"/>
    <x v="3486"/>
    <x v="3508"/>
    <b v="0"/>
    <n v="1"/>
    <b v="0"/>
    <s v="theater/plays"/>
    <n v="0"/>
    <n v="10"/>
    <x v="6"/>
    <s v="plays"/>
    <x v="3508"/>
    <d v="2017-04-21T07:24:20"/>
  </r>
  <r>
    <x v="3509"/>
    <s v="The Castle Project"/>
    <s v="A castle themed events center with large and small spaces to support a variety of arts i.e. performing, visual, music, theater, dance"/>
    <n v="25000"/>
    <n v="10"/>
    <x v="2"/>
    <s v="US"/>
    <s v="USD"/>
    <x v="3487"/>
    <x v="3509"/>
    <b v="0"/>
    <n v="2"/>
    <b v="0"/>
    <s v="theater/spaces"/>
    <n v="0"/>
    <n v="5"/>
    <x v="6"/>
    <s v="spaces"/>
    <x v="3509"/>
    <d v="2014-07-30T01:19:32"/>
  </r>
  <r>
    <x v="3510"/>
    <s v="Hip Justice Catmunity Center"/>
    <s v="Cat People Unite! It's time we get a space of our own to relax, socialize and learn! Join the Catmunity!"/>
    <n v="25000"/>
    <n v="10"/>
    <x v="2"/>
    <s v="US"/>
    <s v="USD"/>
    <x v="3488"/>
    <x v="3510"/>
    <b v="0"/>
    <n v="1"/>
    <b v="0"/>
    <s v="theater/spaces"/>
    <n v="0"/>
    <n v="10"/>
    <x v="6"/>
    <s v="spaces"/>
    <x v="3510"/>
    <d v="2017-02-19T00:45:19"/>
  </r>
  <r>
    <x v="3511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489"/>
    <x v="3511"/>
    <b v="0"/>
    <n v="1"/>
    <b v="0"/>
    <s v="technology/web"/>
    <n v="0"/>
    <n v="10"/>
    <x v="0"/>
    <s v="web"/>
    <x v="3511"/>
    <d v="2015-02-12T20:14:20"/>
  </r>
  <r>
    <x v="3512"/>
    <s v="DodgeBall Blitz"/>
    <s v="Lead your team to victory in this fast-paced, action, sports game! Use Power-ups and avoid attacks as you fight for victory!"/>
    <n v="20000"/>
    <n v="10"/>
    <x v="2"/>
    <s v="US"/>
    <s v="USD"/>
    <x v="3490"/>
    <x v="3512"/>
    <b v="0"/>
    <n v="2"/>
    <b v="0"/>
    <s v="games/video games"/>
    <n v="0"/>
    <n v="5"/>
    <x v="3"/>
    <s v="video games"/>
    <x v="3512"/>
    <d v="2014-12-08T23:21:27"/>
  </r>
  <r>
    <x v="3513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491"/>
    <x v="3513"/>
    <b v="0"/>
    <n v="1"/>
    <b v="0"/>
    <s v="games/mobile games"/>
    <n v="0"/>
    <n v="10"/>
    <x v="3"/>
    <s v="mobile games"/>
    <x v="3513"/>
    <d v="2016-11-05T22:11:52"/>
  </r>
  <r>
    <x v="3514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492"/>
    <x v="3514"/>
    <b v="0"/>
    <n v="1"/>
    <b v="0"/>
    <s v="theater/musical"/>
    <n v="0"/>
    <n v="10"/>
    <x v="6"/>
    <s v="musical"/>
    <x v="3514"/>
    <d v="2015-06-30T03:59:00"/>
  </r>
  <r>
    <x v="3515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3"/>
    <x v="3515"/>
    <b v="0"/>
    <n v="1"/>
    <b v="0"/>
    <s v="technology/web"/>
    <n v="0"/>
    <n v="10"/>
    <x v="0"/>
    <s v="web"/>
    <x v="3515"/>
    <d v="2015-09-06T05:10:00"/>
  </r>
  <r>
    <x v="3516"/>
    <s v="Bad Teddy Studios"/>
    <s v="We love cartoons!! We want to make more but it costs money to so. Be apart of your daily dose of WTF!?! Pledge now!!"/>
    <n v="10000"/>
    <n v="10"/>
    <x v="2"/>
    <s v="CA"/>
    <s v="CAD"/>
    <x v="3494"/>
    <x v="3516"/>
    <b v="0"/>
    <n v="2"/>
    <b v="0"/>
    <s v="film &amp; video/animation"/>
    <n v="0"/>
    <n v="5"/>
    <x v="5"/>
    <s v="animation"/>
    <x v="3516"/>
    <d v="2014-02-10T00:21:41"/>
  </r>
  <r>
    <x v="3517"/>
    <s v="Animated Stand-up Routines Shenanigans"/>
    <s v="Help me quit my day job and also create animated Stand-up routines from local up and coming comedians."/>
    <n v="10000"/>
    <n v="10"/>
    <x v="2"/>
    <s v="US"/>
    <s v="USD"/>
    <x v="3495"/>
    <x v="3517"/>
    <b v="0"/>
    <n v="1"/>
    <b v="0"/>
    <s v="film &amp; video/animation"/>
    <n v="0"/>
    <n v="10"/>
    <x v="5"/>
    <s v="animation"/>
    <x v="3517"/>
    <d v="2016-04-14T14:34:00"/>
  </r>
  <r>
    <x v="3518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6"/>
    <x v="3518"/>
    <b v="0"/>
    <n v="1"/>
    <b v="0"/>
    <s v="publishing/art books"/>
    <n v="0"/>
    <n v="10"/>
    <x v="1"/>
    <s v="art books"/>
    <x v="3518"/>
    <d v="2015-05-28T20:05:00"/>
  </r>
  <r>
    <x v="3519"/>
    <s v="The Escorts"/>
    <s v="An Enticing Trip into the World of Assisted Dying"/>
    <n v="8000"/>
    <n v="10"/>
    <x v="2"/>
    <s v="US"/>
    <s v="USD"/>
    <x v="3497"/>
    <x v="3519"/>
    <b v="0"/>
    <n v="1"/>
    <b v="0"/>
    <s v="theater/plays"/>
    <n v="0"/>
    <n v="10"/>
    <x v="6"/>
    <s v="plays"/>
    <x v="3519"/>
    <d v="2016-05-07T14:29:18"/>
  </r>
  <r>
    <x v="3520"/>
    <s v="TeleRide"/>
    <s v="SciFi racing game for Android &amp; iOS platforms. Player gets a unique weapon which introduces an additional dimension to the competition."/>
    <n v="6000"/>
    <n v="10"/>
    <x v="2"/>
    <s v="GB"/>
    <s v="GBP"/>
    <x v="3498"/>
    <x v="3520"/>
    <b v="0"/>
    <n v="3"/>
    <b v="0"/>
    <s v="games/video games"/>
    <n v="0"/>
    <n v="3.33"/>
    <x v="3"/>
    <s v="video games"/>
    <x v="3520"/>
    <d v="2013-10-09T08:18:07"/>
  </r>
  <r>
    <x v="352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499"/>
    <x v="3521"/>
    <b v="0"/>
    <n v="2"/>
    <b v="0"/>
    <s v="music/faith"/>
    <n v="0"/>
    <n v="5"/>
    <x v="7"/>
    <s v="faith"/>
    <x v="3521"/>
    <d v="2015-01-15T15:56:45"/>
  </r>
  <r>
    <x v="3522"/>
    <s v="The first green Food Truck in Phnom Penh"/>
    <s v="Starting a entire clean energy food truck and set a new standard for Cambodia"/>
    <n v="5000"/>
    <n v="10"/>
    <x v="2"/>
    <s v="BE"/>
    <s v="EUR"/>
    <x v="3500"/>
    <x v="3522"/>
    <b v="0"/>
    <n v="2"/>
    <b v="0"/>
    <s v="food/food trucks"/>
    <n v="0"/>
    <n v="5"/>
    <x v="4"/>
    <s v="food trucks"/>
    <x v="3522"/>
    <d v="2016-02-13T21:35:13"/>
  </r>
  <r>
    <x v="3523"/>
    <s v="Indian in Chelsea - Web Animated series"/>
    <s v="A hilarious comedy podcast being turned into an animated series  about an indian servant and his boss."/>
    <n v="5000"/>
    <n v="10"/>
    <x v="2"/>
    <s v="GB"/>
    <s v="GBP"/>
    <x v="3501"/>
    <x v="3523"/>
    <b v="0"/>
    <n v="1"/>
    <b v="0"/>
    <s v="film &amp; video/animation"/>
    <n v="0"/>
    <n v="10"/>
    <x v="5"/>
    <s v="animation"/>
    <x v="3523"/>
    <d v="2015-06-28T15:09:30"/>
  </r>
  <r>
    <x v="3524"/>
    <s v="everydayrelay"/>
    <s v="Emails are one of pervasively used mode of communication today. However, emails can be personal and sometimes discretion is needed."/>
    <n v="5000"/>
    <n v="10"/>
    <x v="2"/>
    <s v="US"/>
    <s v="USD"/>
    <x v="3502"/>
    <x v="3524"/>
    <b v="0"/>
    <n v="1"/>
    <b v="0"/>
    <s v="technology/web"/>
    <n v="0"/>
    <n v="10"/>
    <x v="0"/>
    <s v="web"/>
    <x v="3524"/>
    <d v="2016-05-20T14:08:22"/>
  </r>
  <r>
    <x v="3525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503"/>
    <x v="3525"/>
    <b v="0"/>
    <n v="1"/>
    <b v="0"/>
    <s v="technology/web"/>
    <n v="0"/>
    <n v="10"/>
    <x v="0"/>
    <s v="web"/>
    <x v="3525"/>
    <d v="2015-05-24T15:00:00"/>
  </r>
  <r>
    <x v="352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4"/>
    <x v="3526"/>
    <b v="0"/>
    <n v="1"/>
    <b v="0"/>
    <s v="technology/web"/>
    <n v="0"/>
    <n v="10"/>
    <x v="0"/>
    <s v="web"/>
    <x v="3526"/>
    <d v="2015-10-15T20:22:38"/>
  </r>
  <r>
    <x v="3527"/>
    <s v="1000 words (Canceled)"/>
    <s v="New collection of music by Scott Evan Davis!"/>
    <n v="5000"/>
    <n v="10"/>
    <x v="1"/>
    <s v="GB"/>
    <s v="GBP"/>
    <x v="3505"/>
    <x v="3527"/>
    <b v="0"/>
    <n v="1"/>
    <b v="0"/>
    <s v="theater/musical"/>
    <n v="0"/>
    <n v="10"/>
    <x v="6"/>
    <s v="musical"/>
    <x v="3527"/>
    <d v="2014-09-08T15:50:05"/>
  </r>
  <r>
    <x v="3528"/>
    <s v="Invisible Scars"/>
    <s v="A short drama based on a true events. Story of a British Soldier who comes back home suffering from Post Traumatic Stress Disorder."/>
    <n v="4400"/>
    <n v="10"/>
    <x v="2"/>
    <s v="GB"/>
    <s v="GBP"/>
    <x v="3506"/>
    <x v="3528"/>
    <b v="0"/>
    <n v="1"/>
    <b v="0"/>
    <s v="film &amp; video/drama"/>
    <n v="0"/>
    <n v="10"/>
    <x v="5"/>
    <s v="drama"/>
    <x v="3528"/>
    <d v="2016-02-17T23:59:00"/>
  </r>
  <r>
    <x v="3529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07"/>
    <x v="3529"/>
    <b v="0"/>
    <n v="1"/>
    <b v="0"/>
    <s v="theater/plays"/>
    <n v="0"/>
    <n v="10"/>
    <x v="6"/>
    <s v="plays"/>
    <x v="3529"/>
    <d v="2014-09-11T12:39:21"/>
  </r>
  <r>
    <x v="3530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08"/>
    <x v="3530"/>
    <b v="0"/>
    <n v="1"/>
    <b v="0"/>
    <s v="theater/plays"/>
    <n v="0"/>
    <n v="10"/>
    <x v="6"/>
    <s v="plays"/>
    <x v="3530"/>
    <d v="2015-03-24T03:59:00"/>
  </r>
  <r>
    <x v="3531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09"/>
    <x v="3531"/>
    <b v="0"/>
    <n v="1"/>
    <b v="0"/>
    <s v="publishing/children's books"/>
    <n v="0"/>
    <n v="10"/>
    <x v="1"/>
    <s v="children's books"/>
    <x v="3531"/>
    <d v="2015-07-17T16:03:24"/>
  </r>
  <r>
    <x v="3532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10"/>
    <x v="3532"/>
    <b v="0"/>
    <n v="1"/>
    <b v="0"/>
    <s v="theater/plays"/>
    <n v="0"/>
    <n v="10"/>
    <x v="6"/>
    <s v="plays"/>
    <x v="3532"/>
    <d v="2016-10-09T10:28:26"/>
  </r>
  <r>
    <x v="3533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511"/>
    <x v="3533"/>
    <b v="0"/>
    <n v="1"/>
    <b v="0"/>
    <s v="film &amp; video/science fiction"/>
    <n v="0"/>
    <n v="10"/>
    <x v="5"/>
    <s v="science fiction"/>
    <x v="3533"/>
    <d v="2014-11-16T22:26:18"/>
  </r>
  <r>
    <x v="3534"/>
    <s v="Project: 20M813"/>
    <s v="This is an Android game where you take control of the zombies and try to eat your way to world domination!"/>
    <n v="2500"/>
    <n v="10"/>
    <x v="2"/>
    <s v="US"/>
    <s v="USD"/>
    <x v="3512"/>
    <x v="3534"/>
    <b v="0"/>
    <n v="2"/>
    <b v="0"/>
    <s v="games/mobile games"/>
    <n v="0"/>
    <n v="5"/>
    <x v="3"/>
    <s v="mobile games"/>
    <x v="3534"/>
    <d v="2014-06-12T19:08:05"/>
  </r>
  <r>
    <x v="3535"/>
    <s v="Sunrises in the MidWest"/>
    <s v="I plan to take pictures of the sunrise in the MidWest every day in 2015 and compile them in a slide show for distribution."/>
    <n v="2250"/>
    <n v="10"/>
    <x v="2"/>
    <s v="US"/>
    <s v="USD"/>
    <x v="3513"/>
    <x v="3535"/>
    <b v="0"/>
    <n v="1"/>
    <b v="0"/>
    <s v="photography/nature"/>
    <n v="0"/>
    <n v="10"/>
    <x v="2"/>
    <s v="nature"/>
    <x v="3535"/>
    <d v="2014-11-22T13:13:54"/>
  </r>
  <r>
    <x v="3536"/>
    <s v="GAMING TO LEARN"/>
    <s v="Imagine a science class where the teacher walks in a says &quot;Take out your cell phone and play a game.&quot;"/>
    <n v="2000"/>
    <n v="10"/>
    <x v="2"/>
    <s v="US"/>
    <s v="USD"/>
    <x v="3514"/>
    <x v="3536"/>
    <b v="0"/>
    <n v="2"/>
    <b v="0"/>
    <s v="games/mobile games"/>
    <n v="1"/>
    <n v="5"/>
    <x v="3"/>
    <s v="mobile games"/>
    <x v="3536"/>
    <d v="2016-07-14T07:51:34"/>
  </r>
  <r>
    <x v="3537"/>
    <s v="C is for Crooked"/>
    <s v="A children's letter book that Lampoons Hillary Clinton"/>
    <n v="1500"/>
    <n v="10"/>
    <x v="2"/>
    <s v="US"/>
    <s v="USD"/>
    <x v="3515"/>
    <x v="3537"/>
    <b v="0"/>
    <n v="2"/>
    <b v="0"/>
    <s v="publishing/children's books"/>
    <n v="1"/>
    <n v="5"/>
    <x v="1"/>
    <s v="children's books"/>
    <x v="3537"/>
    <d v="2016-08-06T15:45:32"/>
  </r>
  <r>
    <x v="3538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6"/>
    <x v="3538"/>
    <b v="0"/>
    <n v="1"/>
    <b v="0"/>
    <s v="theater/plays"/>
    <n v="1"/>
    <n v="10"/>
    <x v="6"/>
    <s v="plays"/>
    <x v="3538"/>
    <d v="2015-03-23T18:00:00"/>
  </r>
  <r>
    <x v="3539"/>
    <s v="Ant Farm Theatre Project (Canceled)"/>
    <s v="I going to build a theatre for a local ant farm so that Ants can put on their theatre productions."/>
    <n v="1500"/>
    <n v="10"/>
    <x v="1"/>
    <s v="CA"/>
    <s v="CAD"/>
    <x v="3517"/>
    <x v="3539"/>
    <b v="0"/>
    <n v="1"/>
    <b v="0"/>
    <s v="theater/spaces"/>
    <n v="1"/>
    <n v="10"/>
    <x v="6"/>
    <s v="spaces"/>
    <x v="3539"/>
    <d v="2014-09-26T16:18:55"/>
  </r>
  <r>
    <x v="3540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8"/>
    <x v="3540"/>
    <b v="0"/>
    <n v="1"/>
    <b v="0"/>
    <s v="theater/plays"/>
    <n v="1"/>
    <n v="10"/>
    <x v="6"/>
    <s v="plays"/>
    <x v="3540"/>
    <d v="2017-04-18T19:13:39"/>
  </r>
  <r>
    <x v="3541"/>
    <s v="scriptCall - The Personal Presentation Platform"/>
    <s v="Script Call takes your presentation from the wall to your audience; from your device to theirs."/>
    <n v="1000"/>
    <n v="10"/>
    <x v="2"/>
    <s v="US"/>
    <s v="USD"/>
    <x v="3519"/>
    <x v="3541"/>
    <b v="0"/>
    <n v="2"/>
    <b v="0"/>
    <s v="technology/web"/>
    <n v="1"/>
    <n v="5"/>
    <x v="0"/>
    <s v="web"/>
    <x v="3541"/>
    <d v="2015-03-16T16:11:56"/>
  </r>
  <r>
    <x v="3542"/>
    <s v="The Dead Loss"/>
    <s v="1920's London; two brothers try to make a name for themselves in the underground crime world but encounter a ruthless Irish mob boss."/>
    <n v="1000"/>
    <n v="10"/>
    <x v="2"/>
    <s v="GB"/>
    <s v="GBP"/>
    <x v="3520"/>
    <x v="3542"/>
    <b v="0"/>
    <n v="1"/>
    <b v="0"/>
    <s v="theater/plays"/>
    <n v="1"/>
    <n v="10"/>
    <x v="6"/>
    <s v="plays"/>
    <x v="3542"/>
    <d v="2015-12-13T18:44:57"/>
  </r>
  <r>
    <x v="3543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1"/>
    <x v="3543"/>
    <b v="0"/>
    <n v="1"/>
    <b v="0"/>
    <s v="theater/plays"/>
    <n v="1"/>
    <n v="10"/>
    <x v="6"/>
    <s v="plays"/>
    <x v="3543"/>
    <d v="2015-08-31T16:04:57"/>
  </r>
  <r>
    <x v="3544"/>
    <s v="Rainbow Ball to the Iphone"/>
    <s v="We want to bring our Game Rainbow Ball to the iphone and to do that we need a little help"/>
    <n v="750"/>
    <n v="10"/>
    <x v="2"/>
    <s v="US"/>
    <s v="USD"/>
    <x v="3522"/>
    <x v="3544"/>
    <b v="0"/>
    <n v="1"/>
    <b v="0"/>
    <s v="games/video games"/>
    <n v="1"/>
    <n v="10"/>
    <x v="3"/>
    <s v="video games"/>
    <x v="3544"/>
    <d v="2011-10-16T23:09:01"/>
  </r>
  <r>
    <x v="354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523"/>
    <x v="3545"/>
    <b v="0"/>
    <n v="1"/>
    <b v="0"/>
    <s v="journalism/audio"/>
    <n v="2"/>
    <n v="10"/>
    <x v="8"/>
    <s v="audio"/>
    <x v="3545"/>
    <d v="2014-09-12T10:00:00"/>
  </r>
  <r>
    <x v="3546"/>
    <s v="Duodeca"/>
    <s v="Poppin Productions are currently entering the development stage of their very first production -  &quot;Duodeca&quot;."/>
    <n v="600"/>
    <n v="10"/>
    <x v="2"/>
    <s v="GB"/>
    <s v="GBP"/>
    <x v="3524"/>
    <x v="3546"/>
    <b v="0"/>
    <n v="2"/>
    <b v="0"/>
    <s v="theater/musical"/>
    <n v="2"/>
    <n v="5"/>
    <x v="6"/>
    <s v="musical"/>
    <x v="3546"/>
    <d v="2015-08-28T22:30:00"/>
  </r>
  <r>
    <x v="3547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5"/>
    <x v="3547"/>
    <b v="0"/>
    <n v="1"/>
    <b v="0"/>
    <s v="theater/plays"/>
    <n v="2"/>
    <n v="10"/>
    <x v="6"/>
    <s v="plays"/>
    <x v="3547"/>
    <d v="2015-05-22T21:00:00"/>
  </r>
  <r>
    <x v="3548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26"/>
    <x v="3548"/>
    <b v="0"/>
    <n v="1"/>
    <b v="0"/>
    <s v="theater/plays"/>
    <n v="5"/>
    <n v="10"/>
    <x v="6"/>
    <s v="plays"/>
    <x v="3548"/>
    <d v="2015-09-19T03:59:00"/>
  </r>
  <r>
    <x v="3549"/>
    <s v="Tyke Theatre Web Show"/>
    <s v="Tyke wants to expand her puppet theater show to weekly online web shows and is looking for backers."/>
    <n v="100"/>
    <n v="10"/>
    <x v="2"/>
    <s v="US"/>
    <s v="USD"/>
    <x v="3527"/>
    <x v="3549"/>
    <b v="0"/>
    <n v="1"/>
    <b v="0"/>
    <s v="theater/plays"/>
    <n v="10"/>
    <n v="10"/>
    <x v="6"/>
    <s v="plays"/>
    <x v="3549"/>
    <d v="2014-08-10T16:45:02"/>
  </r>
  <r>
    <x v="3550"/>
    <s v="CENTROPYMUSIC"/>
    <s v="MUSIC WITH MEANING!  MUSIC THAT MATTERS!!!"/>
    <n v="10"/>
    <n v="10"/>
    <x v="0"/>
    <s v="US"/>
    <s v="USD"/>
    <x v="3528"/>
    <x v="3550"/>
    <b v="0"/>
    <n v="1"/>
    <b v="1"/>
    <s v="music/metal"/>
    <n v="100"/>
    <n v="10"/>
    <x v="7"/>
    <s v="metal"/>
    <x v="3550"/>
    <d v="2015-07-10T19:09:36"/>
  </r>
  <r>
    <x v="3551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29"/>
    <x v="3551"/>
    <b v="0"/>
    <n v="1"/>
    <b v="1"/>
    <s v="music/electronic music"/>
    <n v="200"/>
    <n v="10"/>
    <x v="7"/>
    <s v="electronic music"/>
    <x v="3551"/>
    <d v="2015-05-15T19:49:39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x v="3552"/>
    <b v="0"/>
    <n v="1"/>
    <b v="0"/>
    <s v="technology/web"/>
    <n v="0"/>
    <n v="9"/>
    <x v="0"/>
    <s v="web"/>
    <x v="3552"/>
    <d v="2015-10-29T21:40:48"/>
  </r>
  <r>
    <x v="3553"/>
    <s v="Ducky Diapers"/>
    <s v="Have you ever dreamed of having a pet duckling, but concerned about all the pooping, here is a a solution to help solve that issue."/>
    <n v="200000"/>
    <n v="8"/>
    <x v="2"/>
    <s v="US"/>
    <s v="USD"/>
    <x v="3531"/>
    <x v="3553"/>
    <b v="0"/>
    <n v="4"/>
    <b v="0"/>
    <s v="technology/wearables"/>
    <n v="0"/>
    <n v="2"/>
    <x v="0"/>
    <s v="wearables"/>
    <x v="3553"/>
    <d v="2014-08-17T19:58:18"/>
  </r>
  <r>
    <x v="3554"/>
    <s v="FBTR BBQ"/>
    <s v="FBTR is a Texas-style, North Carolina based, homemade BBQ company looking to bring good meat to the masses."/>
    <n v="60000"/>
    <n v="8"/>
    <x v="2"/>
    <s v="US"/>
    <s v="USD"/>
    <x v="3532"/>
    <x v="3554"/>
    <b v="0"/>
    <n v="1"/>
    <b v="0"/>
    <s v="food/food trucks"/>
    <n v="0"/>
    <n v="8"/>
    <x v="4"/>
    <s v="food trucks"/>
    <x v="3554"/>
    <d v="2014-12-31T16:54:50"/>
  </r>
  <r>
    <x v="3555"/>
    <s v="Forever Man (short film) (Canceled)"/>
    <s v="Man's cryogenic chamber and his soulmate's time travel from the distant future allows them to meet in the middle."/>
    <n v="2995"/>
    <n v="8"/>
    <x v="1"/>
    <s v="US"/>
    <s v="USD"/>
    <x v="3533"/>
    <x v="3555"/>
    <b v="0"/>
    <n v="2"/>
    <b v="0"/>
    <s v="film &amp; video/science fiction"/>
    <n v="0"/>
    <n v="4"/>
    <x v="5"/>
    <s v="science fiction"/>
    <x v="3555"/>
    <d v="2016-02-26T21:52:52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x v="3556"/>
    <b v="0"/>
    <n v="8"/>
    <b v="0"/>
    <s v="technology/web"/>
    <n v="1"/>
    <n v="1"/>
    <x v="0"/>
    <s v="web"/>
    <x v="3556"/>
    <d v="2014-11-14T02:37:23"/>
  </r>
  <r>
    <x v="3557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5"/>
    <x v="3557"/>
    <b v="0"/>
    <n v="4"/>
    <b v="0"/>
    <s v="technology/gadgets"/>
    <n v="2"/>
    <n v="2"/>
    <x v="0"/>
    <s v="gadgets"/>
    <x v="3557"/>
    <d v="2014-09-02T01:10:22"/>
  </r>
  <r>
    <x v="3558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6"/>
    <x v="3558"/>
    <b v="0"/>
    <n v="1"/>
    <b v="0"/>
    <s v="theater/plays"/>
    <n v="0"/>
    <n v="7"/>
    <x v="6"/>
    <s v="plays"/>
    <x v="3558"/>
    <d v="2016-07-08T23:25:54"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x v="3559"/>
    <b v="0"/>
    <n v="3"/>
    <b v="0"/>
    <s v="theater/plays"/>
    <n v="0"/>
    <n v="2.33"/>
    <x v="6"/>
    <s v="plays"/>
    <x v="3559"/>
    <d v="2016-05-05T03:04:53"/>
  </r>
  <r>
    <x v="3560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8"/>
    <x v="3560"/>
    <b v="0"/>
    <n v="3"/>
    <b v="0"/>
    <s v="publishing/translations"/>
    <n v="0"/>
    <n v="2.33"/>
    <x v="1"/>
    <s v="translations"/>
    <x v="3560"/>
    <d v="2015-02-06T01:25:00"/>
  </r>
  <r>
    <x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x v="3561"/>
    <b v="0"/>
    <n v="2"/>
    <b v="0"/>
    <s v="film &amp; video/animation"/>
    <n v="0"/>
    <n v="3"/>
    <x v="5"/>
    <s v="animation"/>
    <x v="3561"/>
    <d v="2015-11-27T21:40:04"/>
  </r>
  <r>
    <x v="3562"/>
    <s v="DigitaliBook free library"/>
    <s v="We present digitaibook,com site which can become a free electronic library with your help,"/>
    <n v="20000"/>
    <n v="6"/>
    <x v="2"/>
    <s v="US"/>
    <s v="USD"/>
    <x v="3540"/>
    <x v="3562"/>
    <b v="0"/>
    <n v="2"/>
    <b v="0"/>
    <s v="technology/web"/>
    <n v="0"/>
    <n v="3"/>
    <x v="0"/>
    <s v="web"/>
    <x v="3562"/>
    <d v="2016-11-02T21:31:32"/>
  </r>
  <r>
    <x v="3563"/>
    <s v="The Panama Canal Bridge of the Americas"/>
    <s v="My Goal is to travel across Panama with my team and capture the beauty and wildlife throughout the canal."/>
    <n v="18000"/>
    <n v="6"/>
    <x v="2"/>
    <s v="US"/>
    <s v="USD"/>
    <x v="3541"/>
    <x v="3563"/>
    <b v="0"/>
    <n v="2"/>
    <b v="0"/>
    <s v="photography/nature"/>
    <n v="0"/>
    <n v="3"/>
    <x v="2"/>
    <s v="nature"/>
    <x v="3563"/>
    <d v="2014-12-31T17:05:38"/>
  </r>
  <r>
    <x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x v="3564"/>
    <b v="0"/>
    <n v="2"/>
    <b v="0"/>
    <s v="journalism/audio"/>
    <n v="0"/>
    <n v="3"/>
    <x v="8"/>
    <s v="audio"/>
    <x v="3564"/>
    <d v="2015-03-05T20:27:00"/>
  </r>
  <r>
    <x v="3565"/>
    <s v="Alex and More"/>
    <s v="Juego de plataformas con 20 personajes. Cada personaje tiene cuatro habilidades distintas al resto de personajes y sus propias voces."/>
    <n v="5000"/>
    <n v="6"/>
    <x v="2"/>
    <s v="ES"/>
    <s v="EUR"/>
    <x v="3543"/>
    <x v="3565"/>
    <b v="0"/>
    <n v="2"/>
    <b v="0"/>
    <s v="games/mobile games"/>
    <n v="0"/>
    <n v="3"/>
    <x v="3"/>
    <s v="mobile games"/>
    <x v="3565"/>
    <d v="2016-03-14T14:35:29"/>
  </r>
  <r>
    <x v="3566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4"/>
    <x v="3566"/>
    <b v="0"/>
    <n v="1"/>
    <b v="0"/>
    <s v="publishing/translations"/>
    <n v="0"/>
    <n v="6"/>
    <x v="1"/>
    <s v="translations"/>
    <x v="3566"/>
    <d v="2016-02-25T10:57:14"/>
  </r>
  <r>
    <x v="3567"/>
    <s v="Avarimor Series (Audio Plays)"/>
    <s v="How can the visual age appreciate something that cant see? With these Audio Plays I will show you, if your willing to listen."/>
    <n v="750"/>
    <n v="6"/>
    <x v="2"/>
    <s v="US"/>
    <s v="USD"/>
    <x v="3545"/>
    <x v="3567"/>
    <b v="0"/>
    <n v="2"/>
    <b v="0"/>
    <s v="theater/plays"/>
    <n v="1"/>
    <n v="3"/>
    <x v="6"/>
    <s v="plays"/>
    <x v="3567"/>
    <d v="2015-02-07T21:42:19"/>
  </r>
  <r>
    <x v="3568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6"/>
    <x v="3568"/>
    <b v="0"/>
    <n v="2"/>
    <b v="0"/>
    <s v="technology/web"/>
    <n v="1"/>
    <n v="3"/>
    <x v="0"/>
    <s v="web"/>
    <x v="3568"/>
    <d v="2016-07-04T15:46:00"/>
  </r>
  <r>
    <x v="3569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47"/>
    <x v="3569"/>
    <b v="0"/>
    <n v="1"/>
    <b v="0"/>
    <s v="food/food trucks"/>
    <n v="0"/>
    <n v="5"/>
    <x v="4"/>
    <s v="food trucks"/>
    <x v="3569"/>
    <d v="2014-08-16T21:44:12"/>
  </r>
  <r>
    <x v="3570"/>
    <s v="Midway: The Turning Point"/>
    <s v="Step 1 (script editing) to produce a dramatic film about the air/sea battle of WWII that turned the tide of victory for the US."/>
    <n v="50000"/>
    <n v="5"/>
    <x v="2"/>
    <s v="US"/>
    <s v="USD"/>
    <x v="3548"/>
    <x v="3570"/>
    <b v="0"/>
    <n v="1"/>
    <b v="0"/>
    <s v="film &amp; video/drama"/>
    <n v="0"/>
    <n v="5"/>
    <x v="5"/>
    <s v="drama"/>
    <x v="3570"/>
    <d v="2014-07-02T16:29:55"/>
  </r>
  <r>
    <x v="3571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49"/>
    <x v="3571"/>
    <b v="0"/>
    <n v="1"/>
    <b v="0"/>
    <s v="food/food trucks"/>
    <n v="0"/>
    <n v="5"/>
    <x v="4"/>
    <s v="food trucks"/>
    <x v="3571"/>
    <d v="2016-03-23T11:52:07"/>
  </r>
  <r>
    <x v="3572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50"/>
    <x v="3572"/>
    <b v="0"/>
    <n v="1"/>
    <b v="0"/>
    <s v="film &amp; video/animation"/>
    <n v="0"/>
    <n v="5"/>
    <x v="5"/>
    <s v="animation"/>
    <x v="3572"/>
    <d v="2013-03-23T12:19:23"/>
  </r>
  <r>
    <x v="3573"/>
    <s v="Mexican food truck"/>
    <s v="I want to start my food truck business."/>
    <n v="25000"/>
    <n v="5"/>
    <x v="2"/>
    <s v="US"/>
    <s v="USD"/>
    <x v="3551"/>
    <x v="3573"/>
    <b v="0"/>
    <n v="5"/>
    <b v="0"/>
    <s v="food/food trucks"/>
    <n v="0"/>
    <n v="1"/>
    <x v="4"/>
    <s v="food trucks"/>
    <x v="3573"/>
    <d v="2015-03-24T19:34:04"/>
  </r>
  <r>
    <x v="357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52"/>
    <x v="3574"/>
    <b v="0"/>
    <n v="1"/>
    <b v="0"/>
    <s v="food/food trucks"/>
    <n v="0"/>
    <n v="5"/>
    <x v="4"/>
    <s v="food trucks"/>
    <x v="3574"/>
    <d v="2015-03-14T15:00:00"/>
  </r>
  <r>
    <x v="3575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3"/>
    <x v="3575"/>
    <b v="0"/>
    <n v="1"/>
    <b v="0"/>
    <s v="games/video games"/>
    <n v="0"/>
    <n v="5"/>
    <x v="3"/>
    <s v="video games"/>
    <x v="3575"/>
    <d v="2015-05-29T04:27:33"/>
  </r>
  <r>
    <x v="3576"/>
    <s v="Thundercreek Studios"/>
    <s v="Hey all I'm building out my Christian Recording studio in a new building. I have the building but lack the funds to build it out!!!"/>
    <n v="10000"/>
    <n v="5"/>
    <x v="3"/>
    <s v="US"/>
    <s v="USD"/>
    <x v="3554"/>
    <x v="3576"/>
    <b v="0"/>
    <n v="1"/>
    <b v="0"/>
    <s v="music/faith"/>
    <n v="0"/>
    <n v="5"/>
    <x v="7"/>
    <s v="faith"/>
    <x v="3576"/>
    <d v="2017-03-27T04:36:00"/>
  </r>
  <r>
    <x v="3577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55"/>
    <x v="3577"/>
    <b v="0"/>
    <n v="1"/>
    <b v="0"/>
    <s v="theater/spaces"/>
    <n v="0"/>
    <n v="5"/>
    <x v="6"/>
    <s v="spaces"/>
    <x v="3577"/>
    <d v="2015-03-27T00:05:32"/>
  </r>
  <r>
    <x v="3578"/>
    <s v="Soulwalker"/>
    <s v="Take control of the Void and bend it to your will as you perfect your strategy and amass your deck. The light gathers, your power grows"/>
    <n v="8000"/>
    <n v="5"/>
    <x v="2"/>
    <s v="US"/>
    <s v="USD"/>
    <x v="3556"/>
    <x v="3578"/>
    <b v="0"/>
    <n v="1"/>
    <b v="0"/>
    <s v="games/mobile games"/>
    <n v="0"/>
    <n v="5"/>
    <x v="3"/>
    <s v="mobile games"/>
    <x v="3578"/>
    <d v="2015-01-01T08:20:26"/>
  </r>
  <r>
    <x v="3579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57"/>
    <x v="3579"/>
    <b v="0"/>
    <n v="1"/>
    <b v="0"/>
    <s v="theater/musical"/>
    <n v="0"/>
    <n v="5"/>
    <x v="6"/>
    <s v="musical"/>
    <x v="3579"/>
    <d v="2014-06-29T06:13:01"/>
  </r>
  <r>
    <x v="3580"/>
    <s v="Consumed"/>
    <s v="A stop-motion animation made by a one girl team, with a camera, creativity, and a lot of determination."/>
    <n v="5000"/>
    <n v="5"/>
    <x v="2"/>
    <s v="US"/>
    <s v="USD"/>
    <x v="3558"/>
    <x v="3580"/>
    <b v="0"/>
    <n v="1"/>
    <b v="0"/>
    <s v="film &amp; video/animation"/>
    <n v="0"/>
    <n v="5"/>
    <x v="5"/>
    <s v="animation"/>
    <x v="3580"/>
    <d v="2016-03-24T22:39:13"/>
  </r>
  <r>
    <x v="3581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9"/>
    <x v="3581"/>
    <b v="0"/>
    <n v="1"/>
    <b v="0"/>
    <s v="publishing/fiction"/>
    <n v="0"/>
    <n v="5"/>
    <x v="1"/>
    <s v="fiction"/>
    <x v="3581"/>
    <d v="2012-09-07T07:51:00"/>
  </r>
  <r>
    <x v="3582"/>
    <s v="'Potter.' Funding 2015"/>
    <s v="'Potter.' is a parody of the popular Harry Potter series allowing aspiring actors a chance to work in a professional production."/>
    <n v="5000"/>
    <n v="5"/>
    <x v="2"/>
    <s v="AU"/>
    <s v="AUD"/>
    <x v="3560"/>
    <x v="3582"/>
    <b v="0"/>
    <n v="1"/>
    <b v="0"/>
    <s v="theater/plays"/>
    <n v="0"/>
    <n v="5"/>
    <x v="6"/>
    <s v="plays"/>
    <x v="3582"/>
    <d v="2014-10-07T04:30:00"/>
  </r>
  <r>
    <x v="358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61"/>
    <x v="3583"/>
    <b v="0"/>
    <n v="1"/>
    <b v="0"/>
    <s v="publishing/fiction"/>
    <n v="0"/>
    <n v="5"/>
    <x v="1"/>
    <s v="fiction"/>
    <x v="3583"/>
    <d v="2013-08-15T10:43:28"/>
  </r>
  <r>
    <x v="3584"/>
    <s v="Inspire Healthy Eating"/>
    <s v="I would like to bring fresh salad and food to the streets of London at a reasonable price."/>
    <n v="3000"/>
    <n v="5"/>
    <x v="2"/>
    <s v="GB"/>
    <s v="GBP"/>
    <x v="3562"/>
    <x v="3584"/>
    <b v="0"/>
    <n v="1"/>
    <b v="0"/>
    <s v="food/food trucks"/>
    <n v="0"/>
    <n v="5"/>
    <x v="4"/>
    <s v="food trucks"/>
    <x v="3584"/>
    <d v="2015-12-25T07:55:36"/>
  </r>
  <r>
    <x v="3585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3"/>
    <x v="3585"/>
    <b v="0"/>
    <n v="1"/>
    <b v="0"/>
    <s v="theater/plays"/>
    <n v="0"/>
    <n v="5"/>
    <x v="6"/>
    <s v="plays"/>
    <x v="3585"/>
    <d v="2015-01-11T10:15:24"/>
  </r>
  <r>
    <x v="3586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64"/>
    <x v="3586"/>
    <b v="0"/>
    <n v="1"/>
    <b v="0"/>
    <s v="theater/plays"/>
    <n v="0"/>
    <n v="5"/>
    <x v="6"/>
    <s v="plays"/>
    <x v="3586"/>
    <d v="2016-06-19T22:32:01"/>
  </r>
  <r>
    <x v="3587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65"/>
    <x v="3587"/>
    <b v="0"/>
    <n v="1"/>
    <b v="0"/>
    <s v="games/video games"/>
    <n v="0"/>
    <n v="5"/>
    <x v="3"/>
    <s v="video games"/>
    <x v="3587"/>
    <d v="2014-04-06T19:01:04"/>
  </r>
  <r>
    <x v="3588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66"/>
    <x v="3588"/>
    <b v="0"/>
    <n v="1"/>
    <b v="0"/>
    <s v="publishing/fiction"/>
    <n v="0"/>
    <n v="5"/>
    <x v="1"/>
    <s v="fiction"/>
    <x v="3588"/>
    <d v="2016-08-05T00:10:33"/>
  </r>
  <r>
    <x v="3589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67"/>
    <x v="3589"/>
    <b v="0"/>
    <n v="1"/>
    <b v="0"/>
    <s v="theater/plays"/>
    <n v="0"/>
    <n v="5"/>
    <x v="6"/>
    <s v="plays"/>
    <x v="3589"/>
    <d v="2015-05-15T19:14:28"/>
  </r>
  <r>
    <x v="3590"/>
    <s v="Poles Apart - A Play in 2 Acts"/>
    <s v="Is Henson willing to dare risk a theatrical speaking tour of his North Pole adventures...and more?"/>
    <n v="2000"/>
    <n v="5"/>
    <x v="2"/>
    <s v="US"/>
    <s v="USD"/>
    <x v="3568"/>
    <x v="3590"/>
    <b v="0"/>
    <n v="1"/>
    <b v="0"/>
    <s v="theater/plays"/>
    <n v="0"/>
    <n v="5"/>
    <x v="6"/>
    <s v="plays"/>
    <x v="3590"/>
    <d v="2014-07-19T09:21:30"/>
  </r>
  <r>
    <x v="3591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69"/>
    <x v="3591"/>
    <b v="0"/>
    <n v="1"/>
    <b v="0"/>
    <s v="theater/plays"/>
    <n v="0"/>
    <n v="5"/>
    <x v="6"/>
    <s v="plays"/>
    <x v="3591"/>
    <d v="2014-08-26T16:28:00"/>
  </r>
  <r>
    <x v="3592"/>
    <s v="Hardcross"/>
    <s v="Following the enormous success of Hardcross, we are looking for new ways to bring this wonderful play to a wider audience."/>
    <n v="1500"/>
    <n v="5"/>
    <x v="2"/>
    <s v="GB"/>
    <s v="GBP"/>
    <x v="3570"/>
    <x v="3592"/>
    <b v="0"/>
    <n v="1"/>
    <b v="0"/>
    <s v="theater/plays"/>
    <n v="0"/>
    <n v="5"/>
    <x v="6"/>
    <s v="plays"/>
    <x v="3592"/>
    <d v="2016-06-01T23:38:29"/>
  </r>
  <r>
    <x v="3593"/>
    <s v="Crazy Daisy Food Truck"/>
    <s v="Crazy Daisy will become the newest member of the food truck distributors in Kansas City, Missouri."/>
    <n v="1000"/>
    <n v="5"/>
    <x v="2"/>
    <s v="US"/>
    <s v="USD"/>
    <x v="3571"/>
    <x v="3593"/>
    <b v="0"/>
    <n v="5"/>
    <b v="0"/>
    <s v="food/food trucks"/>
    <n v="1"/>
    <n v="1"/>
    <x v="4"/>
    <s v="food trucks"/>
    <x v="3593"/>
    <d v="2015-03-16T17:28:00"/>
  </r>
  <r>
    <x v="3594"/>
    <s v="A YouTube Gaming Channel"/>
    <s v="A start up YouTube PC Gaming channel named ''Jeansie''. Comprised of witty banter and slightly above average  gaming skills :)"/>
    <n v="1000"/>
    <n v="5"/>
    <x v="2"/>
    <s v="GB"/>
    <s v="GBP"/>
    <x v="3572"/>
    <x v="3594"/>
    <b v="0"/>
    <n v="1"/>
    <b v="0"/>
    <s v="games/video games"/>
    <n v="1"/>
    <n v="5"/>
    <x v="3"/>
    <s v="video games"/>
    <x v="3594"/>
    <d v="2014-08-14T23:27:00"/>
  </r>
  <r>
    <x v="3595"/>
    <s v="The Sharper Image"/>
    <s v="Photographic canvas prints depicting different scenes from around the globe, including local images taken in Sussex England."/>
    <n v="1000"/>
    <n v="5"/>
    <x v="2"/>
    <s v="GB"/>
    <s v="GBP"/>
    <x v="3573"/>
    <x v="3595"/>
    <b v="0"/>
    <n v="1"/>
    <b v="0"/>
    <s v="photography/places"/>
    <n v="1"/>
    <n v="5"/>
    <x v="2"/>
    <s v="places"/>
    <x v="3595"/>
    <d v="2015-12-19T10:46:30"/>
  </r>
  <r>
    <x v="3596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74"/>
    <x v="3596"/>
    <b v="0"/>
    <n v="1"/>
    <b v="0"/>
    <s v="music/world music"/>
    <n v="1"/>
    <n v="5"/>
    <x v="7"/>
    <s v="world music"/>
    <x v="3596"/>
    <d v="2011-09-11T13:18:00"/>
  </r>
  <r>
    <x v="3597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75"/>
    <x v="3597"/>
    <b v="0"/>
    <n v="1"/>
    <b v="0"/>
    <s v="technology/web"/>
    <n v="1"/>
    <n v="5"/>
    <x v="0"/>
    <s v="web"/>
    <x v="3597"/>
    <d v="2015-11-29T01:49:04"/>
  </r>
  <r>
    <x v="3598"/>
    <s v="100, Acre Wood"/>
    <s v="NonSens!cal tackles the struggles of four people with mental health issues/disorders inspired by A.A Milne's Winnie the Pooh"/>
    <n v="500"/>
    <n v="5"/>
    <x v="2"/>
    <s v="GB"/>
    <s v="GBP"/>
    <x v="3576"/>
    <x v="3598"/>
    <b v="0"/>
    <n v="1"/>
    <b v="0"/>
    <s v="theater/plays"/>
    <n v="1"/>
    <n v="5"/>
    <x v="6"/>
    <s v="plays"/>
    <x v="3598"/>
    <d v="2016-04-23T10:16:40"/>
  </r>
  <r>
    <x v="3599"/>
    <s v="THE RUNNING GAME"/>
    <s v="This game is an alternative to the boring morning jogs This game will make you excited to workout Following elite footballer movements!"/>
    <n v="110000"/>
    <n v="4"/>
    <x v="2"/>
    <s v="GB"/>
    <s v="GBP"/>
    <x v="3577"/>
    <x v="3599"/>
    <b v="0"/>
    <n v="2"/>
    <b v="0"/>
    <s v="games/mobile games"/>
    <n v="0"/>
    <n v="2"/>
    <x v="3"/>
    <s v="mobile games"/>
    <x v="3599"/>
    <d v="2016-11-06T09:49:07"/>
  </r>
  <r>
    <x v="3600"/>
    <s v="Gringo Loco Tacos Food Truck"/>
    <s v="Bringing the best tacos to the streets of Chicago!"/>
    <n v="50000"/>
    <n v="4"/>
    <x v="2"/>
    <s v="US"/>
    <s v="USD"/>
    <x v="3578"/>
    <x v="3600"/>
    <b v="0"/>
    <n v="3"/>
    <b v="0"/>
    <s v="food/food trucks"/>
    <n v="0"/>
    <n v="1.33"/>
    <x v="4"/>
    <s v="food trucks"/>
    <x v="3600"/>
    <d v="2015-03-01T08:08:41"/>
  </r>
  <r>
    <x v="3601"/>
    <s v="Keto Advice (Canceled)"/>
    <s v="With no central location for keto knowledge, keto advice will be a community run knowledge base."/>
    <n v="2000"/>
    <n v="4"/>
    <x v="1"/>
    <s v="GB"/>
    <s v="GBP"/>
    <x v="3579"/>
    <x v="3601"/>
    <b v="0"/>
    <n v="1"/>
    <b v="0"/>
    <s v="technology/web"/>
    <n v="0"/>
    <n v="4"/>
    <x v="0"/>
    <s v="web"/>
    <x v="3601"/>
    <d v="2015-06-06T10:47:00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x v="3602"/>
    <b v="0"/>
    <n v="2"/>
    <b v="0"/>
    <s v="theater/plays"/>
    <n v="0"/>
    <n v="2"/>
    <x v="6"/>
    <s v="plays"/>
    <x v="3602"/>
    <d v="2014-08-21T18:35:11"/>
  </r>
  <r>
    <x v="3603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1"/>
    <x v="3603"/>
    <b v="0"/>
    <n v="2"/>
    <b v="0"/>
    <s v="theater/musical"/>
    <n v="0"/>
    <n v="1.5"/>
    <x v="6"/>
    <s v="musical"/>
    <x v="3603"/>
    <d v="2014-09-27T21:17:20"/>
  </r>
  <r>
    <x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x v="3604"/>
    <b v="0"/>
    <n v="3"/>
    <b v="0"/>
    <s v="film &amp; video/animation"/>
    <n v="0"/>
    <n v="1"/>
    <x v="5"/>
    <s v="animation"/>
    <x v="3604"/>
    <d v="2013-09-13T17:56:20"/>
  </r>
  <r>
    <x v="3605"/>
    <s v="Invincible Diamonds: A Survivor's Guide"/>
    <s v="I am seeking to turn my collection of urban poetry into a stage play. My desire is to inspire victims to heal."/>
    <n v="50000"/>
    <n v="3"/>
    <x v="2"/>
    <s v="US"/>
    <s v="USD"/>
    <x v="3583"/>
    <x v="3605"/>
    <b v="0"/>
    <n v="1"/>
    <b v="0"/>
    <s v="theater/plays"/>
    <n v="0"/>
    <n v="3"/>
    <x v="6"/>
    <s v="plays"/>
    <x v="3605"/>
    <d v="2015-05-13T20:45:12"/>
  </r>
  <r>
    <x v="3606"/>
    <s v="Picturing Italy"/>
    <s v="A trip to fulfill a dream of capturing the wonders and history of ancient Italy in person."/>
    <n v="22000"/>
    <n v="3"/>
    <x v="2"/>
    <s v="US"/>
    <s v="USD"/>
    <x v="3584"/>
    <x v="3606"/>
    <b v="0"/>
    <n v="3"/>
    <b v="0"/>
    <s v="photography/places"/>
    <n v="0"/>
    <n v="1"/>
    <x v="2"/>
    <s v="places"/>
    <x v="3606"/>
    <d v="2015-02-28T20:17:35"/>
  </r>
  <r>
    <x v="3607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5"/>
    <x v="3607"/>
    <b v="0"/>
    <n v="3"/>
    <b v="0"/>
    <s v="theater/spaces"/>
    <n v="0"/>
    <n v="1"/>
    <x v="6"/>
    <s v="spaces"/>
    <x v="3607"/>
    <d v="2016-05-20T08:59:00"/>
  </r>
  <r>
    <x v="3608"/>
    <s v="Smart 2-in-1 I-PHONE HANDLE/WALLETtm"/>
    <s v="revolutonary ultra-slim 2-in-1 Smart  2-in-1 I-PHONE handle/WALLETtm with 360 rotatiion"/>
    <n v="17500"/>
    <n v="3"/>
    <x v="2"/>
    <s v="US"/>
    <s v="USD"/>
    <x v="3586"/>
    <x v="3608"/>
    <b v="0"/>
    <n v="3"/>
    <b v="0"/>
    <s v="technology/wearables"/>
    <n v="0"/>
    <n v="1"/>
    <x v="0"/>
    <s v="wearables"/>
    <x v="3608"/>
    <d v="2016-10-02T18:04:46"/>
  </r>
  <r>
    <x v="3609"/>
    <s v="Black America from Prophets to Pimps"/>
    <s v="A play that will cover 4000 years of black history."/>
    <n v="10000"/>
    <n v="3"/>
    <x v="2"/>
    <s v="US"/>
    <s v="USD"/>
    <x v="3587"/>
    <x v="3609"/>
    <b v="0"/>
    <n v="2"/>
    <b v="0"/>
    <s v="theater/plays"/>
    <n v="0"/>
    <n v="1.5"/>
    <x v="6"/>
    <s v="plays"/>
    <x v="3609"/>
    <d v="2015-04-15T05:04:00"/>
  </r>
  <r>
    <x v="3610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8"/>
    <x v="3610"/>
    <b v="0"/>
    <n v="2"/>
    <b v="0"/>
    <s v="technology/web"/>
    <n v="0"/>
    <n v="1.5"/>
    <x v="0"/>
    <s v="web"/>
    <x v="3610"/>
    <d v="2015-02-26T08:41:33"/>
  </r>
  <r>
    <x v="3611"/>
    <s v="Desperation Short Film"/>
    <s v="Northern Irish Original Short Film based on the desperation of love and survival and taking a risk that may change everything."/>
    <n v="2500"/>
    <n v="3"/>
    <x v="2"/>
    <s v="GB"/>
    <s v="GBP"/>
    <x v="3589"/>
    <x v="3611"/>
    <b v="0"/>
    <n v="3"/>
    <b v="0"/>
    <s v="film &amp; video/drama"/>
    <n v="0"/>
    <n v="1"/>
    <x v="5"/>
    <s v="drama"/>
    <x v="3611"/>
    <d v="2016-03-06T23:55:31"/>
  </r>
  <r>
    <x v="3612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0"/>
    <x v="3612"/>
    <b v="0"/>
    <n v="3"/>
    <b v="0"/>
    <s v="theater/plays"/>
    <n v="0"/>
    <n v="1"/>
    <x v="6"/>
    <s v="plays"/>
    <x v="3612"/>
    <d v="2016-01-08T06:34:00"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x v="3613"/>
    <b v="0"/>
    <n v="2"/>
    <b v="0"/>
    <s v="theater/plays"/>
    <n v="2"/>
    <n v="1.5"/>
    <x v="6"/>
    <s v="plays"/>
    <x v="3613"/>
    <d v="2015-11-14T23:00:00"/>
  </r>
  <r>
    <x v="3614"/>
    <s v="Shakespeare in the Hood - Romeo and Juliet"/>
    <s v="Help me butcher Shakespeare in a satirical fashion."/>
    <n v="110"/>
    <n v="3"/>
    <x v="2"/>
    <s v="US"/>
    <s v="USD"/>
    <x v="3592"/>
    <x v="3614"/>
    <b v="0"/>
    <n v="3"/>
    <b v="0"/>
    <s v="publishing/translations"/>
    <n v="3"/>
    <n v="1"/>
    <x v="1"/>
    <s v="translations"/>
    <x v="3614"/>
    <d v="2016-06-28T16:01:26"/>
  </r>
  <r>
    <x v="361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593"/>
    <x v="3615"/>
    <b v="0"/>
    <n v="2"/>
    <b v="0"/>
    <s v="theater/musical"/>
    <n v="0"/>
    <n v="1"/>
    <x v="6"/>
    <s v="musical"/>
    <x v="3615"/>
    <d v="2016-05-05T17:00:00"/>
  </r>
  <r>
    <x v="3616"/>
    <s v="Murphy's good eatin'"/>
    <s v="Go to Colorado and run a food truck with homemade food of all kinds."/>
    <n v="100000"/>
    <n v="2"/>
    <x v="2"/>
    <s v="US"/>
    <s v="USD"/>
    <x v="3594"/>
    <x v="3616"/>
    <b v="0"/>
    <n v="2"/>
    <b v="0"/>
    <s v="food/food trucks"/>
    <n v="0"/>
    <n v="1"/>
    <x v="4"/>
    <s v="food trucks"/>
    <x v="3616"/>
    <d v="2016-06-28T02:23:33"/>
  </r>
  <r>
    <x v="3617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5"/>
    <x v="3617"/>
    <b v="0"/>
    <n v="2"/>
    <b v="0"/>
    <s v="film &amp; video/animation"/>
    <n v="0"/>
    <n v="1"/>
    <x v="5"/>
    <s v="animation"/>
    <x v="3617"/>
    <d v="2015-05-21T08:02:55"/>
  </r>
  <r>
    <x v="3618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596"/>
    <x v="3618"/>
    <b v="0"/>
    <n v="1"/>
    <b v="0"/>
    <s v="theater/plays"/>
    <n v="0"/>
    <n v="2"/>
    <x v="6"/>
    <s v="plays"/>
    <x v="3618"/>
    <d v="2016-02-16T18:33:07"/>
  </r>
  <r>
    <x v="3619"/>
    <s v="Pleero, A Technology Team Building Website (Canceled)"/>
    <s v="Network used for building technology development teams."/>
    <n v="25000"/>
    <n v="2"/>
    <x v="1"/>
    <s v="US"/>
    <s v="USD"/>
    <x v="3597"/>
    <x v="3619"/>
    <b v="0"/>
    <n v="1"/>
    <b v="0"/>
    <s v="technology/web"/>
    <n v="0"/>
    <n v="2"/>
    <x v="0"/>
    <s v="web"/>
    <x v="3619"/>
    <d v="2015-04-12T02:12:42"/>
  </r>
  <r>
    <x v="3620"/>
    <s v="Modern Literal Torah Translation (Canceled)"/>
    <s v="Modern Literal Translation of the Torah in English and Russian with sub-linear and interlinear layout."/>
    <n v="18950"/>
    <n v="2"/>
    <x v="1"/>
    <s v="US"/>
    <s v="USD"/>
    <x v="3598"/>
    <x v="3620"/>
    <b v="0"/>
    <n v="2"/>
    <b v="0"/>
    <s v="publishing/translations"/>
    <n v="0"/>
    <n v="1"/>
    <x v="1"/>
    <s v="translations"/>
    <x v="3620"/>
    <d v="2014-11-19T00:00:59"/>
  </r>
  <r>
    <x v="3621"/>
    <s v="funding for bbq trailer"/>
    <s v="Looking to start competition cooking and need start-up help.  Offering brisket tasting to all contributors."/>
    <n v="14000"/>
    <n v="2"/>
    <x v="2"/>
    <s v="US"/>
    <s v="USD"/>
    <x v="3599"/>
    <x v="3621"/>
    <b v="0"/>
    <n v="2"/>
    <b v="0"/>
    <s v="food/food trucks"/>
    <n v="0"/>
    <n v="1"/>
    <x v="4"/>
    <s v="food trucks"/>
    <x v="3621"/>
    <d v="2015-03-08T05:14:57"/>
  </r>
  <r>
    <x v="362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0"/>
    <x v="3622"/>
    <b v="0"/>
    <n v="2"/>
    <b v="0"/>
    <s v="theater/spaces"/>
    <n v="0"/>
    <n v="1"/>
    <x v="6"/>
    <s v="spaces"/>
    <x v="3622"/>
    <d v="2016-10-30T01:46:00"/>
  </r>
  <r>
    <x v="362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1"/>
    <x v="3623"/>
    <b v="0"/>
    <n v="2"/>
    <b v="0"/>
    <s v="theater/plays"/>
    <n v="0"/>
    <n v="1"/>
    <x v="6"/>
    <s v="plays"/>
    <x v="3623"/>
    <d v="2014-09-06T22:08:59"/>
  </r>
  <r>
    <x v="3624"/>
    <s v="Bee Bay Microjobs (Canceled)"/>
    <s v="Welcome to Bee Bay Canada, your commission free microjobs website.  Sell at any price and keep 100% of what you earn!"/>
    <n v="5000"/>
    <n v="2"/>
    <x v="1"/>
    <s v="CA"/>
    <s v="CAD"/>
    <x v="3602"/>
    <x v="3624"/>
    <b v="0"/>
    <n v="1"/>
    <b v="0"/>
    <s v="technology/web"/>
    <n v="0"/>
    <n v="2"/>
    <x v="0"/>
    <s v="web"/>
    <x v="3624"/>
    <d v="2016-02-07T16:58:00"/>
  </r>
  <r>
    <x v="3625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3"/>
    <x v="3625"/>
    <b v="0"/>
    <n v="2"/>
    <b v="0"/>
    <s v="theater/plays"/>
    <n v="0"/>
    <n v="1"/>
    <x v="6"/>
    <s v="plays"/>
    <x v="3625"/>
    <d v="2016-05-14T21:03:57"/>
  </r>
  <r>
    <x v="362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4"/>
    <x v="3626"/>
    <b v="0"/>
    <n v="2"/>
    <b v="0"/>
    <s v="theater/spaces"/>
    <n v="0"/>
    <n v="1"/>
    <x v="6"/>
    <s v="spaces"/>
    <x v="3626"/>
    <d v="2016-08-15T12:44:52"/>
  </r>
  <r>
    <x v="3627"/>
    <s v="The Wonderful World of Princes &amp; Princesses"/>
    <s v="A complete revamp of all the Disney Princes &amp; Princesses!"/>
    <n v="1500"/>
    <n v="2"/>
    <x v="2"/>
    <s v="US"/>
    <s v="USD"/>
    <x v="3605"/>
    <x v="3627"/>
    <b v="0"/>
    <n v="2"/>
    <b v="0"/>
    <s v="photography/people"/>
    <n v="0"/>
    <n v="1"/>
    <x v="2"/>
    <s v="people"/>
    <x v="3627"/>
    <d v="2015-02-18T03:26:31"/>
  </r>
  <r>
    <x v="3628"/>
    <s v="Raph the Ninja Giraffe"/>
    <s v="Raph the Ninja Giraffe is a project that is my 5 year old sons idea, &amp; I am working with him to bring his idea to life."/>
    <n v="800"/>
    <n v="2"/>
    <x v="2"/>
    <s v="GB"/>
    <s v="GBP"/>
    <x v="3606"/>
    <x v="3628"/>
    <b v="0"/>
    <n v="2"/>
    <b v="0"/>
    <s v="publishing/children's books"/>
    <n v="0"/>
    <n v="1"/>
    <x v="1"/>
    <s v="children's books"/>
    <x v="3628"/>
    <d v="2014-06-05T19:49:50"/>
  </r>
  <r>
    <x v="3629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607"/>
    <x v="3629"/>
    <b v="0"/>
    <n v="1"/>
    <b v="0"/>
    <s v="publishing/fiction"/>
    <n v="0"/>
    <n v="2"/>
    <x v="1"/>
    <s v="fiction"/>
    <x v="3629"/>
    <d v="2014-04-30T16:51:20"/>
  </r>
  <r>
    <x v="3630"/>
    <s v="Demigods - Rise of the Children - Part 1 (Design)"/>
    <s v="A Real Time Strategy game based on Greek mythology in a fictional world."/>
    <n v="250"/>
    <n v="2"/>
    <x v="2"/>
    <s v="US"/>
    <s v="USD"/>
    <x v="3608"/>
    <x v="3630"/>
    <b v="0"/>
    <n v="2"/>
    <b v="0"/>
    <s v="games/video games"/>
    <n v="1"/>
    <n v="1"/>
    <x v="3"/>
    <s v="video games"/>
    <x v="3630"/>
    <d v="2014-01-28T15:10:27"/>
  </r>
  <r>
    <x v="3631"/>
    <s v="ZomBlock's"/>
    <s v="zomblock's is a online zombie survival game where you can craft new weapons,find food and water to keep yourself alive."/>
    <n v="100"/>
    <n v="2"/>
    <x v="2"/>
    <s v="GB"/>
    <s v="GBP"/>
    <x v="3609"/>
    <x v="3631"/>
    <b v="0"/>
    <n v="2"/>
    <b v="0"/>
    <s v="games/video games"/>
    <n v="2"/>
    <n v="1"/>
    <x v="3"/>
    <s v="video games"/>
    <x v="3631"/>
    <d v="2015-04-02T16:36:22"/>
  </r>
  <r>
    <x v="3632"/>
    <s v="Big Data (Canceled)"/>
    <s v="Big Data Sets for researchers interested in improving the quality of life."/>
    <n v="2500000"/>
    <n v="1"/>
    <x v="1"/>
    <s v="US"/>
    <s v="USD"/>
    <x v="3610"/>
    <x v="3632"/>
    <b v="0"/>
    <n v="1"/>
    <b v="0"/>
    <s v="technology/web"/>
    <n v="0"/>
    <n v="1"/>
    <x v="0"/>
    <s v="web"/>
    <x v="3632"/>
    <d v="2014-11-25T16:36:30"/>
  </r>
  <r>
    <x v="3633"/>
    <s v="Kids Educational Social Media Site (Canceled)"/>
    <s v="Development of a Safe and Educational Social Media site for kids."/>
    <n v="1000000"/>
    <n v="1"/>
    <x v="1"/>
    <s v="US"/>
    <s v="USD"/>
    <x v="3611"/>
    <x v="3633"/>
    <b v="0"/>
    <n v="1"/>
    <b v="0"/>
    <s v="technology/web"/>
    <n v="0"/>
    <n v="1"/>
    <x v="0"/>
    <s v="web"/>
    <x v="3633"/>
    <d v="2014-10-13T13:59:55"/>
  </r>
  <r>
    <x v="3634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2"/>
    <x v="3634"/>
    <b v="0"/>
    <n v="1"/>
    <b v="0"/>
    <s v="technology/web"/>
    <n v="0"/>
    <n v="1"/>
    <x v="0"/>
    <s v="web"/>
    <x v="3634"/>
    <d v="2016-05-03T16:41:56"/>
  </r>
  <r>
    <x v="3635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13"/>
    <x v="3635"/>
    <b v="0"/>
    <n v="1"/>
    <b v="0"/>
    <s v="theater/plays"/>
    <n v="0"/>
    <n v="1"/>
    <x v="6"/>
    <s v="plays"/>
    <x v="3635"/>
    <d v="2016-05-03T18:49:02"/>
  </r>
  <r>
    <x v="3636"/>
    <s v="trustee"/>
    <s v="Show your fidelity by wearing the Trustee rings! Show where you are (at)!"/>
    <n v="175000"/>
    <n v="1"/>
    <x v="2"/>
    <s v="NL"/>
    <s v="EUR"/>
    <x v="3614"/>
    <x v="3636"/>
    <b v="0"/>
    <n v="1"/>
    <b v="0"/>
    <s v="technology/wearables"/>
    <n v="0"/>
    <n v="1"/>
    <x v="0"/>
    <s v="wearables"/>
    <x v="3636"/>
    <d v="2014-07-25T22:15:02"/>
  </r>
  <r>
    <x v="3637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15"/>
    <x v="3637"/>
    <b v="0"/>
    <n v="1"/>
    <b v="0"/>
    <s v="publishing/translations"/>
    <n v="0"/>
    <n v="1"/>
    <x v="1"/>
    <s v="translations"/>
    <x v="3637"/>
    <d v="2016-02-20T04:06:37"/>
  </r>
  <r>
    <x v="3638"/>
    <s v="Drunken Wings"/>
    <s v="The place where chicken meets liquor for the first time!"/>
    <n v="90000"/>
    <n v="1"/>
    <x v="2"/>
    <s v="US"/>
    <s v="USD"/>
    <x v="3616"/>
    <x v="3638"/>
    <b v="0"/>
    <n v="1"/>
    <b v="0"/>
    <s v="food/food trucks"/>
    <n v="0"/>
    <n v="1"/>
    <x v="4"/>
    <s v="food trucks"/>
    <x v="3638"/>
    <d v="2016-10-29T23:43:54"/>
  </r>
  <r>
    <x v="3639"/>
    <s v="Uthtopia"/>
    <s v="UthTopia Is a social media organization that believes in positive online usage, youth mentorship, and youth empowerment."/>
    <n v="80000"/>
    <n v="1"/>
    <x v="2"/>
    <s v="US"/>
    <s v="USD"/>
    <x v="3617"/>
    <x v="3639"/>
    <b v="0"/>
    <n v="1"/>
    <b v="0"/>
    <s v="technology/web"/>
    <n v="0"/>
    <n v="1"/>
    <x v="0"/>
    <s v="web"/>
    <x v="3639"/>
    <d v="2015-03-28T10:19:12"/>
  </r>
  <r>
    <x v="3640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18"/>
    <x v="3640"/>
    <b v="0"/>
    <n v="1"/>
    <b v="0"/>
    <s v="food/food trucks"/>
    <n v="0"/>
    <n v="1"/>
    <x v="4"/>
    <s v="food trucks"/>
    <x v="3640"/>
    <d v="2014-08-07T23:13:48"/>
  </r>
  <r>
    <x v="3641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x v="3641"/>
    <b v="0"/>
    <n v="1"/>
    <b v="0"/>
    <s v="technology/wearables"/>
    <n v="0"/>
    <n v="1"/>
    <x v="0"/>
    <s v="wearables"/>
    <x v="3641"/>
    <d v="2016-02-28T23:05:09"/>
  </r>
  <r>
    <x v="3642"/>
    <s v="Airships and Anatasia: The Movie"/>
    <s v="The movie is about the adventures of Ethan, Danna, The mysterious inventor and more."/>
    <n v="60000"/>
    <n v="1"/>
    <x v="2"/>
    <s v="US"/>
    <s v="USD"/>
    <x v="3620"/>
    <x v="3642"/>
    <b v="0"/>
    <n v="1"/>
    <b v="0"/>
    <s v="film &amp; video/animation"/>
    <n v="0"/>
    <n v="1"/>
    <x v="5"/>
    <s v="animation"/>
    <x v="3642"/>
    <d v="2014-02-10T22:21:14"/>
  </r>
  <r>
    <x v="3643"/>
    <s v="IRL: Gamers Unite"/>
    <s v="Team Mayhem, a local small town gang of gamers who are enlisted   to save the world from the new great evil known as Prowler."/>
    <n v="50000"/>
    <n v="1"/>
    <x v="2"/>
    <s v="US"/>
    <s v="USD"/>
    <x v="3621"/>
    <x v="3643"/>
    <b v="0"/>
    <n v="1"/>
    <b v="0"/>
    <s v="film &amp; video/drama"/>
    <n v="0"/>
    <n v="1"/>
    <x v="5"/>
    <s v="drama"/>
    <x v="3643"/>
    <d v="2016-08-12T04:20:14"/>
  </r>
  <r>
    <x v="3644"/>
    <s v="Wraps in a snap. Fast lunch with a gourmet punch!"/>
    <s v="Fast and simple lunches for those on the go.  All (lunch) deals $10 or less."/>
    <n v="50000"/>
    <n v="1"/>
    <x v="2"/>
    <s v="US"/>
    <s v="USD"/>
    <x v="3622"/>
    <x v="3644"/>
    <b v="0"/>
    <n v="1"/>
    <b v="0"/>
    <s v="food/food trucks"/>
    <n v="0"/>
    <n v="1"/>
    <x v="4"/>
    <s v="food trucks"/>
    <x v="3644"/>
    <d v="2016-03-23T06:38:53"/>
  </r>
  <r>
    <x v="3645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23"/>
    <x v="3645"/>
    <b v="0"/>
    <n v="1"/>
    <b v="0"/>
    <s v="theater/musical"/>
    <n v="0"/>
    <n v="1"/>
    <x v="6"/>
    <s v="musical"/>
    <x v="3645"/>
    <d v="2016-04-30T05:34:00"/>
  </r>
  <r>
    <x v="3646"/>
    <s v="Premium Burgers"/>
    <s v="From Moo 2 You! We want to offer premium burgers to a taco flooded environment."/>
    <n v="35000"/>
    <n v="1"/>
    <x v="2"/>
    <s v="US"/>
    <s v="USD"/>
    <x v="3624"/>
    <x v="3646"/>
    <b v="0"/>
    <n v="1"/>
    <b v="0"/>
    <s v="food/food trucks"/>
    <n v="0"/>
    <n v="1"/>
    <x v="4"/>
    <s v="food trucks"/>
    <x v="3646"/>
    <d v="2015-03-12T17:49:11"/>
  </r>
  <r>
    <x v="3647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25"/>
    <x v="3647"/>
    <b v="0"/>
    <n v="1"/>
    <b v="0"/>
    <s v="food/food trucks"/>
    <n v="0"/>
    <n v="1"/>
    <x v="4"/>
    <s v="food trucks"/>
    <x v="3647"/>
    <d v="2016-07-30T23:04:50"/>
  </r>
  <r>
    <x v="364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26"/>
    <x v="3648"/>
    <b v="0"/>
    <n v="1"/>
    <b v="0"/>
    <s v="food/food trucks"/>
    <n v="0"/>
    <n v="1"/>
    <x v="4"/>
    <s v="food trucks"/>
    <x v="3648"/>
    <d v="2014-09-26T03:22:19"/>
  </r>
  <r>
    <x v="3649"/>
    <s v="Strive"/>
    <s v="Free drama, dance and singing workshops for disadvantaged young people to inspire, create and help them follow their dreams."/>
    <n v="30000"/>
    <n v="1"/>
    <x v="2"/>
    <s v="GB"/>
    <s v="GBP"/>
    <x v="3627"/>
    <x v="3649"/>
    <b v="0"/>
    <n v="1"/>
    <b v="0"/>
    <s v="theater/plays"/>
    <n v="0"/>
    <n v="1"/>
    <x v="6"/>
    <s v="plays"/>
    <x v="3649"/>
    <d v="2015-06-12T20:11:27"/>
  </r>
  <r>
    <x v="3650"/>
    <s v="New Mario Bro's style game!"/>
    <s v="We are creating a new Mario Bro's style game called KFK:Original. It's challenging, fun and totally awesome!!!"/>
    <n v="25000"/>
    <n v="1"/>
    <x v="2"/>
    <s v="AU"/>
    <s v="AUD"/>
    <x v="3628"/>
    <x v="3650"/>
    <b v="0"/>
    <n v="1"/>
    <b v="0"/>
    <s v="games/mobile games"/>
    <n v="0"/>
    <n v="1"/>
    <x v="3"/>
    <s v="mobile games"/>
    <x v="3650"/>
    <d v="2014-11-29T04:33:00"/>
  </r>
  <r>
    <x v="3651"/>
    <s v="Hercules the Panto"/>
    <s v="Hercules must complete four challenges in order to meet the father he never knew"/>
    <n v="25000"/>
    <n v="1"/>
    <x v="2"/>
    <s v="GB"/>
    <s v="GBP"/>
    <x v="3629"/>
    <x v="3651"/>
    <b v="0"/>
    <n v="1"/>
    <b v="0"/>
    <s v="theater/plays"/>
    <n v="0"/>
    <n v="1"/>
    <x v="6"/>
    <s v="plays"/>
    <x v="3651"/>
    <d v="2015-03-14T20:46:34"/>
  </r>
  <r>
    <x v="3652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30"/>
    <x v="3652"/>
    <b v="0"/>
    <n v="1"/>
    <b v="0"/>
    <s v="theater/spaces"/>
    <n v="0"/>
    <n v="1"/>
    <x v="6"/>
    <s v="spaces"/>
    <x v="3652"/>
    <d v="2015-03-01T23:02:35"/>
  </r>
  <r>
    <x v="3653"/>
    <s v="POE!"/>
    <s v="POE is a tragicomic musical about the life and works of Edgar Poe, with Death as his therapist helping him find peace in the beyond."/>
    <n v="25000"/>
    <n v="1"/>
    <x v="2"/>
    <s v="US"/>
    <s v="USD"/>
    <x v="3631"/>
    <x v="3653"/>
    <b v="0"/>
    <n v="1"/>
    <b v="0"/>
    <s v="theater/musical"/>
    <n v="0"/>
    <n v="1"/>
    <x v="6"/>
    <s v="musical"/>
    <x v="3653"/>
    <d v="2016-10-07T15:11:00"/>
  </r>
  <r>
    <x v="3654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32"/>
    <x v="3654"/>
    <b v="0"/>
    <n v="1"/>
    <b v="0"/>
    <s v="theater/musical"/>
    <n v="0"/>
    <n v="1"/>
    <x v="6"/>
    <s v="musical"/>
    <x v="3654"/>
    <d v="2017-01-14T00:42:36"/>
  </r>
  <r>
    <x v="3655"/>
    <s v="Bungers surfing Museum"/>
    <s v="I have been in the Surfing business since 1962 have a collection of surfing memorabilia I would like to open a surfing museum"/>
    <n v="20000"/>
    <n v="1"/>
    <x v="2"/>
    <s v="US"/>
    <s v="USD"/>
    <x v="3633"/>
    <x v="3655"/>
    <b v="0"/>
    <n v="1"/>
    <b v="0"/>
    <s v="theater/spaces"/>
    <n v="0"/>
    <n v="1"/>
    <x v="6"/>
    <s v="spaces"/>
    <x v="3655"/>
    <d v="2015-01-09T22:59:50"/>
  </r>
  <r>
    <x v="3656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34"/>
    <x v="3656"/>
    <b v="0"/>
    <n v="1"/>
    <b v="0"/>
    <s v="technology/web"/>
    <n v="0"/>
    <n v="1"/>
    <x v="0"/>
    <s v="web"/>
    <x v="3656"/>
    <d v="2016-03-12T22:37:55"/>
  </r>
  <r>
    <x v="3657"/>
    <s v="lyndale lewis and new vision prosper cd release"/>
    <s v="I can do all things through christ jesus"/>
    <n v="16500"/>
    <n v="1"/>
    <x v="2"/>
    <s v="US"/>
    <s v="USD"/>
    <x v="3635"/>
    <x v="3657"/>
    <b v="0"/>
    <n v="1"/>
    <b v="0"/>
    <s v="music/faith"/>
    <n v="0"/>
    <n v="1"/>
    <x v="7"/>
    <s v="faith"/>
    <x v="3657"/>
    <d v="2015-03-30T19:52:30"/>
  </r>
  <r>
    <x v="3658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36"/>
    <x v="3658"/>
    <b v="0"/>
    <n v="1"/>
    <b v="0"/>
    <s v="technology/web"/>
    <n v="0"/>
    <n v="1"/>
    <x v="0"/>
    <s v="web"/>
    <x v="3658"/>
    <d v="2015-02-04T19:36:46"/>
  </r>
  <r>
    <x v="3659"/>
    <s v="Daddy"/>
    <s v="After 25 years apart, a father and son's reunion is less magical and more explosive as the revelations come out and the gloves come off"/>
    <n v="15000"/>
    <n v="1"/>
    <x v="2"/>
    <s v="US"/>
    <s v="USD"/>
    <x v="3637"/>
    <x v="3659"/>
    <b v="0"/>
    <n v="1"/>
    <b v="0"/>
    <s v="publishing/fiction"/>
    <n v="0"/>
    <n v="1"/>
    <x v="1"/>
    <s v="fiction"/>
    <x v="3659"/>
    <d v="2013-07-31T19:43:00"/>
  </r>
  <r>
    <x v="3660"/>
    <s v="JoLee Productions"/>
    <s v="Producing &amp; directing Jake's Women by Neil Simon opening July 9 and running through July 26 for Sonoma Arts Live"/>
    <n v="15000"/>
    <n v="1"/>
    <x v="2"/>
    <s v="US"/>
    <s v="USD"/>
    <x v="3638"/>
    <x v="3660"/>
    <b v="0"/>
    <n v="1"/>
    <b v="0"/>
    <s v="theater/plays"/>
    <n v="0"/>
    <n v="1"/>
    <x v="6"/>
    <s v="plays"/>
    <x v="3660"/>
    <d v="2015-04-25T04:35:00"/>
  </r>
  <r>
    <x v="3661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9"/>
    <x v="3661"/>
    <b v="0"/>
    <n v="1"/>
    <b v="0"/>
    <s v="publishing/translations"/>
    <n v="0"/>
    <n v="1"/>
    <x v="1"/>
    <s v="translations"/>
    <x v="3661"/>
    <d v="2016-05-26T17:57:43"/>
  </r>
  <r>
    <x v="3662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40"/>
    <x v="3662"/>
    <b v="0"/>
    <n v="1"/>
    <b v="0"/>
    <s v="film &amp; video/drama"/>
    <n v="0"/>
    <n v="1"/>
    <x v="5"/>
    <s v="drama"/>
    <x v="3662"/>
    <d v="2015-03-06T15:22:29"/>
  </r>
  <r>
    <x v="3663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41"/>
    <x v="3663"/>
    <b v="0"/>
    <n v="1"/>
    <b v="0"/>
    <s v="theater/plays"/>
    <n v="0"/>
    <n v="1"/>
    <x v="6"/>
    <s v="plays"/>
    <x v="3663"/>
    <d v="2016-03-16T03:02:44"/>
  </r>
  <r>
    <x v="3664"/>
    <s v="HackersArchive.com"/>
    <s v="HackersArchive.com will help rid the web of viruses and scams found everywhere else you look!"/>
    <n v="9000"/>
    <n v="1"/>
    <x v="2"/>
    <s v="US"/>
    <s v="USD"/>
    <x v="3642"/>
    <x v="3664"/>
    <b v="0"/>
    <n v="1"/>
    <b v="0"/>
    <s v="technology/web"/>
    <n v="0"/>
    <n v="1"/>
    <x v="0"/>
    <s v="web"/>
    <x v="3664"/>
    <d v="2015-03-19T21:31:27"/>
  </r>
  <r>
    <x v="3665"/>
    <s v="Get Neighborly"/>
    <s v="Services closer than you think..."/>
    <n v="7500"/>
    <n v="1"/>
    <x v="2"/>
    <s v="US"/>
    <s v="USD"/>
    <x v="3643"/>
    <x v="3665"/>
    <b v="0"/>
    <n v="1"/>
    <b v="0"/>
    <s v="technology/web"/>
    <n v="0"/>
    <n v="1"/>
    <x v="0"/>
    <s v="web"/>
    <x v="3665"/>
    <d v="2015-07-08T14:44:59"/>
  </r>
  <r>
    <x v="3666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4"/>
    <x v="3666"/>
    <b v="0"/>
    <n v="1"/>
    <b v="0"/>
    <s v="photography/places"/>
    <n v="0"/>
    <n v="1"/>
    <x v="2"/>
    <s v="places"/>
    <x v="3666"/>
    <d v="2014-12-13T22:49:25"/>
  </r>
  <r>
    <x v="3667"/>
    <s v="The Container Play"/>
    <s v="The hit immersive theatre experience of England comes to Corpus Christi!"/>
    <n v="7500"/>
    <n v="1"/>
    <x v="2"/>
    <s v="US"/>
    <s v="USD"/>
    <x v="3645"/>
    <x v="3667"/>
    <b v="0"/>
    <n v="1"/>
    <b v="0"/>
    <s v="theater/plays"/>
    <n v="0"/>
    <n v="1"/>
    <x v="6"/>
    <s v="plays"/>
    <x v="3667"/>
    <d v="2016-09-12T16:59:00"/>
  </r>
  <r>
    <x v="3668"/>
    <s v="Shakespeare In The Park"/>
    <s v="FREE Shakespeare In the Park in Bergen County, NJ on July 24, 25, 31, and August 1. We need your support to help keep our show FREE"/>
    <n v="7000"/>
    <n v="1"/>
    <x v="2"/>
    <s v="US"/>
    <s v="USD"/>
    <x v="3646"/>
    <x v="3668"/>
    <b v="0"/>
    <n v="1"/>
    <b v="0"/>
    <s v="theater/plays"/>
    <n v="0"/>
    <n v="1"/>
    <x v="6"/>
    <s v="plays"/>
    <x v="3668"/>
    <d v="2015-07-19T18:44:23"/>
  </r>
  <r>
    <x v="3669"/>
    <s v="The Ecstasy of Vengeance - Feature Length Film"/>
    <s v="This film is a fictional crime drama following the events of a heist that ended in bloodshed."/>
    <n v="6300"/>
    <n v="1"/>
    <x v="2"/>
    <s v="US"/>
    <s v="USD"/>
    <x v="3647"/>
    <x v="3669"/>
    <b v="0"/>
    <n v="1"/>
    <b v="0"/>
    <s v="film &amp; video/drama"/>
    <n v="0"/>
    <n v="1"/>
    <x v="5"/>
    <s v="drama"/>
    <x v="3669"/>
    <d v="2016-04-16T20:08:40"/>
  </r>
  <r>
    <x v="367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48"/>
    <x v="3670"/>
    <b v="0"/>
    <n v="1"/>
    <b v="0"/>
    <s v="publishing/translations"/>
    <n v="0"/>
    <n v="1"/>
    <x v="1"/>
    <s v="translations"/>
    <x v="3670"/>
    <d v="2016-06-03T07:38:40"/>
  </r>
  <r>
    <x v="3671"/>
    <s v="hot dog cart"/>
    <s v="help me start Merrill's first hot dog cart in this empty lot"/>
    <n v="6000"/>
    <n v="1"/>
    <x v="2"/>
    <s v="US"/>
    <s v="USD"/>
    <x v="3649"/>
    <x v="3671"/>
    <b v="0"/>
    <n v="1"/>
    <b v="0"/>
    <s v="food/food trucks"/>
    <n v="0"/>
    <n v="1"/>
    <x v="4"/>
    <s v="food trucks"/>
    <x v="3671"/>
    <d v="2015-02-21T16:29:56"/>
  </r>
  <r>
    <x v="367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50"/>
    <x v="3672"/>
    <b v="0"/>
    <n v="1"/>
    <b v="0"/>
    <s v="technology/web"/>
    <n v="0"/>
    <n v="1"/>
    <x v="0"/>
    <s v="web"/>
    <x v="3672"/>
    <d v="2016-07-14T16:25:33"/>
  </r>
  <r>
    <x v="3673"/>
    <s v="Nanaue eSports"/>
    <s v="New professional gaming organization with a tournament winning Dota 2 team, &amp; divisions in all eSports games looking to re brand/expand"/>
    <n v="5000"/>
    <n v="1"/>
    <x v="2"/>
    <s v="US"/>
    <s v="USD"/>
    <x v="3651"/>
    <x v="3673"/>
    <b v="0"/>
    <n v="1"/>
    <b v="0"/>
    <s v="games/video games"/>
    <n v="0"/>
    <n v="1"/>
    <x v="3"/>
    <s v="video games"/>
    <x v="3673"/>
    <d v="2016-02-11T16:18:30"/>
  </r>
  <r>
    <x v="3674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52"/>
    <x v="3674"/>
    <b v="0"/>
    <n v="1"/>
    <b v="0"/>
    <s v="theater/plays"/>
    <n v="0"/>
    <n v="1"/>
    <x v="6"/>
    <s v="plays"/>
    <x v="3674"/>
    <d v="2015-03-08T16:50:03"/>
  </r>
  <r>
    <x v="367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53"/>
    <x v="3675"/>
    <b v="0"/>
    <n v="1"/>
    <b v="0"/>
    <s v="theater/plays"/>
    <n v="0"/>
    <n v="1"/>
    <x v="6"/>
    <s v="plays"/>
    <x v="3675"/>
    <d v="2014-08-21T04:49:49"/>
  </r>
  <r>
    <x v="3676"/>
    <s v="pitchtograndma (Canceled)"/>
    <s v="We help companies to explain what they do in simple, grandma-would-understand terms."/>
    <n v="5000"/>
    <n v="1"/>
    <x v="1"/>
    <s v="US"/>
    <s v="USD"/>
    <x v="3654"/>
    <x v="3676"/>
    <b v="0"/>
    <n v="1"/>
    <b v="0"/>
    <s v="technology/web"/>
    <n v="0"/>
    <n v="1"/>
    <x v="0"/>
    <s v="web"/>
    <x v="3676"/>
    <d v="2015-02-26T22:17:09"/>
  </r>
  <r>
    <x v="3677"/>
    <s v="Street Prophet Los CD and new book"/>
    <s v="This is a double venture project. I have finished a new manuscript and currently working on creating a Christian rap CD."/>
    <n v="4500"/>
    <n v="1"/>
    <x v="2"/>
    <s v="US"/>
    <s v="USD"/>
    <x v="3655"/>
    <x v="3677"/>
    <b v="0"/>
    <n v="1"/>
    <b v="0"/>
    <s v="music/faith"/>
    <n v="0"/>
    <n v="1"/>
    <x v="7"/>
    <s v="faith"/>
    <x v="3677"/>
    <d v="2015-05-08T00:52:36"/>
  </r>
  <r>
    <x v="3678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6"/>
    <x v="3678"/>
    <b v="0"/>
    <n v="1"/>
    <b v="0"/>
    <s v="food/food trucks"/>
    <n v="0"/>
    <n v="1"/>
    <x v="4"/>
    <s v="food trucks"/>
    <x v="3678"/>
    <d v="2016-05-27T22:04:00"/>
  </r>
  <r>
    <x v="3679"/>
    <s v="TAO Mr. Fantastic!!"/>
    <s v="Time travel the light Mr. Fantastic!  Spin the dimensions toward other continuums and worlds.  Hold onto your panties."/>
    <n v="3300"/>
    <n v="1"/>
    <x v="2"/>
    <s v="US"/>
    <s v="USD"/>
    <x v="3657"/>
    <x v="3679"/>
    <b v="0"/>
    <n v="1"/>
    <b v="0"/>
    <s v="film &amp; video/animation"/>
    <n v="0"/>
    <n v="1"/>
    <x v="5"/>
    <s v="animation"/>
    <x v="3679"/>
    <d v="2017-02-17T07:53:49"/>
  </r>
  <r>
    <x v="36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58"/>
    <x v="3680"/>
    <b v="0"/>
    <n v="1"/>
    <b v="0"/>
    <s v="technology/web"/>
    <n v="0"/>
    <n v="1"/>
    <x v="0"/>
    <s v="web"/>
    <x v="3680"/>
    <d v="2016-09-22T21:47:47"/>
  </r>
  <r>
    <x v="3681"/>
    <s v="Nevada County Hearts"/>
    <s v="&quot;He will not be a wise man who does not study human hearts!&quot;_x000a_Hope in natural art, creation!"/>
    <n v="3000"/>
    <n v="1"/>
    <x v="2"/>
    <s v="US"/>
    <s v="USD"/>
    <x v="3659"/>
    <x v="3681"/>
    <b v="0"/>
    <n v="1"/>
    <b v="0"/>
    <s v="photography/nature"/>
    <n v="0"/>
    <n v="1"/>
    <x v="2"/>
    <s v="nature"/>
    <x v="3681"/>
    <d v="2015-03-02T21:16:00"/>
  </r>
  <r>
    <x v="3682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60"/>
    <x v="3682"/>
    <b v="0"/>
    <n v="1"/>
    <b v="0"/>
    <s v="music/faith"/>
    <n v="0"/>
    <n v="1"/>
    <x v="7"/>
    <s v="faith"/>
    <x v="3682"/>
    <d v="2015-04-05T11:00:00"/>
  </r>
  <r>
    <x v="3683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1"/>
    <x v="3683"/>
    <b v="0"/>
    <n v="1"/>
    <b v="0"/>
    <s v="theater/musical"/>
    <n v="0"/>
    <n v="1"/>
    <x v="6"/>
    <s v="musical"/>
    <x v="3683"/>
    <d v="2014-11-29T21:19:50"/>
  </r>
  <r>
    <x v="3684"/>
    <s v="MICRO-MISSION"/>
    <s v="NAVY SEALS sent on a Area 51 Top-Secret rescue mission where they are shrunken and injected into an ET body, the immune system mutated."/>
    <n v="3000"/>
    <n v="1"/>
    <x v="1"/>
    <s v="US"/>
    <s v="USD"/>
    <x v="3662"/>
    <x v="3684"/>
    <b v="0"/>
    <n v="1"/>
    <b v="0"/>
    <s v="film &amp; video/science fiction"/>
    <n v="0"/>
    <n v="1"/>
    <x v="5"/>
    <s v="science fiction"/>
    <x v="3684"/>
    <d v="2015-04-18T10:16:00"/>
  </r>
  <r>
    <x v="3685"/>
    <s v="Preserving the DC Gospel Stars"/>
    <s v="I am raising money to leave a legacy for the DC Gospel Stars and preserve this art form for music lovers of this style."/>
    <n v="2880"/>
    <n v="1"/>
    <x v="2"/>
    <s v="US"/>
    <s v="USD"/>
    <x v="3663"/>
    <x v="3685"/>
    <b v="0"/>
    <n v="1"/>
    <b v="0"/>
    <s v="music/faith"/>
    <n v="0"/>
    <n v="1"/>
    <x v="7"/>
    <s v="faith"/>
    <x v="3685"/>
    <d v="2016-04-03T00:10:00"/>
  </r>
  <r>
    <x v="3686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64"/>
    <x v="3686"/>
    <b v="0"/>
    <n v="1"/>
    <b v="0"/>
    <s v="technology/wearables"/>
    <n v="0"/>
    <n v="1"/>
    <x v="0"/>
    <s v="wearables"/>
    <x v="3686"/>
    <d v="2016-10-26T19:20:04"/>
  </r>
  <r>
    <x v="3687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65"/>
    <x v="3687"/>
    <b v="0"/>
    <n v="1"/>
    <b v="0"/>
    <s v="games/video games"/>
    <n v="0"/>
    <n v="1"/>
    <x v="3"/>
    <s v="video games"/>
    <x v="3687"/>
    <d v="2016-01-08T04:53:10"/>
  </r>
  <r>
    <x v="3688"/>
    <s v="What Dreams Were Made Of"/>
    <s v="This is a play that will have each and everyone that sees it thinking about the dreams they had growing up. It's a dramady"/>
    <n v="2500"/>
    <n v="1"/>
    <x v="2"/>
    <s v="US"/>
    <s v="USD"/>
    <x v="3666"/>
    <x v="3688"/>
    <b v="0"/>
    <n v="1"/>
    <b v="0"/>
    <s v="theater/plays"/>
    <n v="0"/>
    <n v="1"/>
    <x v="6"/>
    <s v="plays"/>
    <x v="3688"/>
    <d v="2014-06-25T21:00:00"/>
  </r>
  <r>
    <x v="3689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67"/>
    <x v="3689"/>
    <b v="0"/>
    <n v="1"/>
    <b v="0"/>
    <s v="theater/plays"/>
    <n v="0"/>
    <n v="1"/>
    <x v="6"/>
    <s v="plays"/>
    <x v="3689"/>
    <d v="2016-02-28T00:00:00"/>
  </r>
  <r>
    <x v="369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68"/>
    <x v="3690"/>
    <b v="0"/>
    <n v="1"/>
    <b v="0"/>
    <s v="photography/people"/>
    <n v="0"/>
    <n v="1"/>
    <x v="2"/>
    <s v="people"/>
    <x v="3690"/>
    <d v="2016-03-14T09:24:43"/>
  </r>
  <r>
    <x v="3691"/>
    <s v="Start a New Podcast (Canceled)"/>
    <s v="I wish to start a new podcast called Voices of Texas, and I want to interview interesting people of Texas each week."/>
    <n v="2000"/>
    <n v="1"/>
    <x v="1"/>
    <s v="US"/>
    <s v="USD"/>
    <x v="3669"/>
    <x v="3691"/>
    <b v="0"/>
    <n v="1"/>
    <b v="0"/>
    <s v="journalism/audio"/>
    <n v="0"/>
    <n v="1"/>
    <x v="8"/>
    <s v="audio"/>
    <x v="3691"/>
    <d v="2014-11-05T20:38:35"/>
  </r>
  <r>
    <x v="3692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70"/>
    <x v="3692"/>
    <b v="0"/>
    <n v="1"/>
    <b v="0"/>
    <s v="theater/plays"/>
    <n v="0"/>
    <n v="1"/>
    <x v="6"/>
    <s v="plays"/>
    <x v="3692"/>
    <d v="2014-10-23T15:16:31"/>
  </r>
  <r>
    <x v="3693"/>
    <s v="PokÃ©Movie - A PokÃ©monâ„¢ school project"/>
    <s v="We are three students that want to make a short PokÃ©mon movie as a school project!"/>
    <n v="1010"/>
    <n v="1"/>
    <x v="2"/>
    <s v="DE"/>
    <s v="EUR"/>
    <x v="3671"/>
    <x v="3693"/>
    <b v="0"/>
    <n v="1"/>
    <b v="0"/>
    <s v="film &amp; video/animation"/>
    <n v="0"/>
    <n v="1"/>
    <x v="5"/>
    <s v="animation"/>
    <x v="3693"/>
    <d v="2016-05-18T20:22:15"/>
  </r>
  <r>
    <x v="3694"/>
    <s v="Flying Turds"/>
    <s v="#havingfunFTW"/>
    <n v="1000"/>
    <n v="1"/>
    <x v="2"/>
    <s v="GB"/>
    <s v="GBP"/>
    <x v="3672"/>
    <x v="3694"/>
    <b v="0"/>
    <n v="1"/>
    <b v="0"/>
    <s v="games/mobile games"/>
    <n v="0"/>
    <n v="1"/>
    <x v="3"/>
    <s v="mobile games"/>
    <x v="3694"/>
    <d v="2014-08-07T15:35:17"/>
  </r>
  <r>
    <x v="3695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73"/>
    <x v="3695"/>
    <b v="0"/>
    <n v="1"/>
    <b v="0"/>
    <s v="music/faith"/>
    <n v="0"/>
    <n v="1"/>
    <x v="7"/>
    <s v="faith"/>
    <x v="3695"/>
    <d v="2016-05-04T19:58:52"/>
  </r>
  <r>
    <x v="3696"/>
    <s v="Cowes and The Sea"/>
    <s v="Performing Arts workshops, for young people aged 5 -16, exploring how the sea has shaped Cowes as a settlement."/>
    <n v="1000"/>
    <n v="1"/>
    <x v="2"/>
    <s v="GB"/>
    <s v="GBP"/>
    <x v="3674"/>
    <x v="3696"/>
    <b v="0"/>
    <n v="1"/>
    <b v="0"/>
    <s v="theater/spaces"/>
    <n v="0"/>
    <n v="1"/>
    <x v="6"/>
    <s v="spaces"/>
    <x v="3696"/>
    <d v="2016-05-27T13:12:00"/>
  </r>
  <r>
    <x v="3697"/>
    <s v="If the Shoe Fits"/>
    <s v="This new musical comedy empowers women and girls of all ages to be themselves in their shoes, whatever shoes they choose."/>
    <n v="1000"/>
    <n v="1"/>
    <x v="2"/>
    <s v="CA"/>
    <s v="CAD"/>
    <x v="3675"/>
    <x v="3697"/>
    <b v="0"/>
    <n v="1"/>
    <b v="0"/>
    <s v="theater/musical"/>
    <n v="0"/>
    <n v="1"/>
    <x v="6"/>
    <s v="musical"/>
    <x v="3697"/>
    <d v="2016-11-22T00:17:18"/>
  </r>
  <r>
    <x v="3698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76"/>
    <x v="3698"/>
    <b v="0"/>
    <n v="1"/>
    <b v="0"/>
    <s v="technology/web"/>
    <n v="0"/>
    <n v="1"/>
    <x v="0"/>
    <s v="web"/>
    <x v="3698"/>
    <d v="2016-06-24T17:27:49"/>
  </r>
  <r>
    <x v="3699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77"/>
    <x v="3699"/>
    <b v="0"/>
    <n v="1"/>
    <b v="0"/>
    <s v="photography/places"/>
    <n v="0"/>
    <n v="1"/>
    <x v="2"/>
    <s v="places"/>
    <x v="3699"/>
    <d v="2015-07-26T16:00:58"/>
  </r>
  <r>
    <x v="3700"/>
    <s v="The Boat That Couldn't Float"/>
    <s v="Parents know the pain of rereading bad bedtime stories. I want to write stories that all ages will enjoy"/>
    <n v="530"/>
    <n v="1"/>
    <x v="2"/>
    <s v="CA"/>
    <s v="CAD"/>
    <x v="3678"/>
    <x v="3700"/>
    <b v="0"/>
    <n v="1"/>
    <b v="0"/>
    <s v="publishing/children's books"/>
    <n v="0"/>
    <n v="1"/>
    <x v="1"/>
    <s v="children's books"/>
    <x v="3700"/>
    <d v="2016-04-24T20:45:21"/>
  </r>
  <r>
    <x v="3701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79"/>
    <x v="3701"/>
    <b v="0"/>
    <n v="1"/>
    <b v="0"/>
    <s v="publishing/translations"/>
    <n v="0"/>
    <n v="1"/>
    <x v="1"/>
    <s v="translations"/>
    <x v="3701"/>
    <d v="2017-01-03T06:04:27"/>
  </r>
  <r>
    <x v="3702"/>
    <s v="Help starting a family owned food truck"/>
    <s v="Family owned business serving BBQ and seafood to the public"/>
    <n v="500"/>
    <n v="1"/>
    <x v="2"/>
    <s v="US"/>
    <s v="USD"/>
    <x v="3680"/>
    <x v="3702"/>
    <b v="0"/>
    <n v="1"/>
    <b v="0"/>
    <s v="food/food trucks"/>
    <n v="0"/>
    <n v="1"/>
    <x v="4"/>
    <s v="food trucks"/>
    <x v="3702"/>
    <d v="2015-03-11T16:23:56"/>
  </r>
  <r>
    <x v="3703"/>
    <s v="South Florida Tours"/>
    <s v="Help Launch The Queen Into South Florida!"/>
    <n v="500"/>
    <n v="1"/>
    <x v="2"/>
    <s v="US"/>
    <s v="USD"/>
    <x v="3681"/>
    <x v="3703"/>
    <b v="0"/>
    <n v="1"/>
    <b v="0"/>
    <s v="theater/plays"/>
    <n v="0"/>
    <n v="1"/>
    <x v="6"/>
    <s v="plays"/>
    <x v="3703"/>
    <d v="2014-10-08T03:54:17"/>
  </r>
  <r>
    <x v="3704"/>
    <s v="The Time Jumper (Canceled)"/>
    <s v="My ambition for this knows no bounds.  Seeing Sephoria in a live-action is a dream of mine."/>
    <n v="100000000"/>
    <n v="0"/>
    <x v="1"/>
    <s v="US"/>
    <s v="USD"/>
    <x v="3682"/>
    <x v="3704"/>
    <b v="0"/>
    <n v="0"/>
    <b v="0"/>
    <s v="film &amp; video/science fiction"/>
    <n v="0"/>
    <n v="0"/>
    <x v="5"/>
    <s v="science fiction"/>
    <x v="3704"/>
    <d v="2016-10-10T10:21:47"/>
  </r>
  <r>
    <x v="3705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683"/>
    <x v="3705"/>
    <b v="0"/>
    <n v="0"/>
    <b v="0"/>
    <s v="theater/spaces"/>
    <n v="0"/>
    <n v="0"/>
    <x v="6"/>
    <s v="spaces"/>
    <x v="3705"/>
    <d v="2014-09-11T18:10:23"/>
  </r>
  <r>
    <x v="3706"/>
    <s v="KJV2015 (Canceled)"/>
    <s v="KJV2015 Easier to understand for our kids and family not leaving out one verse or changing a meaning one bit."/>
    <n v="25000000"/>
    <n v="0"/>
    <x v="1"/>
    <s v="US"/>
    <s v="USD"/>
    <x v="3684"/>
    <x v="3706"/>
    <b v="0"/>
    <n v="0"/>
    <b v="0"/>
    <s v="publishing/translations"/>
    <n v="0"/>
    <n v="0"/>
    <x v="1"/>
    <s v="translations"/>
    <x v="3706"/>
    <d v="2014-11-30T23:45:00"/>
  </r>
  <r>
    <x v="370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685"/>
    <x v="3707"/>
    <b v="0"/>
    <n v="0"/>
    <b v="0"/>
    <s v="film &amp; video/animation"/>
    <n v="0"/>
    <n v="0"/>
    <x v="5"/>
    <s v="animation"/>
    <x v="3707"/>
    <d v="2016-10-13T00:50:30"/>
  </r>
  <r>
    <x v="3708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686"/>
    <x v="3708"/>
    <b v="0"/>
    <n v="0"/>
    <b v="0"/>
    <s v="film &amp; video/drama"/>
    <n v="0"/>
    <n v="0"/>
    <x v="5"/>
    <s v="drama"/>
    <x v="3708"/>
    <d v="2015-07-10T05:38:46"/>
  </r>
  <r>
    <x v="3709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3687"/>
    <x v="3709"/>
    <b v="0"/>
    <n v="0"/>
    <b v="0"/>
    <s v="theater/spaces"/>
    <n v="0"/>
    <n v="0"/>
    <x v="6"/>
    <s v="spaces"/>
    <x v="3709"/>
    <d v="2016-01-23T08:45:52"/>
  </r>
  <r>
    <x v="371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88"/>
    <x v="3710"/>
    <b v="0"/>
    <n v="0"/>
    <b v="0"/>
    <s v="film &amp; video/drama"/>
    <n v="0"/>
    <n v="0"/>
    <x v="5"/>
    <s v="drama"/>
    <x v="3710"/>
    <d v="2015-10-01T00:00:00"/>
  </r>
  <r>
    <x v="3711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689"/>
    <x v="3711"/>
    <b v="0"/>
    <n v="0"/>
    <b v="0"/>
    <s v="film &amp; video/drama"/>
    <n v="0"/>
    <n v="0"/>
    <x v="5"/>
    <s v="drama"/>
    <x v="3711"/>
    <d v="2015-07-10T16:05:32"/>
  </r>
  <r>
    <x v="3712"/>
    <s v="The Pass"/>
    <s v="An old man, a U.S Marine Corps veteran remembers his combat experience in the battle of Toktong Pass 1950, during the Korean War."/>
    <n v="1500000"/>
    <n v="0"/>
    <x v="2"/>
    <s v="US"/>
    <s v="USD"/>
    <x v="3690"/>
    <x v="3712"/>
    <b v="0"/>
    <n v="0"/>
    <b v="0"/>
    <s v="film &amp; video/drama"/>
    <n v="0"/>
    <n v="0"/>
    <x v="5"/>
    <s v="drama"/>
    <x v="3712"/>
    <d v="2016-05-22T01:05:00"/>
  </r>
  <r>
    <x v="3713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691"/>
    <x v="3713"/>
    <b v="0"/>
    <n v="0"/>
    <b v="0"/>
    <s v="film &amp; video/drama"/>
    <n v="0"/>
    <n v="0"/>
    <x v="5"/>
    <s v="drama"/>
    <x v="3713"/>
    <d v="2016-01-02T23:00:51"/>
  </r>
  <r>
    <x v="3714"/>
    <s v="N/A (Canceled)"/>
    <s v="N/A"/>
    <n v="1500000"/>
    <n v="0"/>
    <x v="1"/>
    <s v="US"/>
    <s v="USD"/>
    <x v="3692"/>
    <x v="3714"/>
    <b v="0"/>
    <n v="0"/>
    <b v="0"/>
    <s v="theater/spaces"/>
    <n v="0"/>
    <n v="0"/>
    <x v="6"/>
    <s v="spaces"/>
    <x v="3714"/>
    <d v="2016-01-07T04:57:52"/>
  </r>
  <r>
    <x v="3715"/>
    <s v="Help Save Parkway Cinemas!"/>
    <s v="Save a historic Local theater."/>
    <n v="1000000"/>
    <n v="0"/>
    <x v="2"/>
    <s v="US"/>
    <s v="USD"/>
    <x v="3693"/>
    <x v="3715"/>
    <b v="0"/>
    <n v="0"/>
    <b v="0"/>
    <s v="theater/spaces"/>
    <n v="0"/>
    <n v="0"/>
    <x v="6"/>
    <s v="spaces"/>
    <x v="3715"/>
    <d v="2014-08-13T18:49:08"/>
  </r>
  <r>
    <x v="3716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694"/>
    <x v="3716"/>
    <b v="0"/>
    <n v="0"/>
    <b v="0"/>
    <s v="technology/web"/>
    <n v="0"/>
    <n v="0"/>
    <x v="0"/>
    <s v="web"/>
    <x v="3716"/>
    <d v="2015-01-04T06:17:44"/>
  </r>
  <r>
    <x v="3717"/>
    <s v="El viaje de LucÃ­a"/>
    <s v="El viaje de LucÃ­a es un largometraje de ficciÃ³n con temÃ¡tica sobre el cÃ¡ncer infantil."/>
    <n v="500000"/>
    <n v="0"/>
    <x v="2"/>
    <s v="ES"/>
    <s v="EUR"/>
    <x v="3695"/>
    <x v="3717"/>
    <b v="0"/>
    <n v="0"/>
    <b v="0"/>
    <s v="film &amp; video/drama"/>
    <n v="0"/>
    <n v="0"/>
    <x v="5"/>
    <s v="drama"/>
    <x v="3717"/>
    <d v="2015-11-26T23:55:45"/>
  </r>
  <r>
    <x v="3718"/>
    <s v="Vivi di Cuore - Heart Rate Watch"/>
    <s v="La tua giornata sportiva monitorata nel tuo polso??!!!_x000a_Rendiamolo possibile... VIVI DI CUORE --- All MADE in ITALY"/>
    <n v="500000"/>
    <n v="0"/>
    <x v="2"/>
    <s v="IT"/>
    <s v="EUR"/>
    <x v="3696"/>
    <x v="3718"/>
    <b v="0"/>
    <n v="0"/>
    <b v="0"/>
    <s v="technology/wearables"/>
    <n v="0"/>
    <n v="0"/>
    <x v="0"/>
    <s v="wearables"/>
    <x v="3718"/>
    <d v="2015-08-03T16:09:30"/>
  </r>
  <r>
    <x v="3719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697"/>
    <x v="3719"/>
    <b v="0"/>
    <n v="0"/>
    <b v="0"/>
    <s v="technology/space exploration"/>
    <n v="0"/>
    <n v="0"/>
    <x v="0"/>
    <s v="space exploration"/>
    <x v="3719"/>
    <d v="2016-07-15T06:57:00"/>
  </r>
  <r>
    <x v="372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98"/>
    <x v="3720"/>
    <b v="0"/>
    <n v="0"/>
    <b v="0"/>
    <s v="music/world music"/>
    <n v="0"/>
    <n v="0"/>
    <x v="7"/>
    <s v="world music"/>
    <x v="3720"/>
    <d v="2011-02-24T23:20:30"/>
  </r>
  <r>
    <x v="3721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699"/>
    <x v="3721"/>
    <b v="0"/>
    <n v="0"/>
    <b v="0"/>
    <s v="technology/web"/>
    <n v="0"/>
    <n v="0"/>
    <x v="0"/>
    <s v="web"/>
    <x v="3721"/>
    <d v="2015-08-11T18:37:08"/>
  </r>
  <r>
    <x v="3722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700"/>
    <x v="3722"/>
    <b v="0"/>
    <n v="0"/>
    <b v="0"/>
    <s v="theater/musical"/>
    <n v="0"/>
    <n v="0"/>
    <x v="6"/>
    <s v="musical"/>
    <x v="3722"/>
    <d v="2016-05-09T22:49:51"/>
  </r>
  <r>
    <x v="3723"/>
    <s v="Area 4 - The Film"/>
    <s v="â€œArea 4â€ revolves around Frank Hammond, a counselor at a high school, who discovers the scandals that took place."/>
    <n v="350000"/>
    <n v="0"/>
    <x v="2"/>
    <s v="US"/>
    <s v="USD"/>
    <x v="3701"/>
    <x v="3723"/>
    <b v="0"/>
    <n v="0"/>
    <b v="0"/>
    <s v="film &amp; video/drama"/>
    <n v="0"/>
    <n v="0"/>
    <x v="5"/>
    <s v="drama"/>
    <x v="3723"/>
    <d v="2016-09-29T21:52:52"/>
  </r>
  <r>
    <x v="372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702"/>
    <x v="3724"/>
    <b v="0"/>
    <n v="0"/>
    <b v="0"/>
    <s v="music/faith"/>
    <n v="0"/>
    <n v="0"/>
    <x v="7"/>
    <s v="faith"/>
    <x v="3724"/>
    <d v="2017-04-01T00:40:11"/>
  </r>
  <r>
    <x v="3725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703"/>
    <x v="3725"/>
    <b v="0"/>
    <n v="0"/>
    <b v="0"/>
    <s v="games/mobile games"/>
    <n v="0"/>
    <n v="0"/>
    <x v="3"/>
    <s v="mobile games"/>
    <x v="3725"/>
    <d v="2015-01-26T07:12:21"/>
  </r>
  <r>
    <x v="3726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704"/>
    <x v="3726"/>
    <b v="0"/>
    <n v="0"/>
    <b v="0"/>
    <s v="publishing/translations"/>
    <n v="0"/>
    <n v="0"/>
    <x v="1"/>
    <s v="translations"/>
    <x v="3726"/>
    <d v="2015-05-22T05:25:00"/>
  </r>
  <r>
    <x v="3727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705"/>
    <x v="3727"/>
    <b v="0"/>
    <n v="0"/>
    <b v="0"/>
    <s v="film &amp; video/science fiction"/>
    <n v="0"/>
    <n v="0"/>
    <x v="5"/>
    <s v="science fiction"/>
    <x v="3727"/>
    <d v="2015-03-20T03:45:32"/>
  </r>
  <r>
    <x v="3728"/>
    <s v="Lonely Boy: 55 male models 200s sensual expression"/>
    <s v="Express a very dark place in my childhood. Release my emotions through photography in a form of Art."/>
    <n v="180000"/>
    <n v="0"/>
    <x v="2"/>
    <s v="HK"/>
    <s v="HKD"/>
    <x v="3706"/>
    <x v="3728"/>
    <b v="0"/>
    <n v="0"/>
    <b v="0"/>
    <s v="photography/people"/>
    <n v="0"/>
    <n v="0"/>
    <x v="2"/>
    <s v="people"/>
    <x v="3728"/>
    <d v="2016-12-04T15:04:47"/>
  </r>
  <r>
    <x v="3729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707"/>
    <x v="3729"/>
    <b v="0"/>
    <n v="0"/>
    <b v="0"/>
    <s v="food/restaurants"/>
    <n v="0"/>
    <n v="0"/>
    <x v="4"/>
    <s v="restaurants"/>
    <x v="3729"/>
    <d v="2017-02-26T00:09:49"/>
  </r>
  <r>
    <x v="373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08"/>
    <x v="3730"/>
    <b v="0"/>
    <n v="0"/>
    <b v="0"/>
    <s v="technology/web"/>
    <n v="0"/>
    <n v="0"/>
    <x v="0"/>
    <s v="web"/>
    <x v="3730"/>
    <d v="2015-12-29T00:16:40"/>
  </r>
  <r>
    <x v="3731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09"/>
    <x v="3731"/>
    <b v="0"/>
    <n v="0"/>
    <b v="0"/>
    <s v="film &amp; video/drama"/>
    <n v="0"/>
    <n v="0"/>
    <x v="5"/>
    <s v="drama"/>
    <x v="3731"/>
    <d v="2016-01-05T00:00:00"/>
  </r>
  <r>
    <x v="3732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3710"/>
    <x v="3732"/>
    <b v="0"/>
    <n v="0"/>
    <b v="0"/>
    <s v="theater/plays"/>
    <n v="0"/>
    <n v="0"/>
    <x v="6"/>
    <s v="plays"/>
    <x v="3732"/>
    <d v="2015-07-16T17:51:19"/>
  </r>
  <r>
    <x v="3733"/>
    <s v="The Brother's of B-Block"/>
    <s v="The Brotherâ€™s of B-block is a musical play. A new take on &quot;OZ&quot; _x000a_The Wizard of OZ meets HBO's OZ."/>
    <n v="150000"/>
    <n v="0"/>
    <x v="2"/>
    <s v="US"/>
    <s v="USD"/>
    <x v="3711"/>
    <x v="3733"/>
    <b v="0"/>
    <n v="0"/>
    <b v="0"/>
    <s v="theater/musical"/>
    <n v="0"/>
    <n v="0"/>
    <x v="6"/>
    <s v="musical"/>
    <x v="3733"/>
    <d v="2015-09-14T16:40:29"/>
  </r>
  <r>
    <x v="3734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712"/>
    <x v="3734"/>
    <b v="0"/>
    <n v="0"/>
    <b v="0"/>
    <s v="photography/people"/>
    <n v="0"/>
    <n v="0"/>
    <x v="2"/>
    <s v="people"/>
    <x v="3734"/>
    <d v="2014-07-10T19:40:11"/>
  </r>
  <r>
    <x v="373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713"/>
    <x v="3735"/>
    <b v="0"/>
    <n v="0"/>
    <b v="0"/>
    <s v="publishing/translations"/>
    <n v="0"/>
    <n v="0"/>
    <x v="1"/>
    <s v="translations"/>
    <x v="3735"/>
    <d v="2015-06-14T13:00:55"/>
  </r>
  <r>
    <x v="373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714"/>
    <x v="3736"/>
    <b v="0"/>
    <n v="0"/>
    <b v="0"/>
    <s v="music/faith"/>
    <n v="0"/>
    <n v="0"/>
    <x v="7"/>
    <s v="faith"/>
    <x v="3736"/>
    <d v="2017-03-26T03:33:00"/>
  </r>
  <r>
    <x v="373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15"/>
    <x v="3737"/>
    <b v="0"/>
    <n v="0"/>
    <b v="0"/>
    <s v="technology/web"/>
    <n v="0"/>
    <n v="0"/>
    <x v="0"/>
    <s v="web"/>
    <x v="3737"/>
    <d v="2015-01-02T21:14:16"/>
  </r>
  <r>
    <x v="3738"/>
    <s v="KEEPUP INC (Canceled)"/>
    <s v="KEEPUP allows you to extend your social circle by introducing you to new people via your friends."/>
    <n v="110000"/>
    <n v="0"/>
    <x v="1"/>
    <s v="US"/>
    <s v="USD"/>
    <x v="3716"/>
    <x v="3738"/>
    <b v="0"/>
    <n v="0"/>
    <b v="0"/>
    <s v="technology/web"/>
    <n v="0"/>
    <n v="0"/>
    <x v="0"/>
    <s v="web"/>
    <x v="3738"/>
    <d v="2015-08-26T00:18:50"/>
  </r>
  <r>
    <x v="3739"/>
    <s v="THE FORGOTTEN LAND"/>
    <s v="A prince who becomes a slave, suffers of amnesia far away from his land. Slowly he recovers memory and returns where all started."/>
    <n v="100000"/>
    <n v="0"/>
    <x v="2"/>
    <s v="US"/>
    <s v="USD"/>
    <x v="3717"/>
    <x v="3739"/>
    <b v="0"/>
    <n v="0"/>
    <b v="0"/>
    <s v="film &amp; video/animation"/>
    <n v="0"/>
    <n v="0"/>
    <x v="5"/>
    <s v="animation"/>
    <x v="3739"/>
    <d v="2011-08-10T03:02:21"/>
  </r>
  <r>
    <x v="3740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18"/>
    <x v="3740"/>
    <b v="0"/>
    <n v="0"/>
    <b v="0"/>
    <s v="technology/web"/>
    <n v="0"/>
    <n v="0"/>
    <x v="0"/>
    <s v="web"/>
    <x v="3740"/>
    <d v="2015-03-15T18:00:00"/>
  </r>
  <r>
    <x v="3741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19"/>
    <x v="3741"/>
    <b v="0"/>
    <n v="0"/>
    <b v="0"/>
    <s v="technology/wearables"/>
    <n v="0"/>
    <n v="0"/>
    <x v="0"/>
    <s v="wearables"/>
    <x v="3741"/>
    <d v="2016-12-14T18:39:00"/>
  </r>
  <r>
    <x v="3742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20"/>
    <x v="3742"/>
    <b v="0"/>
    <n v="0"/>
    <b v="0"/>
    <s v="music/jazz"/>
    <n v="0"/>
    <n v="0"/>
    <x v="7"/>
    <s v="jazz"/>
    <x v="3742"/>
    <d v="2014-01-24T00:07:25"/>
  </r>
  <r>
    <x v="3743"/>
    <s v="loluli's"/>
    <s v="Fresh Fast Food. A bbq ramen bar thats healthy, tasty and made to order right in front of your eyes....... From flame to bowl"/>
    <n v="100000"/>
    <n v="0"/>
    <x v="2"/>
    <s v="GB"/>
    <s v="GBP"/>
    <x v="3721"/>
    <x v="3743"/>
    <b v="0"/>
    <n v="0"/>
    <b v="0"/>
    <s v="food/restaurants"/>
    <n v="0"/>
    <n v="0"/>
    <x v="4"/>
    <s v="restaurants"/>
    <x v="3743"/>
    <d v="2016-02-01T10:43:33"/>
  </r>
  <r>
    <x v="3744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722"/>
    <x v="3744"/>
    <b v="0"/>
    <n v="0"/>
    <b v="0"/>
    <s v="food/restaurants"/>
    <n v="0"/>
    <n v="0"/>
    <x v="4"/>
    <s v="restaurants"/>
    <x v="3744"/>
    <d v="2016-10-15T19:21:00"/>
  </r>
  <r>
    <x v="3745"/>
    <s v="Travel with baby"/>
    <s v="Turn the World with my kids, and then write a book with the advice for traveling with baby"/>
    <n v="100000"/>
    <n v="0"/>
    <x v="2"/>
    <s v="IT"/>
    <s v="EUR"/>
    <x v="3723"/>
    <x v="3745"/>
    <b v="0"/>
    <n v="0"/>
    <b v="0"/>
    <s v="publishing/children's books"/>
    <n v="0"/>
    <n v="0"/>
    <x v="1"/>
    <s v="children's books"/>
    <x v="3745"/>
    <d v="2017-03-10T10:44:48"/>
  </r>
  <r>
    <x v="3746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724"/>
    <x v="3746"/>
    <b v="0"/>
    <n v="0"/>
    <b v="0"/>
    <s v="theater/musical"/>
    <n v="0"/>
    <n v="0"/>
    <x v="6"/>
    <s v="musical"/>
    <x v="3746"/>
    <d v="2015-12-13T20:59:56"/>
  </r>
  <r>
    <x v="374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25"/>
    <x v="3747"/>
    <b v="0"/>
    <n v="0"/>
    <b v="0"/>
    <s v="technology/web"/>
    <n v="0"/>
    <n v="0"/>
    <x v="0"/>
    <s v="web"/>
    <x v="3747"/>
    <d v="2017-02-25T23:04:00"/>
  </r>
  <r>
    <x v="3748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726"/>
    <x v="3748"/>
    <b v="0"/>
    <n v="0"/>
    <b v="0"/>
    <s v="food/food trucks"/>
    <n v="0"/>
    <n v="0"/>
    <x v="4"/>
    <s v="food trucks"/>
    <x v="3748"/>
    <d v="2015-10-13T12:41:29"/>
  </r>
  <r>
    <x v="3749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727"/>
    <x v="3749"/>
    <b v="0"/>
    <n v="0"/>
    <b v="0"/>
    <s v="theater/spaces"/>
    <n v="0"/>
    <n v="0"/>
    <x v="6"/>
    <s v="spaces"/>
    <x v="3749"/>
    <d v="2015-03-01T20:33:49"/>
  </r>
  <r>
    <x v="3750"/>
    <s v="The Blind Dolphin Story"/>
    <s v="A short film on the rarest mammal and the second most endangered freshwater river dolphin, in Pakistan."/>
    <n v="95000"/>
    <n v="0"/>
    <x v="2"/>
    <s v="US"/>
    <s v="USD"/>
    <x v="3728"/>
    <x v="3750"/>
    <b v="0"/>
    <n v="0"/>
    <b v="0"/>
    <s v="film &amp; video/drama"/>
    <n v="0"/>
    <n v="0"/>
    <x v="5"/>
    <s v="drama"/>
    <x v="3750"/>
    <d v="2015-03-19T08:28:43"/>
  </r>
  <r>
    <x v="3751"/>
    <s v="Vdub dogs (Canceled)"/>
    <s v="Hello everyone, Iv'e decided to put my love for old Volkswagen buses and my love for cooking together! Support vdub dogs hot dog bus!"/>
    <n v="85000"/>
    <n v="0"/>
    <x v="1"/>
    <s v="US"/>
    <s v="USD"/>
    <x v="3729"/>
    <x v="3751"/>
    <b v="0"/>
    <n v="0"/>
    <b v="0"/>
    <s v="food/food trucks"/>
    <n v="0"/>
    <n v="0"/>
    <x v="4"/>
    <s v="food trucks"/>
    <x v="3751"/>
    <d v="2015-01-12T02:36:34"/>
  </r>
  <r>
    <x v="3752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30"/>
    <x v="3752"/>
    <b v="0"/>
    <n v="0"/>
    <b v="0"/>
    <s v="technology/web"/>
    <n v="0"/>
    <n v="0"/>
    <x v="0"/>
    <s v="web"/>
    <x v="3752"/>
    <d v="2016-01-19T13:27:17"/>
  </r>
  <r>
    <x v="3753"/>
    <s v="Uprising Theater (Canceled)"/>
    <s v="Chicago Based Theater Company and Venue Dedicated to Social Justice and Mainstreaming the Palestinian Narrative"/>
    <n v="80000"/>
    <n v="0"/>
    <x v="1"/>
    <s v="US"/>
    <s v="USD"/>
    <x v="3731"/>
    <x v="3753"/>
    <b v="0"/>
    <n v="0"/>
    <b v="0"/>
    <s v="theater/spaces"/>
    <n v="0"/>
    <n v="0"/>
    <x v="6"/>
    <s v="spaces"/>
    <x v="3753"/>
    <d v="2016-05-08T17:41:57"/>
  </r>
  <r>
    <x v="375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732"/>
    <x v="3754"/>
    <b v="0"/>
    <n v="0"/>
    <b v="0"/>
    <s v="theater/spaces"/>
    <n v="0"/>
    <n v="0"/>
    <x v="6"/>
    <s v="spaces"/>
    <x v="3754"/>
    <d v="2014-09-21T15:10:50"/>
  </r>
  <r>
    <x v="3755"/>
    <s v="Life is simple"/>
    <s v="Community Youth play, written by and performed by the youth about finding joy in the simple things in life"/>
    <n v="75000"/>
    <n v="0"/>
    <x v="2"/>
    <s v="US"/>
    <s v="USD"/>
    <x v="3733"/>
    <x v="3755"/>
    <b v="0"/>
    <n v="0"/>
    <b v="0"/>
    <s v="theater/plays"/>
    <n v="0"/>
    <n v="0"/>
    <x v="6"/>
    <s v="plays"/>
    <x v="3755"/>
    <d v="2016-06-04T17:19:57"/>
  </r>
  <r>
    <x v="3756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34"/>
    <x v="3756"/>
    <b v="0"/>
    <n v="0"/>
    <b v="0"/>
    <s v="technology/web"/>
    <n v="0"/>
    <n v="0"/>
    <x v="0"/>
    <s v="web"/>
    <x v="3756"/>
    <d v="2015-05-28T00:13:17"/>
  </r>
  <r>
    <x v="3757"/>
    <s v="Demon Women from outer space (Canceled)"/>
    <s v="Invasion from outer space sights, to weird to imagine destruction too monstrous to escape"/>
    <n v="71764"/>
    <n v="0"/>
    <x v="1"/>
    <s v="US"/>
    <s v="USD"/>
    <x v="3735"/>
    <x v="3757"/>
    <b v="0"/>
    <n v="0"/>
    <b v="0"/>
    <s v="film &amp; video/science fiction"/>
    <n v="0"/>
    <n v="0"/>
    <x v="5"/>
    <s v="science fiction"/>
    <x v="3757"/>
    <d v="2016-05-31T17:31:00"/>
  </r>
  <r>
    <x v="3758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36"/>
    <x v="3758"/>
    <b v="0"/>
    <n v="0"/>
    <b v="0"/>
    <s v="technology/web"/>
    <n v="0"/>
    <n v="0"/>
    <x v="0"/>
    <s v="web"/>
    <x v="3758"/>
    <d v="2015-06-18T19:03:35"/>
  </r>
  <r>
    <x v="3759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737"/>
    <x v="3759"/>
    <b v="0"/>
    <n v="0"/>
    <b v="0"/>
    <s v="film &amp; video/science fiction"/>
    <n v="0"/>
    <n v="0"/>
    <x v="5"/>
    <s v="science fiction"/>
    <x v="3759"/>
    <d v="2015-10-12T13:46:33"/>
  </r>
  <r>
    <x v="3760"/>
    <s v="OLIVIA"/>
    <s v="A young woman's journey from Africa to Australia where she finds heaven on earth, love and tragedy. Within her tragedy she saves lives."/>
    <n v="50000"/>
    <n v="0"/>
    <x v="2"/>
    <s v="AU"/>
    <s v="AUD"/>
    <x v="3738"/>
    <x v="3760"/>
    <b v="0"/>
    <n v="0"/>
    <b v="0"/>
    <s v="film &amp; video/drama"/>
    <n v="0"/>
    <n v="0"/>
    <x v="5"/>
    <s v="drama"/>
    <x v="3760"/>
    <d v="2014-12-16T08:52:47"/>
  </r>
  <r>
    <x v="3761"/>
    <s v="Archetypes"/>
    <s v="Film about Schizophrenia with Surreal Twists!"/>
    <n v="50000"/>
    <n v="0"/>
    <x v="2"/>
    <s v="US"/>
    <s v="USD"/>
    <x v="3739"/>
    <x v="3761"/>
    <b v="0"/>
    <n v="0"/>
    <b v="0"/>
    <s v="film &amp; video/drama"/>
    <n v="0"/>
    <n v="0"/>
    <x v="5"/>
    <s v="drama"/>
    <x v="3761"/>
    <d v="2015-03-28T19:06:04"/>
  </r>
  <r>
    <x v="3762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0"/>
    <x v="3762"/>
    <b v="0"/>
    <n v="0"/>
    <b v="0"/>
    <s v="film &amp; video/animation"/>
    <n v="0"/>
    <n v="0"/>
    <x v="5"/>
    <s v="animation"/>
    <x v="3762"/>
    <d v="2016-12-25T15:16:34"/>
  </r>
  <r>
    <x v="3763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41"/>
    <x v="3763"/>
    <b v="0"/>
    <n v="0"/>
    <b v="0"/>
    <s v="technology/web"/>
    <n v="0"/>
    <n v="0"/>
    <x v="0"/>
    <s v="web"/>
    <x v="3763"/>
    <d v="2016-12-18T09:20:15"/>
  </r>
  <r>
    <x v="3764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742"/>
    <x v="3764"/>
    <b v="0"/>
    <n v="0"/>
    <b v="0"/>
    <s v="publishing/translations"/>
    <n v="0"/>
    <n v="0"/>
    <x v="1"/>
    <s v="translations"/>
    <x v="3764"/>
    <d v="2015-11-21T23:13:39"/>
  </r>
  <r>
    <x v="3765"/>
    <s v="How Could You Do This To Me (The Stage Play)"/>
    <s v="This Is A Story About A Woman A Man And A Woman"/>
    <n v="50000"/>
    <n v="0"/>
    <x v="2"/>
    <s v="US"/>
    <s v="USD"/>
    <x v="3743"/>
    <x v="3765"/>
    <b v="0"/>
    <n v="0"/>
    <b v="0"/>
    <s v="theater/plays"/>
    <n v="0"/>
    <n v="0"/>
    <x v="6"/>
    <s v="plays"/>
    <x v="3765"/>
    <d v="2015-04-03T22:40:15"/>
  </r>
  <r>
    <x v="3766"/>
    <s v="A Midsummer Night's Pub"/>
    <s v="Where people that enjoy theater, or just something new can go to have fun and experience varying types of theater in Albuquerque."/>
    <n v="50000"/>
    <n v="0"/>
    <x v="2"/>
    <s v="US"/>
    <s v="USD"/>
    <x v="3744"/>
    <x v="3766"/>
    <b v="0"/>
    <n v="0"/>
    <b v="0"/>
    <s v="theater/spaces"/>
    <n v="0"/>
    <n v="0"/>
    <x v="6"/>
    <s v="spaces"/>
    <x v="3766"/>
    <d v="2015-05-24T03:21:00"/>
  </r>
  <r>
    <x v="3767"/>
    <s v="1 World Educational Theme Parks"/>
    <s v="A series of 6 educational theme parks. This project is to fund the plans and 3D designs required to build the first park."/>
    <n v="50000"/>
    <n v="0"/>
    <x v="2"/>
    <s v="GB"/>
    <s v="GBP"/>
    <x v="3745"/>
    <x v="3767"/>
    <b v="0"/>
    <n v="0"/>
    <b v="0"/>
    <s v="theater/spaces"/>
    <n v="0"/>
    <n v="0"/>
    <x v="6"/>
    <s v="spaces"/>
    <x v="3767"/>
    <d v="2016-04-03T14:36:51"/>
  </r>
  <r>
    <x v="3768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746"/>
    <x v="3768"/>
    <b v="0"/>
    <n v="0"/>
    <b v="0"/>
    <s v="music/world music"/>
    <n v="0"/>
    <n v="0"/>
    <x v="7"/>
    <s v="world music"/>
    <x v="3768"/>
    <d v="2015-02-02T18:55:42"/>
  </r>
  <r>
    <x v="3769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47"/>
    <x v="3769"/>
    <b v="0"/>
    <n v="0"/>
    <b v="0"/>
    <s v="technology/web"/>
    <n v="0"/>
    <n v="0"/>
    <x v="0"/>
    <s v="web"/>
    <x v="3769"/>
    <d v="2017-01-03T20:12:50"/>
  </r>
  <r>
    <x v="37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748"/>
    <x v="3770"/>
    <b v="0"/>
    <n v="0"/>
    <b v="0"/>
    <s v="technology/web"/>
    <n v="0"/>
    <n v="0"/>
    <x v="0"/>
    <s v="web"/>
    <x v="3770"/>
    <d v="2016-04-14T06:26:04"/>
  </r>
  <r>
    <x v="3771"/>
    <s v="Spinnable Social Media"/>
    <s v="Axoral is a 3d interactive social media interface, with the potential to be so much more, but we need your help!"/>
    <n v="45000"/>
    <n v="0"/>
    <x v="2"/>
    <s v="CA"/>
    <s v="CAD"/>
    <x v="3749"/>
    <x v="3771"/>
    <b v="0"/>
    <n v="0"/>
    <b v="0"/>
    <s v="technology/web"/>
    <n v="0"/>
    <n v="0"/>
    <x v="0"/>
    <s v="web"/>
    <x v="3771"/>
    <d v="2016-01-09T14:48:16"/>
  </r>
  <r>
    <x v="3772"/>
    <s v="Help Cafe Talavera get a New Kitchen!"/>
    <s v="Unique dishes for a unique city!."/>
    <n v="42850"/>
    <n v="0"/>
    <x v="2"/>
    <s v="US"/>
    <s v="USD"/>
    <x v="3750"/>
    <x v="3772"/>
    <b v="0"/>
    <n v="0"/>
    <b v="0"/>
    <s v="food/restaurants"/>
    <n v="0"/>
    <n v="0"/>
    <x v="4"/>
    <s v="restaurants"/>
    <x v="3772"/>
    <d v="2015-05-11T01:45:04"/>
  </r>
  <r>
    <x v="3773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751"/>
    <x v="3773"/>
    <b v="0"/>
    <n v="0"/>
    <b v="0"/>
    <s v="games/mobile games"/>
    <n v="0"/>
    <n v="0"/>
    <x v="3"/>
    <s v="mobile games"/>
    <x v="3773"/>
    <d v="2015-12-24T21:47:48"/>
  </r>
  <r>
    <x v="3774"/>
    <s v="The Holy Bib-el"/>
    <s v="THE HOLY BIB-EL Translated By Leon Cook. The Creation: CHAPTER 1.  1* In the beginning Gods created The Heavens and The Planet Earth."/>
    <n v="40000"/>
    <n v="0"/>
    <x v="2"/>
    <s v="US"/>
    <s v="USD"/>
    <x v="3752"/>
    <x v="3774"/>
    <b v="0"/>
    <n v="0"/>
    <b v="0"/>
    <s v="publishing/translations"/>
    <n v="0"/>
    <n v="0"/>
    <x v="1"/>
    <s v="translations"/>
    <x v="3774"/>
    <d v="2015-07-20T18:43:48"/>
  </r>
  <r>
    <x v="3775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753"/>
    <x v="3775"/>
    <b v="0"/>
    <n v="0"/>
    <b v="0"/>
    <s v="journalism/audio"/>
    <n v="0"/>
    <n v="0"/>
    <x v="8"/>
    <s v="audio"/>
    <x v="3775"/>
    <d v="2015-03-26T00:00:00"/>
  </r>
  <r>
    <x v="3776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754"/>
    <x v="3776"/>
    <b v="0"/>
    <n v="0"/>
    <b v="0"/>
    <s v="food/food trucks"/>
    <n v="0"/>
    <n v="0"/>
    <x v="4"/>
    <s v="food trucks"/>
    <x v="3776"/>
    <d v="2014-08-01T00:58:19"/>
  </r>
  <r>
    <x v="3777"/>
    <s v="Like all the others (Canceled)"/>
    <s v="What if you suddenly found out, that your life wasnÂ´t the life you thought you had? What if you were like all the others!"/>
    <n v="37000"/>
    <n v="0"/>
    <x v="1"/>
    <s v="DK"/>
    <s v="DKK"/>
    <x v="3755"/>
    <x v="3777"/>
    <b v="0"/>
    <n v="0"/>
    <b v="0"/>
    <s v="publishing/translations"/>
    <n v="0"/>
    <n v="0"/>
    <x v="1"/>
    <s v="translations"/>
    <x v="3777"/>
    <d v="2015-12-02T17:25:00"/>
  </r>
  <r>
    <x v="3778"/>
    <s v="Halal Restaurant and Internet Cafe"/>
    <s v="Halal Restaurant and Internet Cafe 20 percent of profits will go to building masjids."/>
    <n v="35000"/>
    <n v="0"/>
    <x v="2"/>
    <s v="US"/>
    <s v="USD"/>
    <x v="3756"/>
    <x v="3778"/>
    <b v="0"/>
    <n v="0"/>
    <b v="0"/>
    <s v="food/restaurants"/>
    <n v="0"/>
    <n v="0"/>
    <x v="4"/>
    <s v="restaurants"/>
    <x v="3778"/>
    <d v="2014-11-15T01:22:14"/>
  </r>
  <r>
    <x v="3779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757"/>
    <x v="3779"/>
    <b v="0"/>
    <n v="0"/>
    <b v="0"/>
    <s v="food/food trucks"/>
    <n v="0"/>
    <n v="0"/>
    <x v="4"/>
    <s v="food trucks"/>
    <x v="3779"/>
    <d v="2014-08-21T23:32:28"/>
  </r>
  <r>
    <x v="3780"/>
    <s v="VENT it out (Canceled)"/>
    <s v="I am making a social website where people can anonymously or openly vent, All walks of life all over the world"/>
    <n v="33000"/>
    <n v="0"/>
    <x v="1"/>
    <s v="US"/>
    <s v="USD"/>
    <x v="3758"/>
    <x v="3780"/>
    <b v="0"/>
    <n v="0"/>
    <b v="0"/>
    <s v="technology/web"/>
    <n v="0"/>
    <n v="0"/>
    <x v="0"/>
    <s v="web"/>
    <x v="3780"/>
    <d v="2017-01-10T08:57:00"/>
  </r>
  <r>
    <x v="3781"/>
    <s v="Joc Barrera The Chupacabra Hunter"/>
    <s v="The Chupacabra is not a myth and one man is on a mission to prove its existence no matter what, his name is Joc Barrera."/>
    <n v="30000"/>
    <n v="0"/>
    <x v="2"/>
    <s v="GB"/>
    <s v="GBP"/>
    <x v="3759"/>
    <x v="3781"/>
    <b v="0"/>
    <n v="0"/>
    <b v="0"/>
    <s v="film &amp; video/animation"/>
    <n v="0"/>
    <n v="0"/>
    <x v="5"/>
    <s v="animation"/>
    <x v="3781"/>
    <d v="2015-05-20T17:25:38"/>
  </r>
  <r>
    <x v="3782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760"/>
    <x v="3782"/>
    <b v="0"/>
    <n v="0"/>
    <b v="0"/>
    <s v="food/food trucks"/>
    <n v="0"/>
    <n v="0"/>
    <x v="4"/>
    <s v="food trucks"/>
    <x v="3782"/>
    <d v="2014-09-30T23:23:43"/>
  </r>
  <r>
    <x v="3783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3761"/>
    <x v="3783"/>
    <b v="0"/>
    <n v="0"/>
    <b v="0"/>
    <s v="theater/plays"/>
    <n v="0"/>
    <n v="0"/>
    <x v="6"/>
    <s v="plays"/>
    <x v="3783"/>
    <d v="2014-10-18T04:59:00"/>
  </r>
  <r>
    <x v="3784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762"/>
    <x v="3784"/>
    <b v="0"/>
    <n v="0"/>
    <b v="0"/>
    <s v="theater/plays"/>
    <n v="0"/>
    <n v="0"/>
    <x v="6"/>
    <s v="plays"/>
    <x v="3784"/>
    <d v="2014-09-07T07:48:43"/>
  </r>
  <r>
    <x v="3785"/>
    <s v="to be removed (Canceled)"/>
    <s v="to be removed"/>
    <n v="30000"/>
    <n v="0"/>
    <x v="1"/>
    <s v="US"/>
    <s v="USD"/>
    <x v="3763"/>
    <x v="3785"/>
    <b v="0"/>
    <n v="0"/>
    <b v="0"/>
    <s v="publishing/art books"/>
    <n v="0"/>
    <n v="0"/>
    <x v="1"/>
    <s v="art books"/>
    <x v="3785"/>
    <d v="2013-05-25T16:18:34"/>
  </r>
  <r>
    <x v="3786"/>
    <s v="SelectCooks.com (Canceled)"/>
    <s v="Selectcooks.com is a community marketplace for people to list, find and hire chefs."/>
    <n v="30000"/>
    <n v="0"/>
    <x v="1"/>
    <s v="US"/>
    <s v="USD"/>
    <x v="3764"/>
    <x v="3786"/>
    <b v="0"/>
    <n v="0"/>
    <b v="0"/>
    <s v="technology/web"/>
    <n v="0"/>
    <n v="0"/>
    <x v="0"/>
    <s v="web"/>
    <x v="3786"/>
    <d v="2015-10-05T00:23:36"/>
  </r>
  <r>
    <x v="3787"/>
    <s v="Realjobmatch.com (Canceled)"/>
    <s v="Realjobmatch is not just a job search site but a matching site , matching the right jobseekers with the best jobs."/>
    <n v="30000"/>
    <n v="0"/>
    <x v="1"/>
    <s v="CA"/>
    <s v="CAD"/>
    <x v="3765"/>
    <x v="3787"/>
    <b v="0"/>
    <n v="0"/>
    <b v="0"/>
    <s v="technology/web"/>
    <n v="0"/>
    <n v="0"/>
    <x v="0"/>
    <s v="web"/>
    <x v="3787"/>
    <d v="2015-01-10T20:07:04"/>
  </r>
  <r>
    <x v="3788"/>
    <s v="A Dream of Naughty Nachos (Canceled)"/>
    <s v="Mesquite smoked brisket nachos, food truck style, with homemade salsa to make your taste buds dance."/>
    <n v="30000"/>
    <n v="0"/>
    <x v="1"/>
    <s v="US"/>
    <s v="USD"/>
    <x v="3766"/>
    <x v="3788"/>
    <b v="0"/>
    <n v="0"/>
    <b v="0"/>
    <s v="food/food trucks"/>
    <n v="0"/>
    <n v="0"/>
    <x v="4"/>
    <s v="food trucks"/>
    <x v="3788"/>
    <d v="2015-04-13T02:51:57"/>
  </r>
  <r>
    <x v="3789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767"/>
    <x v="3789"/>
    <b v="0"/>
    <n v="0"/>
    <b v="0"/>
    <s v="theater/musical"/>
    <n v="0"/>
    <n v="0"/>
    <x v="6"/>
    <s v="musical"/>
    <x v="3789"/>
    <d v="2016-09-03T10:00:00"/>
  </r>
  <r>
    <x v="3790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768"/>
    <x v="3790"/>
    <b v="0"/>
    <n v="0"/>
    <b v="0"/>
    <s v="theater/musical"/>
    <n v="0"/>
    <n v="0"/>
    <x v="6"/>
    <s v="musical"/>
    <x v="3790"/>
    <d v="2016-01-31T23:03:00"/>
  </r>
  <r>
    <x v="3791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69"/>
    <x v="3791"/>
    <b v="0"/>
    <n v="0"/>
    <b v="0"/>
    <s v="film &amp; video/drama"/>
    <n v="0"/>
    <n v="0"/>
    <x v="5"/>
    <s v="drama"/>
    <x v="3791"/>
    <d v="2015-07-09T21:27:21"/>
  </r>
  <r>
    <x v="3792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0"/>
    <x v="3792"/>
    <b v="0"/>
    <n v="0"/>
    <b v="0"/>
    <s v="technology/web"/>
    <n v="0"/>
    <n v="0"/>
    <x v="0"/>
    <s v="web"/>
    <x v="3792"/>
    <d v="2015-10-17T14:52:58"/>
  </r>
  <r>
    <x v="3793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71"/>
    <x v="3793"/>
    <b v="0"/>
    <n v="0"/>
    <b v="0"/>
    <s v="film &amp; video/drama"/>
    <n v="0"/>
    <n v="0"/>
    <x v="5"/>
    <s v="drama"/>
    <x v="3793"/>
    <d v="2016-12-30T09:00:00"/>
  </r>
  <r>
    <x v="3794"/>
    <s v="Arlington's 1st Dinner Theatre"/>
    <s v="Dominion Theatre Company is the first community dinner theatre  to be established in Arlington TX."/>
    <n v="25000"/>
    <n v="0"/>
    <x v="3"/>
    <s v="US"/>
    <s v="USD"/>
    <x v="3772"/>
    <x v="3794"/>
    <b v="0"/>
    <n v="0"/>
    <b v="0"/>
    <s v="theater/plays"/>
    <n v="0"/>
    <n v="0"/>
    <x v="6"/>
    <s v="plays"/>
    <x v="3794"/>
    <d v="2017-03-27T23:58:54"/>
  </r>
  <r>
    <x v="3795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73"/>
    <x v="3795"/>
    <b v="0"/>
    <n v="0"/>
    <b v="0"/>
    <s v="film &amp; video/drama"/>
    <n v="0"/>
    <n v="0"/>
    <x v="5"/>
    <s v="drama"/>
    <x v="3795"/>
    <d v="2015-07-10T22:08:55"/>
  </r>
  <r>
    <x v="3796"/>
    <s v="EasyLearnings"/>
    <s v="Our objective is to provide a platform which helps teachers to provide courses to leaners in wide range of locations including Africa."/>
    <n v="25000"/>
    <n v="0"/>
    <x v="2"/>
    <s v="GB"/>
    <s v="GBP"/>
    <x v="3774"/>
    <x v="3796"/>
    <b v="0"/>
    <n v="0"/>
    <b v="0"/>
    <s v="technology/web"/>
    <n v="0"/>
    <n v="0"/>
    <x v="0"/>
    <s v="web"/>
    <x v="3796"/>
    <d v="2015-07-10T18:50:49"/>
  </r>
  <r>
    <x v="3797"/>
    <s v="PlanEt Ninjahwah"/>
    <s v="Planet Ninjahwah is a highly anticipated futuristic action adventure game that will blow your mind!!"/>
    <n v="25000"/>
    <n v="0"/>
    <x v="2"/>
    <s v="US"/>
    <s v="USD"/>
    <x v="3775"/>
    <x v="3797"/>
    <b v="0"/>
    <n v="0"/>
    <b v="0"/>
    <s v="games/video games"/>
    <n v="0"/>
    <n v="0"/>
    <x v="3"/>
    <s v="video games"/>
    <x v="3797"/>
    <d v="2011-10-28T20:56:40"/>
  </r>
  <r>
    <x v="3798"/>
    <s v="baked pugtato"/>
    <s v="amazing gourmet baked potato truck with variable options for everyone, its always been my dream, help me make it come true :)."/>
    <n v="25000"/>
    <n v="0"/>
    <x v="2"/>
    <s v="CA"/>
    <s v="CAD"/>
    <x v="3776"/>
    <x v="3798"/>
    <b v="0"/>
    <n v="0"/>
    <b v="0"/>
    <s v="food/food trucks"/>
    <n v="0"/>
    <n v="0"/>
    <x v="4"/>
    <s v="food trucks"/>
    <x v="3798"/>
    <d v="2014-10-19T23:19:43"/>
  </r>
  <r>
    <x v="3799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777"/>
    <x v="3799"/>
    <b v="0"/>
    <n v="0"/>
    <b v="0"/>
    <s v="food/food trucks"/>
    <n v="0"/>
    <n v="0"/>
    <x v="4"/>
    <s v="food trucks"/>
    <x v="3799"/>
    <d v="2015-09-07T02:27:43"/>
  </r>
  <r>
    <x v="3800"/>
    <s v="Palace Flophouse Theater"/>
    <s v="Looking to establish a communal space for art shows, bands, farmer's markets, environmental education, and traditional skills."/>
    <n v="25000"/>
    <n v="0"/>
    <x v="2"/>
    <s v="US"/>
    <s v="USD"/>
    <x v="3778"/>
    <x v="3800"/>
    <b v="0"/>
    <n v="0"/>
    <b v="0"/>
    <s v="theater/spaces"/>
    <n v="0"/>
    <n v="0"/>
    <x v="6"/>
    <s v="spaces"/>
    <x v="3800"/>
    <d v="2014-09-29T15:16:24"/>
  </r>
  <r>
    <x v="3801"/>
    <s v="Puberty: The Musical"/>
    <s v="It feels like the first time. Like the very first time everyone's coming-of-age comes to the stage. Think 'Wicked', with bad acne."/>
    <n v="25000"/>
    <n v="0"/>
    <x v="2"/>
    <s v="US"/>
    <s v="USD"/>
    <x v="3779"/>
    <x v="3801"/>
    <b v="0"/>
    <n v="0"/>
    <b v="0"/>
    <s v="theater/musical"/>
    <n v="0"/>
    <n v="0"/>
    <x v="6"/>
    <s v="musical"/>
    <x v="3801"/>
    <d v="2015-11-17T04:27:19"/>
  </r>
  <r>
    <x v="3802"/>
    <s v="City of Joy"/>
    <s v="Despite hunger and conditions of a Calcutta slum, the people there know that life is precious. They have named it â€˜City of Joy.â€™"/>
    <n v="25000"/>
    <n v="0"/>
    <x v="2"/>
    <s v="CA"/>
    <s v="CAD"/>
    <x v="3780"/>
    <x v="3802"/>
    <b v="0"/>
    <n v="0"/>
    <b v="0"/>
    <s v="theater/plays"/>
    <n v="0"/>
    <n v="0"/>
    <x v="6"/>
    <s v="plays"/>
    <x v="3802"/>
    <d v="2014-07-14T15:37:44"/>
  </r>
  <r>
    <x v="3803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81"/>
    <x v="3803"/>
    <b v="0"/>
    <n v="0"/>
    <b v="0"/>
    <s v="technology/web"/>
    <n v="0"/>
    <n v="0"/>
    <x v="0"/>
    <s v="web"/>
    <x v="3803"/>
    <d v="2017-03-26T20:29:37"/>
  </r>
  <r>
    <x v="3804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782"/>
    <x v="3804"/>
    <b v="0"/>
    <n v="0"/>
    <b v="0"/>
    <s v="music/world music"/>
    <n v="0"/>
    <n v="0"/>
    <x v="7"/>
    <s v="world music"/>
    <x v="3804"/>
    <d v="2012-08-24T06:47:45"/>
  </r>
  <r>
    <x v="3805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783"/>
    <x v="3805"/>
    <b v="0"/>
    <n v="0"/>
    <b v="0"/>
    <s v="publishing/translations"/>
    <n v="0"/>
    <n v="0"/>
    <x v="1"/>
    <s v="translations"/>
    <x v="3805"/>
    <d v="2017-04-15T15:42:27"/>
  </r>
  <r>
    <x v="3806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84"/>
    <x v="3806"/>
    <b v="0"/>
    <n v="0"/>
    <b v="0"/>
    <s v="technology/web"/>
    <n v="0"/>
    <n v="0"/>
    <x v="0"/>
    <s v="web"/>
    <x v="3806"/>
    <d v="2016-02-10T19:30:11"/>
  </r>
  <r>
    <x v="3807"/>
    <s v="Morning Glory"/>
    <s v="Hi, everyone my name is Alex, and i want to create not just a cafe spot, but a place that gives everyone a nice warm homey feeling."/>
    <n v="22000"/>
    <n v="0"/>
    <x v="2"/>
    <s v="US"/>
    <s v="USD"/>
    <x v="3785"/>
    <x v="3807"/>
    <b v="0"/>
    <n v="0"/>
    <b v="0"/>
    <s v="food/restaurants"/>
    <n v="0"/>
    <n v="0"/>
    <x v="4"/>
    <s v="restaurants"/>
    <x v="3807"/>
    <d v="2014-11-29T16:40:52"/>
  </r>
  <r>
    <x v="3808"/>
    <s v="The Gangbangers"/>
    <s v="This comedy follows two devils who discover a magical boombox to become musicians after an 80s rapture enchants earth with fairy-tales."/>
    <n v="20000"/>
    <n v="0"/>
    <x v="2"/>
    <s v="US"/>
    <s v="USD"/>
    <x v="3786"/>
    <x v="3808"/>
    <b v="0"/>
    <n v="0"/>
    <b v="0"/>
    <s v="film &amp; video/animation"/>
    <n v="0"/>
    <n v="0"/>
    <x v="5"/>
    <s v="animation"/>
    <x v="3808"/>
    <d v="2014-01-25T17:09:51"/>
  </r>
  <r>
    <x v="3809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87"/>
    <x v="3809"/>
    <b v="0"/>
    <n v="0"/>
    <b v="0"/>
    <s v="film &amp; video/animation"/>
    <n v="0"/>
    <n v="0"/>
    <x v="5"/>
    <s v="animation"/>
    <x v="3809"/>
    <d v="2014-08-16T18:25:12"/>
  </r>
  <r>
    <x v="3810"/>
    <s v="JETRO DA SILVA FUNK PROJECT"/>
    <s v="Studio CD/DVD Solo project of Pianist &amp; Keyboardist Jetro da Silva"/>
    <n v="20000"/>
    <n v="0"/>
    <x v="2"/>
    <s v="US"/>
    <s v="USD"/>
    <x v="3788"/>
    <x v="3810"/>
    <b v="0"/>
    <n v="0"/>
    <b v="0"/>
    <s v="music/jazz"/>
    <n v="0"/>
    <n v="0"/>
    <x v="7"/>
    <s v="jazz"/>
    <x v="3810"/>
    <d v="2012-05-14T19:44:55"/>
  </r>
  <r>
    <x v="381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789"/>
    <x v="3811"/>
    <b v="0"/>
    <n v="0"/>
    <b v="0"/>
    <s v="photography/nature"/>
    <n v="0"/>
    <n v="0"/>
    <x v="2"/>
    <s v="nature"/>
    <x v="3811"/>
    <d v="2015-08-02T06:03:10"/>
  </r>
  <r>
    <x v="3812"/>
    <s v="The Low-Calorie Food Truck"/>
    <s v="Aspiring to create a food truck with many delicious low calorie meals to encourage healthy eating while enjoying every bite."/>
    <n v="20000"/>
    <n v="0"/>
    <x v="2"/>
    <s v="US"/>
    <s v="USD"/>
    <x v="3790"/>
    <x v="3812"/>
    <b v="0"/>
    <n v="0"/>
    <b v="0"/>
    <s v="food/food trucks"/>
    <n v="0"/>
    <n v="0"/>
    <x v="4"/>
    <s v="food trucks"/>
    <x v="3812"/>
    <d v="2015-08-08T04:04:52"/>
  </r>
  <r>
    <x v="3813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791"/>
    <x v="3813"/>
    <b v="0"/>
    <n v="0"/>
    <b v="0"/>
    <s v="food/restaurants"/>
    <n v="0"/>
    <n v="0"/>
    <x v="4"/>
    <s v="restaurants"/>
    <x v="3813"/>
    <d v="2014-08-14T22:50:34"/>
  </r>
  <r>
    <x v="3814"/>
    <s v="Open House Theater"/>
    <s v="A small community with a love for theater would like to continue. Help the children of this community continue."/>
    <n v="20000"/>
    <n v="0"/>
    <x v="2"/>
    <s v="US"/>
    <s v="USD"/>
    <x v="3792"/>
    <x v="3814"/>
    <b v="0"/>
    <n v="0"/>
    <b v="0"/>
    <s v="theater/plays"/>
    <n v="0"/>
    <n v="0"/>
    <x v="6"/>
    <s v="plays"/>
    <x v="3814"/>
    <d v="2015-12-17T22:05:50"/>
  </r>
  <r>
    <x v="3815"/>
    <s v="End Breast Cancer"/>
    <s v="This stage play is a true story about one woman's fight against breast cancer while still having to deal with the adversities of life."/>
    <n v="20000"/>
    <n v="0"/>
    <x v="2"/>
    <s v="US"/>
    <s v="USD"/>
    <x v="3793"/>
    <x v="3815"/>
    <b v="0"/>
    <n v="0"/>
    <b v="0"/>
    <s v="theater/plays"/>
    <n v="0"/>
    <n v="0"/>
    <x v="6"/>
    <s v="plays"/>
    <x v="3815"/>
    <d v="2016-12-01T07:18:40"/>
  </r>
  <r>
    <x v="3816"/>
    <s v="Next 2 the Stage"/>
    <s v="A theater complex that educates as we entertain.  We will provide shows that inspire and theater classes that motivate."/>
    <n v="20000"/>
    <n v="0"/>
    <x v="2"/>
    <s v="US"/>
    <s v="USD"/>
    <x v="3794"/>
    <x v="3816"/>
    <b v="0"/>
    <n v="0"/>
    <b v="0"/>
    <s v="theater/plays"/>
    <n v="0"/>
    <n v="0"/>
    <x v="6"/>
    <s v="plays"/>
    <x v="3816"/>
    <d v="2015-12-14T00:36:10"/>
  </r>
  <r>
    <x v="3817"/>
    <s v="ATEMPORAL"/>
    <s v="ExÃ¡men final de alumnos del Centro de CapacitaciÃ³n de la ANDA. Son extractos de obras: El JardÃ­n de los CerezoS, Madre Coraje y Casa"/>
    <n v="20000"/>
    <n v="0"/>
    <x v="2"/>
    <s v="MX"/>
    <s v="MXN"/>
    <x v="3795"/>
    <x v="3817"/>
    <b v="0"/>
    <n v="0"/>
    <b v="0"/>
    <s v="theater/plays"/>
    <n v="0"/>
    <n v="0"/>
    <x v="6"/>
    <s v="plays"/>
    <x v="3817"/>
    <d v="2016-12-26T19:18:51"/>
  </r>
  <r>
    <x v="3818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796"/>
    <x v="3818"/>
    <b v="0"/>
    <n v="0"/>
    <b v="0"/>
    <s v="film &amp; video/science fiction"/>
    <n v="0"/>
    <n v="0"/>
    <x v="5"/>
    <s v="science fiction"/>
    <x v="3818"/>
    <d v="2014-10-30T22:29:43"/>
  </r>
  <r>
    <x v="3819"/>
    <s v="UniWherse.com - Bring students future (Canceled)"/>
    <s v="Our goal is to create a system, students can find universities that best match their interests."/>
    <n v="20000"/>
    <n v="0"/>
    <x v="1"/>
    <s v="NL"/>
    <s v="EUR"/>
    <x v="3797"/>
    <x v="3819"/>
    <b v="0"/>
    <n v="0"/>
    <b v="0"/>
    <s v="technology/web"/>
    <n v="0"/>
    <n v="0"/>
    <x v="0"/>
    <s v="web"/>
    <x v="3819"/>
    <d v="2015-11-25T16:49:25"/>
  </r>
  <r>
    <x v="3820"/>
    <s v="Phoenix Pearl Boba Tea Truck (Canceled)"/>
    <s v="Michigan based bubble tea and specialty ice cream food truck"/>
    <n v="20000"/>
    <n v="0"/>
    <x v="1"/>
    <s v="US"/>
    <s v="USD"/>
    <x v="3798"/>
    <x v="3820"/>
    <b v="0"/>
    <n v="0"/>
    <b v="0"/>
    <s v="food/food trucks"/>
    <n v="0"/>
    <n v="0"/>
    <x v="4"/>
    <s v="food trucks"/>
    <x v="3820"/>
    <d v="2015-07-30T03:20:51"/>
  </r>
  <r>
    <x v="382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799"/>
    <x v="3821"/>
    <b v="0"/>
    <n v="0"/>
    <b v="0"/>
    <s v="publishing/children's books"/>
    <n v="0"/>
    <n v="0"/>
    <x v="1"/>
    <s v="children's books"/>
    <x v="3821"/>
    <d v="2013-02-01T17:00:00"/>
  </r>
  <r>
    <x v="3822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00"/>
    <x v="3822"/>
    <b v="0"/>
    <n v="0"/>
    <b v="0"/>
    <s v="food/food trucks"/>
    <n v="0"/>
    <n v="0"/>
    <x v="4"/>
    <s v="food trucks"/>
    <x v="3822"/>
    <d v="2015-05-19T15:06:29"/>
  </r>
  <r>
    <x v="3823"/>
    <s v="A Time Pirate's Love"/>
    <s v="Actors and actresses are needed to help me create a stage play. A stage play needs to be adapted from the book I wrote."/>
    <n v="17600"/>
    <n v="0"/>
    <x v="2"/>
    <s v="US"/>
    <s v="USD"/>
    <x v="3801"/>
    <x v="3823"/>
    <b v="0"/>
    <n v="0"/>
    <b v="0"/>
    <s v="theater/plays"/>
    <n v="0"/>
    <n v="0"/>
    <x v="6"/>
    <s v="plays"/>
    <x v="3823"/>
    <d v="2016-07-29T23:29:00"/>
  </r>
  <r>
    <x v="3824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802"/>
    <x v="3824"/>
    <b v="0"/>
    <n v="0"/>
    <b v="0"/>
    <s v="publishing/fiction"/>
    <n v="0"/>
    <n v="0"/>
    <x v="1"/>
    <s v="fiction"/>
    <x v="3824"/>
    <d v="2013-02-24T23:59:29"/>
  </r>
  <r>
    <x v="3825"/>
    <s v="NET"/>
    <s v="A teacher. A boy. The beach and a heatwave that drove them all insane."/>
    <n v="17000"/>
    <n v="0"/>
    <x v="2"/>
    <s v="GB"/>
    <s v="GBP"/>
    <x v="3803"/>
    <x v="3825"/>
    <b v="0"/>
    <n v="0"/>
    <b v="0"/>
    <s v="film &amp; video/drama"/>
    <n v="0"/>
    <n v="0"/>
    <x v="5"/>
    <s v="drama"/>
    <x v="3825"/>
    <d v="2016-01-12T15:48:44"/>
  </r>
  <r>
    <x v="3826"/>
    <s v="24th Music Presents Channeling Motown (Live)"/>
    <s v="The DMV's most respected saxophonist pay tribute to Motown."/>
    <n v="15000"/>
    <n v="0"/>
    <x v="2"/>
    <s v="US"/>
    <s v="USD"/>
    <x v="3804"/>
    <x v="3826"/>
    <b v="0"/>
    <n v="0"/>
    <b v="0"/>
    <s v="music/jazz"/>
    <n v="0"/>
    <n v="0"/>
    <x v="7"/>
    <s v="jazz"/>
    <x v="3826"/>
    <d v="2014-03-13T03:33:10"/>
  </r>
  <r>
    <x v="3827"/>
    <s v="Vacation Days in Big Bear"/>
    <s v="We're starting up a new an improved way to do vacation rental management, but we need some funding to kick start it!"/>
    <n v="15000"/>
    <n v="0"/>
    <x v="2"/>
    <s v="US"/>
    <s v="USD"/>
    <x v="3805"/>
    <x v="3827"/>
    <b v="0"/>
    <n v="0"/>
    <b v="0"/>
    <s v="photography/places"/>
    <n v="0"/>
    <n v="0"/>
    <x v="2"/>
    <s v="places"/>
    <x v="3827"/>
    <d v="2016-09-20T08:29:57"/>
  </r>
  <r>
    <x v="3828"/>
    <s v="Give Me Your Goofy-ist"/>
    <s v="We are all different, this is a way to honor and celebrate the authenticity in being different."/>
    <n v="15000"/>
    <n v="0"/>
    <x v="2"/>
    <s v="US"/>
    <s v="USD"/>
    <x v="3806"/>
    <x v="3828"/>
    <b v="0"/>
    <n v="0"/>
    <b v="0"/>
    <s v="photography/photobooks"/>
    <n v="0"/>
    <n v="0"/>
    <x v="2"/>
    <s v="photobooks"/>
    <x v="3828"/>
    <d v="2015-04-03T04:37:30"/>
  </r>
  <r>
    <x v="3829"/>
    <s v="King of Consoles"/>
    <s v="A place where people can test out the latest video games, for an hourly fee. It's cheaper than wasting money on a $60 game that sucked"/>
    <n v="15000"/>
    <n v="0"/>
    <x v="2"/>
    <s v="US"/>
    <s v="USD"/>
    <x v="3807"/>
    <x v="3829"/>
    <b v="0"/>
    <n v="0"/>
    <b v="0"/>
    <s v="games/video games"/>
    <n v="0"/>
    <n v="0"/>
    <x v="3"/>
    <s v="video games"/>
    <x v="3829"/>
    <d v="2014-11-14T06:39:19"/>
  </r>
  <r>
    <x v="3830"/>
    <s v="Square Donuts Truck"/>
    <s v="We would love another Donut Food Truck for your famous Square Donuts.  We have one successful truck and retail store open already!"/>
    <n v="15000"/>
    <n v="0"/>
    <x v="2"/>
    <s v="US"/>
    <s v="USD"/>
    <x v="3808"/>
    <x v="3830"/>
    <b v="0"/>
    <n v="0"/>
    <b v="0"/>
    <s v="food/food trucks"/>
    <n v="0"/>
    <n v="0"/>
    <x v="4"/>
    <s v="food trucks"/>
    <x v="3830"/>
    <d v="2016-01-03T00:56:47"/>
  </r>
  <r>
    <x v="3831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809"/>
    <x v="3831"/>
    <b v="0"/>
    <n v="0"/>
    <b v="0"/>
    <s v="food/food trucks"/>
    <n v="0"/>
    <n v="0"/>
    <x v="4"/>
    <s v="food trucks"/>
    <x v="3831"/>
    <d v="2015-09-07T09:47:55"/>
  </r>
  <r>
    <x v="3832"/>
    <s v="Munch Wagon"/>
    <s v="Your American Pizzas, Wings, Stuffed Gouda Burger, Sweet &amp; Russet Potato Fries served on a food Truck!!"/>
    <n v="15000"/>
    <n v="0"/>
    <x v="2"/>
    <s v="US"/>
    <s v="USD"/>
    <x v="3810"/>
    <x v="3832"/>
    <b v="0"/>
    <n v="0"/>
    <b v="0"/>
    <s v="food/food trucks"/>
    <n v="0"/>
    <n v="0"/>
    <x v="4"/>
    <s v="food trucks"/>
    <x v="3832"/>
    <d v="2015-06-29T15:21:58"/>
  </r>
  <r>
    <x v="3833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811"/>
    <x v="3833"/>
    <b v="0"/>
    <n v="0"/>
    <b v="0"/>
    <s v="theater/musical"/>
    <n v="0"/>
    <n v="0"/>
    <x v="6"/>
    <s v="musical"/>
    <x v="3833"/>
    <d v="2016-11-22T17:00:23"/>
  </r>
  <r>
    <x v="3834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12"/>
    <x v="3834"/>
    <b v="0"/>
    <n v="0"/>
    <b v="0"/>
    <s v="food/food trucks"/>
    <n v="0"/>
    <n v="0"/>
    <x v="4"/>
    <s v="food trucks"/>
    <x v="3834"/>
    <d v="2014-08-04T19:41:37"/>
  </r>
  <r>
    <x v="38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813"/>
    <x v="3835"/>
    <b v="0"/>
    <n v="0"/>
    <b v="0"/>
    <s v="theater/spaces"/>
    <n v="0"/>
    <n v="0"/>
    <x v="6"/>
    <s v="spaces"/>
    <x v="3835"/>
    <d v="2017-03-16T13:00:03"/>
  </r>
  <r>
    <x v="3836"/>
    <s v="Shining Star Players (Canceled)"/>
    <s v="We are a brand new theatrical teen production company, and we need enough money to put on our first musical production."/>
    <n v="15000"/>
    <n v="0"/>
    <x v="1"/>
    <s v="US"/>
    <s v="USD"/>
    <x v="3814"/>
    <x v="3836"/>
    <b v="0"/>
    <n v="0"/>
    <b v="0"/>
    <s v="theater/musical"/>
    <n v="0"/>
    <n v="0"/>
    <x v="6"/>
    <s v="musical"/>
    <x v="3836"/>
    <d v="2015-08-14T03:29:56"/>
  </r>
  <r>
    <x v="3837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15"/>
    <x v="3837"/>
    <b v="0"/>
    <n v="0"/>
    <b v="0"/>
    <s v="theater/musical"/>
    <n v="0"/>
    <n v="0"/>
    <x v="6"/>
    <s v="musical"/>
    <x v="3837"/>
    <d v="2015-01-25T20:39:56"/>
  </r>
  <r>
    <x v="3838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16"/>
    <x v="3838"/>
    <b v="0"/>
    <n v="0"/>
    <b v="0"/>
    <s v="theater/musical"/>
    <n v="0"/>
    <n v="0"/>
    <x v="6"/>
    <s v="musical"/>
    <x v="3838"/>
    <d v="2014-09-02T14:27:49"/>
  </r>
  <r>
    <x v="3839"/>
    <s v="TPI Episode 2: Doomsday Dean"/>
    <s v="A mile below the Franco-Swiss border Dean manages to break the Large Hadron Collider and triggers the end of the world."/>
    <n v="14000"/>
    <n v="0"/>
    <x v="2"/>
    <s v="US"/>
    <s v="USD"/>
    <x v="3817"/>
    <x v="3839"/>
    <b v="0"/>
    <n v="0"/>
    <b v="0"/>
    <s v="film &amp; video/animation"/>
    <n v="0"/>
    <n v="0"/>
    <x v="5"/>
    <s v="animation"/>
    <x v="3839"/>
    <d v="2016-03-01T04:13:59"/>
  </r>
  <r>
    <x v="3840"/>
    <s v="The Judo Preservation Project (Canceled)"/>
    <s v="I am gathering rare, out-of-print Judo books for preservation, translation and sharing."/>
    <n v="14000"/>
    <n v="0"/>
    <x v="1"/>
    <s v="US"/>
    <s v="USD"/>
    <x v="3818"/>
    <x v="3840"/>
    <b v="0"/>
    <n v="0"/>
    <b v="0"/>
    <s v="publishing/translations"/>
    <n v="0"/>
    <n v="0"/>
    <x v="1"/>
    <s v="translations"/>
    <x v="3840"/>
    <d v="2014-07-28T16:52:43"/>
  </r>
  <r>
    <x v="3841"/>
    <s v="UniteChrist (Canceled)"/>
    <s v="We are creating a Christian social network to empower, educate, and connect Christians all over the world."/>
    <n v="13803"/>
    <n v="0"/>
    <x v="1"/>
    <s v="US"/>
    <s v="USD"/>
    <x v="3819"/>
    <x v="3841"/>
    <b v="0"/>
    <n v="0"/>
    <b v="0"/>
    <s v="technology/web"/>
    <n v="0"/>
    <n v="0"/>
    <x v="0"/>
    <s v="web"/>
    <x v="3841"/>
    <d v="2015-04-22T19:56:26"/>
  </r>
  <r>
    <x v="3842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20"/>
    <x v="3842"/>
    <b v="0"/>
    <n v="0"/>
    <b v="0"/>
    <s v="publishing/translations"/>
    <n v="0"/>
    <n v="0"/>
    <x v="1"/>
    <s v="translations"/>
    <x v="3842"/>
    <d v="2015-04-29T03:09:19"/>
  </r>
  <r>
    <x v="38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21"/>
    <x v="3843"/>
    <b v="0"/>
    <n v="0"/>
    <b v="0"/>
    <s v="publishing/translations"/>
    <n v="0"/>
    <n v="0"/>
    <x v="1"/>
    <s v="translations"/>
    <x v="3843"/>
    <d v="2017-01-02T22:13:29"/>
  </r>
  <r>
    <x v="3844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22"/>
    <x v="3844"/>
    <b v="0"/>
    <n v="0"/>
    <b v="0"/>
    <s v="technology/web"/>
    <n v="0"/>
    <n v="0"/>
    <x v="0"/>
    <s v="web"/>
    <x v="3844"/>
    <d v="2014-12-18T20:28:26"/>
  </r>
  <r>
    <x v="3845"/>
    <s v="Blood Bond Movie Development"/>
    <s v="A love story featuring adoption,struggle,dysfunction,grace, healing, and restoration."/>
    <n v="12700"/>
    <n v="0"/>
    <x v="2"/>
    <s v="US"/>
    <s v="USD"/>
    <x v="3823"/>
    <x v="3845"/>
    <b v="0"/>
    <n v="0"/>
    <b v="0"/>
    <s v="film &amp; video/drama"/>
    <n v="0"/>
    <n v="0"/>
    <x v="5"/>
    <s v="drama"/>
    <x v="3845"/>
    <d v="2016-08-06T00:06:23"/>
  </r>
  <r>
    <x v="3846"/>
    <s v="City Animals independent cartoon series"/>
    <s v="When humans left the earth, the animals took over the city. What could go wrong? Well...everything!"/>
    <n v="12000"/>
    <n v="0"/>
    <x v="2"/>
    <s v="US"/>
    <s v="USD"/>
    <x v="3824"/>
    <x v="3846"/>
    <b v="0"/>
    <n v="0"/>
    <b v="0"/>
    <s v="film &amp; video/animation"/>
    <n v="0"/>
    <n v="0"/>
    <x v="5"/>
    <s v="animation"/>
    <x v="3846"/>
    <d v="2017-01-09T01:18:20"/>
  </r>
  <r>
    <x v="3847"/>
    <s v="J1 (Canceled)"/>
    <s v="------"/>
    <n v="12000"/>
    <n v="0"/>
    <x v="1"/>
    <s v="US"/>
    <s v="USD"/>
    <x v="3825"/>
    <x v="3847"/>
    <b v="0"/>
    <n v="0"/>
    <b v="0"/>
    <s v="journalism/audio"/>
    <n v="0"/>
    <n v="0"/>
    <x v="8"/>
    <s v="audio"/>
    <x v="3847"/>
    <d v="2016-02-12T10:20:45"/>
  </r>
  <r>
    <x v="3848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826"/>
    <x v="3848"/>
    <b v="0"/>
    <n v="0"/>
    <b v="0"/>
    <s v="theater/musical"/>
    <n v="0"/>
    <n v="0"/>
    <x v="6"/>
    <s v="musical"/>
    <x v="3848"/>
    <d v="2015-07-27T01:29:58"/>
  </r>
  <r>
    <x v="384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27"/>
    <x v="3849"/>
    <b v="0"/>
    <n v="0"/>
    <b v="0"/>
    <s v="technology/wearables"/>
    <n v="0"/>
    <n v="0"/>
    <x v="0"/>
    <s v="wearables"/>
    <x v="3849"/>
    <d v="2017-01-27T01:26:48"/>
  </r>
  <r>
    <x v="385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828"/>
    <x v="3850"/>
    <b v="0"/>
    <n v="0"/>
    <b v="0"/>
    <s v="film &amp; video/drama"/>
    <n v="0"/>
    <n v="0"/>
    <x v="5"/>
    <s v="drama"/>
    <x v="3850"/>
    <d v="2016-09-01T02:58:22"/>
  </r>
  <r>
    <x v="3851"/>
    <s v="Film about help homeless child to live a better life."/>
    <s v="Taking people on a deep emotional trip with a story about sometimes those who have less, give more."/>
    <n v="10000"/>
    <n v="0"/>
    <x v="2"/>
    <s v="US"/>
    <s v="USD"/>
    <x v="3829"/>
    <x v="3851"/>
    <b v="0"/>
    <n v="0"/>
    <b v="0"/>
    <s v="film &amp; video/drama"/>
    <n v="0"/>
    <n v="0"/>
    <x v="5"/>
    <s v="drama"/>
    <x v="3851"/>
    <d v="2015-07-09T21:48:17"/>
  </r>
  <r>
    <x v="385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830"/>
    <x v="3852"/>
    <b v="0"/>
    <n v="0"/>
    <b v="0"/>
    <s v="film &amp; video/animation"/>
    <n v="0"/>
    <n v="0"/>
    <x v="5"/>
    <s v="animation"/>
    <x v="3852"/>
    <d v="2015-04-01T20:51:49"/>
  </r>
  <r>
    <x v="3853"/>
    <s v="Guess What? Gus"/>
    <s v="&quot;Guess What? Gus&quot; is a magical animated comedy that follow a new kid who playful antics for attention make the news."/>
    <n v="10000"/>
    <n v="0"/>
    <x v="2"/>
    <s v="US"/>
    <s v="USD"/>
    <x v="3831"/>
    <x v="3853"/>
    <b v="0"/>
    <n v="0"/>
    <b v="0"/>
    <s v="film &amp; video/animation"/>
    <n v="0"/>
    <n v="0"/>
    <x v="5"/>
    <s v="animation"/>
    <x v="3853"/>
    <d v="2016-01-27T23:34:59"/>
  </r>
  <r>
    <x v="3854"/>
    <s v="World War 4"/>
    <s v="Based on the invention portfolio of a patented inventor World War Four is a look into the future of warfare and humanity as a whole"/>
    <n v="10000"/>
    <n v="0"/>
    <x v="2"/>
    <s v="US"/>
    <s v="USD"/>
    <x v="3832"/>
    <x v="3854"/>
    <b v="0"/>
    <n v="0"/>
    <b v="0"/>
    <s v="film &amp; video/animation"/>
    <n v="0"/>
    <n v="0"/>
    <x v="5"/>
    <s v="animation"/>
    <x v="3854"/>
    <d v="2011-07-09T05:37:31"/>
  </r>
  <r>
    <x v="3855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833"/>
    <x v="3855"/>
    <b v="0"/>
    <n v="0"/>
    <b v="0"/>
    <s v="technology/web"/>
    <n v="0"/>
    <n v="0"/>
    <x v="0"/>
    <s v="web"/>
    <x v="3855"/>
    <d v="2015-01-01T20:13:14"/>
  </r>
  <r>
    <x v="385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34"/>
    <x v="3856"/>
    <b v="0"/>
    <n v="0"/>
    <b v="0"/>
    <s v="games/video games"/>
    <n v="0"/>
    <n v="0"/>
    <x v="3"/>
    <s v="video games"/>
    <x v="3856"/>
    <d v="2014-07-23T20:40:24"/>
  </r>
  <r>
    <x v="3857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5"/>
    <x v="3857"/>
    <b v="0"/>
    <n v="0"/>
    <b v="0"/>
    <s v="food/food trucks"/>
    <n v="0"/>
    <n v="0"/>
    <x v="4"/>
    <s v="food trucks"/>
    <x v="3857"/>
    <d v="2016-06-18T17:23:02"/>
  </r>
  <r>
    <x v="3858"/>
    <s v="10 P.M."/>
    <s v="A guy in his 30's tries to live his &quot;American Dream&quot;, but quickly it turns into a nightmare. (A Novel)"/>
    <n v="10000"/>
    <n v="0"/>
    <x v="2"/>
    <s v="US"/>
    <s v="USD"/>
    <x v="3836"/>
    <x v="3858"/>
    <b v="0"/>
    <n v="0"/>
    <b v="0"/>
    <s v="publishing/translations"/>
    <n v="0"/>
    <n v="0"/>
    <x v="1"/>
    <s v="translations"/>
    <x v="3858"/>
    <d v="2015-04-10T01:27:22"/>
  </r>
  <r>
    <x v="3859"/>
    <s v="You Killed Me First"/>
    <s v="A lover becomes an enemy when a line has been crossed. Torn between memories and reality, his mask of sanity is slipping."/>
    <n v="10000"/>
    <n v="0"/>
    <x v="2"/>
    <s v="US"/>
    <s v="USD"/>
    <x v="3837"/>
    <x v="3859"/>
    <b v="0"/>
    <n v="0"/>
    <b v="0"/>
    <s v="publishing/fiction"/>
    <n v="0"/>
    <n v="0"/>
    <x v="1"/>
    <s v="fiction"/>
    <x v="3859"/>
    <d v="2016-08-02T22:01:11"/>
  </r>
  <r>
    <x v="3860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38"/>
    <x v="3860"/>
    <b v="0"/>
    <n v="0"/>
    <b v="0"/>
    <s v="music/faith"/>
    <n v="0"/>
    <n v="0"/>
    <x v="7"/>
    <s v="faith"/>
    <x v="3860"/>
    <d v="2016-06-10T01:15:06"/>
  </r>
  <r>
    <x v="3861"/>
    <s v="What Faith Is EP/Album"/>
    <s v="I am trying to share the music I am blessed to have written. https://www.johncox4.com or https://reverbnation.com/johncox4"/>
    <n v="10000"/>
    <n v="0"/>
    <x v="2"/>
    <s v="US"/>
    <s v="USD"/>
    <x v="3839"/>
    <x v="3861"/>
    <b v="0"/>
    <n v="0"/>
    <b v="0"/>
    <s v="music/faith"/>
    <n v="0"/>
    <n v="0"/>
    <x v="7"/>
    <s v="faith"/>
    <x v="3861"/>
    <d v="2016-09-13T21:30:00"/>
  </r>
  <r>
    <x v="386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840"/>
    <x v="3862"/>
    <b v="0"/>
    <n v="0"/>
    <b v="0"/>
    <s v="games/mobile games"/>
    <n v="0"/>
    <n v="0"/>
    <x v="3"/>
    <s v="mobile games"/>
    <x v="3862"/>
    <d v="2017-01-04T00:04:09"/>
  </r>
  <r>
    <x v="386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841"/>
    <x v="3863"/>
    <b v="0"/>
    <n v="0"/>
    <b v="0"/>
    <s v="food/food trucks"/>
    <n v="0"/>
    <n v="0"/>
    <x v="4"/>
    <s v="food trucks"/>
    <x v="3863"/>
    <d v="2016-02-27T21:35:43"/>
  </r>
  <r>
    <x v="3864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842"/>
    <x v="3864"/>
    <b v="0"/>
    <n v="0"/>
    <b v="0"/>
    <s v="food/food trucks"/>
    <n v="0"/>
    <n v="0"/>
    <x v="4"/>
    <s v="food trucks"/>
    <x v="3864"/>
    <d v="2015-10-18T19:38:49"/>
  </r>
  <r>
    <x v="3865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843"/>
    <x v="3865"/>
    <b v="0"/>
    <n v="0"/>
    <b v="0"/>
    <s v="food/restaurants"/>
    <n v="0"/>
    <n v="0"/>
    <x v="4"/>
    <s v="restaurants"/>
    <x v="3865"/>
    <d v="2016-06-07T21:06:00"/>
  </r>
  <r>
    <x v="3866"/>
    <s v="Culinary Arts Food Truck Style"/>
    <s v="Bringing quality food to the masses using local premium ingredients, but at a food truck price!"/>
    <n v="10000"/>
    <n v="0"/>
    <x v="2"/>
    <s v="US"/>
    <s v="USD"/>
    <x v="3844"/>
    <x v="3866"/>
    <b v="0"/>
    <n v="0"/>
    <b v="0"/>
    <s v="food/food trucks"/>
    <n v="0"/>
    <n v="0"/>
    <x v="4"/>
    <s v="food trucks"/>
    <x v="3866"/>
    <d v="2015-06-15T04:09:29"/>
  </r>
  <r>
    <x v="3867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845"/>
    <x v="3867"/>
    <b v="0"/>
    <n v="0"/>
    <b v="0"/>
    <s v="food/food trucks"/>
    <n v="0"/>
    <n v="0"/>
    <x v="4"/>
    <s v="food trucks"/>
    <x v="3867"/>
    <d v="2015-04-25T20:17:06"/>
  </r>
  <r>
    <x v="3868"/>
    <s v="From here...to there!"/>
    <s v="I have been a writer all my life. But until recently never a parent. I want to write a children book for my children, and yours!"/>
    <n v="10000"/>
    <n v="0"/>
    <x v="2"/>
    <s v="US"/>
    <s v="USD"/>
    <x v="3846"/>
    <x v="3868"/>
    <b v="0"/>
    <n v="0"/>
    <b v="0"/>
    <s v="publishing/children's books"/>
    <n v="0"/>
    <n v="0"/>
    <x v="1"/>
    <s v="children's books"/>
    <x v="3868"/>
    <d v="2014-09-11T15:15:51"/>
  </r>
  <r>
    <x v="386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3847"/>
    <x v="3869"/>
    <b v="0"/>
    <n v="0"/>
    <b v="0"/>
    <s v="theater/plays"/>
    <n v="0"/>
    <n v="0"/>
    <x v="6"/>
    <s v="plays"/>
    <x v="3869"/>
    <d v="2016-07-24T01:52:38"/>
  </r>
  <r>
    <x v="387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848"/>
    <x v="3870"/>
    <b v="0"/>
    <n v="0"/>
    <b v="0"/>
    <s v="theater/plays"/>
    <n v="0"/>
    <n v="0"/>
    <x v="6"/>
    <s v="plays"/>
    <x v="3870"/>
    <d v="2016-04-01T06:00:00"/>
  </r>
  <r>
    <x v="3871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849"/>
    <x v="3871"/>
    <b v="0"/>
    <n v="0"/>
    <b v="0"/>
    <s v="theater/plays"/>
    <n v="0"/>
    <n v="0"/>
    <x v="6"/>
    <s v="plays"/>
    <x v="3871"/>
    <d v="2015-11-18T04:41:57"/>
  </r>
  <r>
    <x v="3872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3850"/>
    <x v="3872"/>
    <b v="0"/>
    <n v="0"/>
    <b v="0"/>
    <s v="theater/plays"/>
    <n v="0"/>
    <n v="0"/>
    <x v="6"/>
    <s v="plays"/>
    <x v="3872"/>
    <d v="2016-01-31T23:55:00"/>
  </r>
  <r>
    <x v="3873"/>
    <s v="Web Streaming 2.0 (Canceled)"/>
    <s v="A Fast and Reliable new Web platform to stream videos from Internet"/>
    <n v="10000"/>
    <n v="0"/>
    <x v="1"/>
    <s v="IT"/>
    <s v="EUR"/>
    <x v="3851"/>
    <x v="3873"/>
    <b v="0"/>
    <n v="0"/>
    <b v="0"/>
    <s v="technology/web"/>
    <n v="0"/>
    <n v="0"/>
    <x v="0"/>
    <s v="web"/>
    <x v="3873"/>
    <d v="2016-09-02T00:45:46"/>
  </r>
  <r>
    <x v="387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852"/>
    <x v="3874"/>
    <b v="0"/>
    <n v="0"/>
    <b v="0"/>
    <s v="technology/web"/>
    <n v="0"/>
    <n v="0"/>
    <x v="0"/>
    <s v="web"/>
    <x v="3874"/>
    <d v="2016-06-24T01:29:00"/>
  </r>
  <r>
    <x v="387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53"/>
    <x v="3875"/>
    <b v="0"/>
    <n v="0"/>
    <b v="0"/>
    <s v="journalism/audio"/>
    <n v="0"/>
    <n v="0"/>
    <x v="8"/>
    <s v="audio"/>
    <x v="3875"/>
    <d v="2015-04-24T16:16:17"/>
  </r>
  <r>
    <x v="3876"/>
    <s v="Support Independent Media (Canceled)"/>
    <s v="Sayin it Plain is a Independent Radio Show created to inform the public and empower the community."/>
    <n v="10000"/>
    <n v="0"/>
    <x v="1"/>
    <s v="US"/>
    <s v="USD"/>
    <x v="3854"/>
    <x v="3876"/>
    <b v="0"/>
    <n v="0"/>
    <b v="0"/>
    <s v="journalism/audio"/>
    <n v="0"/>
    <n v="0"/>
    <x v="8"/>
    <s v="audio"/>
    <x v="3876"/>
    <d v="2016-12-04T21:54:43"/>
  </r>
  <r>
    <x v="3877"/>
    <s v="HardstyleUnited.com (Canceled)"/>
    <s v="HardstyleUnited.com The Global Hardstyle community. Your Hardstyle community."/>
    <n v="10000"/>
    <n v="0"/>
    <x v="1"/>
    <s v="NL"/>
    <s v="EUR"/>
    <x v="3855"/>
    <x v="3877"/>
    <b v="0"/>
    <n v="0"/>
    <b v="0"/>
    <s v="technology/web"/>
    <n v="0"/>
    <n v="0"/>
    <x v="0"/>
    <s v="web"/>
    <x v="3877"/>
    <d v="2015-06-05T18:48:24"/>
  </r>
  <r>
    <x v="3878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856"/>
    <x v="3878"/>
    <b v="0"/>
    <n v="0"/>
    <b v="0"/>
    <s v="technology/web"/>
    <n v="0"/>
    <n v="0"/>
    <x v="0"/>
    <s v="web"/>
    <x v="3878"/>
    <d v="2016-09-09T20:03:57"/>
  </r>
  <r>
    <x v="3879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7"/>
    <x v="3879"/>
    <b v="0"/>
    <n v="0"/>
    <b v="0"/>
    <s v="food/food trucks"/>
    <n v="0"/>
    <n v="0"/>
    <x v="4"/>
    <s v="food trucks"/>
    <x v="3879"/>
    <d v="2016-05-18T19:49:05"/>
  </r>
  <r>
    <x v="3880"/>
    <s v="2 Go Fast Food (Canceled)"/>
    <s v="A New Twist with an American and Philippine fast food Mobile Trailer."/>
    <n v="10000"/>
    <n v="0"/>
    <x v="1"/>
    <s v="US"/>
    <s v="USD"/>
    <x v="3858"/>
    <x v="3880"/>
    <b v="0"/>
    <n v="0"/>
    <b v="0"/>
    <s v="food/food trucks"/>
    <n v="0"/>
    <n v="0"/>
    <x v="4"/>
    <s v="food trucks"/>
    <x v="3880"/>
    <d v="2015-04-10T23:14:07"/>
  </r>
  <r>
    <x v="3881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859"/>
    <x v="3881"/>
    <b v="0"/>
    <n v="0"/>
    <b v="0"/>
    <s v="theater/spaces"/>
    <n v="0"/>
    <n v="0"/>
    <x v="6"/>
    <s v="spaces"/>
    <x v="3881"/>
    <d v="2016-06-07T00:12:05"/>
  </r>
  <r>
    <x v="3882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0"/>
    <x v="3882"/>
    <b v="0"/>
    <n v="0"/>
    <b v="0"/>
    <s v="theater/musical"/>
    <n v="0"/>
    <n v="0"/>
    <x v="6"/>
    <s v="musical"/>
    <x v="3882"/>
    <d v="2015-03-27T17:59:52"/>
  </r>
  <r>
    <x v="3883"/>
    <s v="a (Canceled)"/>
    <n v="1"/>
    <n v="10000"/>
    <n v="0"/>
    <x v="1"/>
    <s v="AU"/>
    <s v="AUD"/>
    <x v="3861"/>
    <x v="3883"/>
    <b v="0"/>
    <n v="0"/>
    <b v="0"/>
    <s v="theater/musical"/>
    <n v="0"/>
    <n v="0"/>
    <x v="6"/>
    <s v="musical"/>
    <x v="3883"/>
    <d v="2014-12-11T05:28:22"/>
  </r>
  <r>
    <x v="3884"/>
    <s v="Stage Production &quot;The Nail Shop&quot;"/>
    <s v="Comedy Stage Play"/>
    <n v="9600"/>
    <n v="0"/>
    <x v="2"/>
    <s v="US"/>
    <s v="USD"/>
    <x v="3862"/>
    <x v="3884"/>
    <b v="0"/>
    <n v="0"/>
    <b v="0"/>
    <s v="theater/plays"/>
    <n v="0"/>
    <n v="0"/>
    <x v="6"/>
    <s v="plays"/>
    <x v="3884"/>
    <d v="2016-07-17T17:49:46"/>
  </r>
  <r>
    <x v="3885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3863"/>
    <x v="3885"/>
    <b v="0"/>
    <n v="0"/>
    <b v="0"/>
    <s v="theater/plays"/>
    <n v="0"/>
    <n v="0"/>
    <x v="6"/>
    <s v="plays"/>
    <x v="3885"/>
    <d v="2014-09-14T04:34:57"/>
  </r>
  <r>
    <x v="3886"/>
    <s v="We Need Your Help to Finish Our BBQ Food Truck"/>
    <s v="We need your help to finish our food truck. We are building a BBQ Food Truck to serve competition style BBQ."/>
    <n v="9300"/>
    <n v="0"/>
    <x v="2"/>
    <s v="US"/>
    <s v="USD"/>
    <x v="3864"/>
    <x v="3886"/>
    <b v="0"/>
    <n v="0"/>
    <b v="0"/>
    <s v="food/food trucks"/>
    <n v="0"/>
    <n v="0"/>
    <x v="4"/>
    <s v="food trucks"/>
    <x v="3886"/>
    <d v="2015-04-29T04:22:00"/>
  </r>
  <r>
    <x v="3887"/>
    <s v="Link Card"/>
    <s v="SAVE UP TO 40% WHEN YOU SPEND!_x000a__x000a_PRE-ORDER YOUR LINK CARD TODAY"/>
    <n v="9000"/>
    <n v="0"/>
    <x v="2"/>
    <s v="GB"/>
    <s v="GBP"/>
    <x v="3865"/>
    <x v="3887"/>
    <b v="0"/>
    <n v="0"/>
    <b v="0"/>
    <s v="technology/web"/>
    <n v="0"/>
    <n v="0"/>
    <x v="0"/>
    <s v="web"/>
    <x v="3887"/>
    <d v="2015-12-01T00:00:00"/>
  </r>
  <r>
    <x v="3888"/>
    <s v="let your dayz take you to the dogs."/>
    <s v="Bringing YOUR favorite dog recipes to the streets."/>
    <n v="9000"/>
    <n v="0"/>
    <x v="2"/>
    <s v="US"/>
    <s v="USD"/>
    <x v="3866"/>
    <x v="3888"/>
    <b v="0"/>
    <n v="0"/>
    <b v="0"/>
    <s v="food/food trucks"/>
    <n v="0"/>
    <n v="0"/>
    <x v="4"/>
    <s v="food trucks"/>
    <x v="3888"/>
    <d v="2014-08-20T16:22:32"/>
  </r>
  <r>
    <x v="3889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867"/>
    <x v="3889"/>
    <b v="0"/>
    <n v="0"/>
    <b v="0"/>
    <s v="theater/spaces"/>
    <n v="0"/>
    <n v="0"/>
    <x v="6"/>
    <s v="spaces"/>
    <x v="3889"/>
    <d v="2015-11-15T23:09:06"/>
  </r>
  <r>
    <x v="3890"/>
    <s v="Ministry theater"/>
    <s v="I am trying to put together a ministry theater company for junior / high schoolers that which puts on free shows in the SoCal area."/>
    <n v="9000"/>
    <n v="0"/>
    <x v="2"/>
    <s v="US"/>
    <s v="USD"/>
    <x v="3868"/>
    <x v="3890"/>
    <b v="0"/>
    <n v="0"/>
    <b v="0"/>
    <s v="theater/plays"/>
    <n v="0"/>
    <n v="0"/>
    <x v="6"/>
    <s v="plays"/>
    <x v="3890"/>
    <d v="2016-03-05T05:54:29"/>
  </r>
  <r>
    <x v="3891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9"/>
    <x v="3891"/>
    <b v="0"/>
    <n v="0"/>
    <b v="0"/>
    <s v="publishing/translations"/>
    <n v="0"/>
    <n v="0"/>
    <x v="1"/>
    <s v="translations"/>
    <x v="3891"/>
    <d v="2015-05-10T19:28:25"/>
  </r>
  <r>
    <x v="389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3870"/>
    <x v="3892"/>
    <b v="0"/>
    <n v="0"/>
    <b v="0"/>
    <s v="theater/plays"/>
    <n v="0"/>
    <n v="0"/>
    <x v="6"/>
    <s v="plays"/>
    <x v="3892"/>
    <d v="2016-10-01T04:00:00"/>
  </r>
  <r>
    <x v="3893"/>
    <s v="Libya : The Lost Days"/>
    <s v="This project aims to document, Libyan photographic history; through both print and artisan mediums ."/>
    <n v="8750"/>
    <n v="0"/>
    <x v="2"/>
    <s v="GB"/>
    <s v="GBP"/>
    <x v="3871"/>
    <x v="3893"/>
    <b v="0"/>
    <n v="0"/>
    <b v="0"/>
    <s v="photography/photobooks"/>
    <n v="0"/>
    <n v="0"/>
    <x v="2"/>
    <s v="photobooks"/>
    <x v="3893"/>
    <d v="2014-08-08T21:20:12"/>
  </r>
  <r>
    <x v="3894"/>
    <s v="Facets of a Geek life"/>
    <s v="I am making a film from one one of my books called facets of a Geek life."/>
    <n v="8000"/>
    <n v="0"/>
    <x v="2"/>
    <s v="GB"/>
    <s v="GBP"/>
    <x v="3872"/>
    <x v="3894"/>
    <b v="0"/>
    <n v="0"/>
    <b v="0"/>
    <s v="film &amp; video/drama"/>
    <n v="0"/>
    <n v="0"/>
    <x v="5"/>
    <s v="drama"/>
    <x v="3894"/>
    <d v="2015-06-01T16:28:25"/>
  </r>
  <r>
    <x v="3895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873"/>
    <x v="3895"/>
    <b v="0"/>
    <n v="0"/>
    <b v="0"/>
    <s v="games/mobile games"/>
    <n v="0"/>
    <n v="0"/>
    <x v="3"/>
    <s v="mobile games"/>
    <x v="3895"/>
    <d v="2014-06-13T00:12:35"/>
  </r>
  <r>
    <x v="38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874"/>
    <x v="3896"/>
    <b v="0"/>
    <n v="0"/>
    <b v="0"/>
    <s v="food/food trucks"/>
    <n v="0"/>
    <n v="0"/>
    <x v="4"/>
    <s v="food trucks"/>
    <x v="3896"/>
    <d v="2016-11-26T18:41:13"/>
  </r>
  <r>
    <x v="3897"/>
    <s v="Cuppa Gumbos"/>
    <s v="Homemade Gumbo, Stews and Curry to be served hot and fresh everyday at any festival or concert we can attend."/>
    <n v="8000"/>
    <n v="0"/>
    <x v="2"/>
    <s v="US"/>
    <s v="USD"/>
    <x v="3875"/>
    <x v="3897"/>
    <b v="0"/>
    <n v="0"/>
    <b v="0"/>
    <s v="food/food trucks"/>
    <n v="0"/>
    <n v="0"/>
    <x v="4"/>
    <s v="food trucks"/>
    <x v="3897"/>
    <d v="2015-03-17T18:00:00"/>
  </r>
  <r>
    <x v="3898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876"/>
    <x v="3898"/>
    <b v="0"/>
    <n v="0"/>
    <b v="0"/>
    <s v="publishing/children's books"/>
    <n v="0"/>
    <n v="0"/>
    <x v="1"/>
    <s v="children's books"/>
    <x v="3898"/>
    <d v="2013-10-05T20:51:34"/>
  </r>
  <r>
    <x v="3899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877"/>
    <x v="3899"/>
    <b v="0"/>
    <n v="0"/>
    <b v="0"/>
    <s v="theater/plays"/>
    <n v="0"/>
    <n v="0"/>
    <x v="6"/>
    <s v="plays"/>
    <x v="3899"/>
    <d v="2015-05-29T16:36:34"/>
  </r>
  <r>
    <x v="3900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878"/>
    <x v="3900"/>
    <b v="0"/>
    <n v="0"/>
    <b v="0"/>
    <s v="theater/musical"/>
    <n v="0"/>
    <n v="0"/>
    <x v="6"/>
    <s v="musical"/>
    <x v="3900"/>
    <d v="2016-07-31T07:00:00"/>
  </r>
  <r>
    <x v="3901"/>
    <s v="Still I Weep"/>
    <s v="An original stage play designed to bring to light the long-term effects on adult survivors of childhood sexual abuse. We do survive!"/>
    <n v="8000"/>
    <n v="0"/>
    <x v="2"/>
    <s v="US"/>
    <s v="USD"/>
    <x v="3879"/>
    <x v="3901"/>
    <b v="0"/>
    <n v="0"/>
    <b v="0"/>
    <s v="theater/plays"/>
    <n v="0"/>
    <n v="0"/>
    <x v="6"/>
    <s v="plays"/>
    <x v="3901"/>
    <d v="2015-09-06T03:38:27"/>
  </r>
  <r>
    <x v="3902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80"/>
    <x v="3902"/>
    <b v="0"/>
    <n v="0"/>
    <b v="0"/>
    <s v="food/food trucks"/>
    <n v="0"/>
    <n v="0"/>
    <x v="4"/>
    <s v="food trucks"/>
    <x v="3902"/>
    <d v="2014-08-23T14:12:29"/>
  </r>
  <r>
    <x v="3903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881"/>
    <x v="3903"/>
    <b v="0"/>
    <n v="0"/>
    <b v="0"/>
    <s v="film &amp; video/animation"/>
    <n v="0"/>
    <n v="0"/>
    <x v="5"/>
    <s v="animation"/>
    <x v="3903"/>
    <d v="2012-07-11T03:51:05"/>
  </r>
  <r>
    <x v="390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882"/>
    <x v="3904"/>
    <b v="0"/>
    <n v="0"/>
    <b v="0"/>
    <s v="technology/web"/>
    <n v="0"/>
    <n v="0"/>
    <x v="0"/>
    <s v="web"/>
    <x v="3904"/>
    <d v="2016-02-10T16:42:44"/>
  </r>
  <r>
    <x v="390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883"/>
    <x v="3905"/>
    <b v="0"/>
    <n v="0"/>
    <b v="0"/>
    <s v="technology/web"/>
    <n v="0"/>
    <n v="0"/>
    <x v="0"/>
    <s v="web"/>
    <x v="3905"/>
    <d v="2016-06-12T08:29:03"/>
  </r>
  <r>
    <x v="3906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884"/>
    <x v="3906"/>
    <b v="0"/>
    <n v="0"/>
    <b v="0"/>
    <s v="film &amp; video/animation"/>
    <n v="0"/>
    <n v="0"/>
    <x v="5"/>
    <s v="animation"/>
    <x v="3906"/>
    <d v="2015-09-06T14:46:00"/>
  </r>
  <r>
    <x v="390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885"/>
    <x v="3907"/>
    <b v="0"/>
    <n v="0"/>
    <b v="0"/>
    <s v="film &amp; video/animation"/>
    <n v="0"/>
    <n v="0"/>
    <x v="5"/>
    <s v="animation"/>
    <x v="3907"/>
    <d v="2016-10-08T07:38:46"/>
  </r>
  <r>
    <x v="3908"/>
    <s v="Average Heroes pilot"/>
    <s v="two friends set out to conquer and reach the level cap of the quest watch, how will they do it when they're 2 teenage idiots"/>
    <n v="7000"/>
    <n v="0"/>
    <x v="2"/>
    <s v="US"/>
    <s v="USD"/>
    <x v="3886"/>
    <x v="3908"/>
    <b v="0"/>
    <n v="0"/>
    <b v="0"/>
    <s v="film &amp; video/animation"/>
    <n v="0"/>
    <n v="0"/>
    <x v="5"/>
    <s v="animation"/>
    <x v="3908"/>
    <d v="2015-07-16T19:51:45"/>
  </r>
  <r>
    <x v="3909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887"/>
    <x v="3909"/>
    <b v="0"/>
    <n v="0"/>
    <b v="0"/>
    <s v="music/jazz"/>
    <n v="0"/>
    <n v="0"/>
    <x v="7"/>
    <s v="jazz"/>
    <x v="3909"/>
    <d v="2010-07-08T22:40:00"/>
  </r>
  <r>
    <x v="3910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88"/>
    <x v="3910"/>
    <b v="0"/>
    <n v="0"/>
    <b v="0"/>
    <s v="music/faith"/>
    <n v="0"/>
    <n v="0"/>
    <x v="7"/>
    <s v="faith"/>
    <x v="3910"/>
    <d v="2016-05-01T20:48:26"/>
  </r>
  <r>
    <x v="3911"/>
    <s v="PASTATUTION"/>
    <s v="PASTATUTION- The act or practice of engaging in Pasta Making for money.  _x000a__x000a_Help us get the Arcobaleno Pasta Extruder!"/>
    <n v="7000"/>
    <n v="0"/>
    <x v="2"/>
    <s v="US"/>
    <s v="USD"/>
    <x v="3889"/>
    <x v="3911"/>
    <b v="0"/>
    <n v="0"/>
    <b v="0"/>
    <s v="food/restaurants"/>
    <n v="0"/>
    <n v="0"/>
    <x v="4"/>
    <s v="restaurants"/>
    <x v="3911"/>
    <d v="2015-03-14T00:20:16"/>
  </r>
  <r>
    <x v="3912"/>
    <s v="Forgive &amp; Forget"/>
    <s v="An original gospel stage play that explores the pain and hurt caused by those who struggle to forgive others!"/>
    <n v="7000"/>
    <n v="0"/>
    <x v="2"/>
    <s v="US"/>
    <s v="USD"/>
    <x v="3890"/>
    <x v="3912"/>
    <b v="0"/>
    <n v="0"/>
    <b v="0"/>
    <s v="theater/plays"/>
    <n v="0"/>
    <n v="0"/>
    <x v="6"/>
    <s v="plays"/>
    <x v="3912"/>
    <d v="2016-03-24T22:59:23"/>
  </r>
  <r>
    <x v="3913"/>
    <s v="Consumed (Static Air) (Canceled)"/>
    <s v="Film makers catch live footage beyond their wildest dreams."/>
    <n v="7000"/>
    <n v="0"/>
    <x v="1"/>
    <s v="GB"/>
    <s v="GBP"/>
    <x v="3891"/>
    <x v="3913"/>
    <b v="0"/>
    <n v="0"/>
    <b v="0"/>
    <s v="film &amp; video/science fiction"/>
    <n v="0"/>
    <n v="0"/>
    <x v="5"/>
    <s v="science fiction"/>
    <x v="3913"/>
    <d v="2015-01-08T18:18:00"/>
  </r>
  <r>
    <x v="3914"/>
    <s v="Skewed Up Food Truck"/>
    <s v="Skewed Up food truck is my dream and need help getting it started, presenting some to the bank for my loan, spice up logo, etc."/>
    <n v="6750"/>
    <n v="0"/>
    <x v="2"/>
    <s v="US"/>
    <s v="USD"/>
    <x v="3892"/>
    <x v="3914"/>
    <b v="0"/>
    <n v="0"/>
    <b v="0"/>
    <s v="food/food trucks"/>
    <n v="0"/>
    <n v="0"/>
    <x v="4"/>
    <s v="food trucks"/>
    <x v="3914"/>
    <d v="2015-06-30T15:45:00"/>
  </r>
  <r>
    <x v="3915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893"/>
    <x v="3915"/>
    <b v="0"/>
    <n v="0"/>
    <b v="0"/>
    <s v="film &amp; video/animation"/>
    <n v="0"/>
    <n v="0"/>
    <x v="5"/>
    <s v="animation"/>
    <x v="3915"/>
    <d v="2015-10-22T18:59:00"/>
  </r>
  <r>
    <x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894"/>
    <x v="3916"/>
    <b v="0"/>
    <n v="0"/>
    <b v="0"/>
    <s v="music/jazz"/>
    <n v="0"/>
    <n v="0"/>
    <x v="7"/>
    <s v="jazz"/>
    <x v="3916"/>
    <d v="2010-06-08T19:11:00"/>
  </r>
  <r>
    <x v="3917"/>
    <s v="Harley Hawg Dogs, Inc"/>
    <s v="A Food Truck featuring Deep Fried Natural Casing Beef/Pork mix Hot Dogs, New York Style Rippers. Also serving Fresh Cut Fries."/>
    <n v="6500"/>
    <n v="0"/>
    <x v="2"/>
    <s v="US"/>
    <s v="USD"/>
    <x v="3895"/>
    <x v="3917"/>
    <b v="0"/>
    <n v="0"/>
    <b v="0"/>
    <s v="food/food trucks"/>
    <n v="0"/>
    <n v="0"/>
    <x v="4"/>
    <s v="food trucks"/>
    <x v="3917"/>
    <d v="2015-02-24T01:42:42"/>
  </r>
  <r>
    <x v="3918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896"/>
    <x v="3918"/>
    <b v="0"/>
    <n v="0"/>
    <b v="0"/>
    <s v="photography/people"/>
    <n v="0"/>
    <n v="0"/>
    <x v="2"/>
    <s v="people"/>
    <x v="3918"/>
    <d v="2014-08-26T22:20:12"/>
  </r>
  <r>
    <x v="3919"/>
    <s v="Looking Up &amp; Holding On CD Project - Christian songwriter"/>
    <s v="Christian singer-wongerwriter searching for funding to record CD of original Christian music."/>
    <n v="6000"/>
    <n v="0"/>
    <x v="3"/>
    <s v="US"/>
    <s v="USD"/>
    <x v="3897"/>
    <x v="3919"/>
    <b v="0"/>
    <n v="0"/>
    <b v="0"/>
    <s v="music/faith"/>
    <n v="0"/>
    <n v="0"/>
    <x v="7"/>
    <s v="faith"/>
    <x v="3919"/>
    <d v="2017-04-14T04:07:40"/>
  </r>
  <r>
    <x v="3920"/>
    <s v="I Am Forgotten"/>
    <s v="An international short film project. It is about loneliness, wich is caused by the current compulsion to check your Facebook every day."/>
    <n v="6000"/>
    <n v="0"/>
    <x v="2"/>
    <s v="NL"/>
    <s v="EUR"/>
    <x v="3898"/>
    <x v="3920"/>
    <b v="0"/>
    <n v="0"/>
    <b v="0"/>
    <s v="film &amp; video/drama"/>
    <n v="0"/>
    <n v="0"/>
    <x v="5"/>
    <s v="drama"/>
    <x v="3920"/>
    <d v="2015-05-08T18:12:56"/>
  </r>
  <r>
    <x v="3921"/>
    <s v="Modern Gangsters"/>
    <s v="new web series created by jonney terry"/>
    <n v="6000"/>
    <n v="0"/>
    <x v="2"/>
    <s v="US"/>
    <s v="USD"/>
    <x v="3899"/>
    <x v="3921"/>
    <b v="0"/>
    <n v="0"/>
    <b v="0"/>
    <s v="film &amp; video/drama"/>
    <n v="0"/>
    <n v="0"/>
    <x v="5"/>
    <s v="drama"/>
    <x v="3921"/>
    <d v="2015-10-08T20:59:00"/>
  </r>
  <r>
    <x v="3922"/>
    <s v="Dreamland PERSONALISED Animated Shorts Film"/>
    <s v="Create a personalised animation film using your child's name and photo."/>
    <n v="6000"/>
    <n v="0"/>
    <x v="2"/>
    <s v="GB"/>
    <s v="GBP"/>
    <x v="3900"/>
    <x v="3922"/>
    <b v="0"/>
    <n v="0"/>
    <b v="0"/>
    <s v="film &amp; video/animation"/>
    <n v="0"/>
    <n v="0"/>
    <x v="5"/>
    <s v="animation"/>
    <x v="3922"/>
    <d v="2014-09-05T23:45:24"/>
  </r>
  <r>
    <x v="3923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901"/>
    <x v="3923"/>
    <b v="0"/>
    <n v="0"/>
    <b v="0"/>
    <s v="food/food trucks"/>
    <n v="0"/>
    <n v="0"/>
    <x v="4"/>
    <s v="food trucks"/>
    <x v="3923"/>
    <d v="2014-10-15T15:51:36"/>
  </r>
  <r>
    <x v="3924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902"/>
    <x v="3924"/>
    <b v="0"/>
    <n v="0"/>
    <b v="0"/>
    <s v="photography/nature"/>
    <n v="0"/>
    <n v="0"/>
    <x v="2"/>
    <s v="nature"/>
    <x v="3924"/>
    <d v="2015-09-02T06:47:27"/>
  </r>
  <r>
    <x v="3925"/>
    <s v="Umma Yemaya"/>
    <s v="Umma Yemaya is  a play that examines the challenges of unconventional love. The Lady  and the Artist create their own world for love."/>
    <n v="6000"/>
    <n v="0"/>
    <x v="2"/>
    <s v="US"/>
    <s v="USD"/>
    <x v="3903"/>
    <x v="3925"/>
    <b v="0"/>
    <n v="0"/>
    <b v="0"/>
    <s v="theater/plays"/>
    <n v="0"/>
    <n v="0"/>
    <x v="6"/>
    <s v="plays"/>
    <x v="3925"/>
    <d v="2015-11-05T16:11:45"/>
  </r>
  <r>
    <x v="3926"/>
    <s v="Hey! I&quot;m not invisable, I am Just Old (Canceled)"/>
    <s v="Age is more than just a number, I hope your younger than you feel."/>
    <n v="6000"/>
    <n v="0"/>
    <x v="1"/>
    <s v="US"/>
    <s v="USD"/>
    <x v="3904"/>
    <x v="3926"/>
    <b v="0"/>
    <n v="0"/>
    <b v="0"/>
    <s v="publishing/translations"/>
    <n v="0"/>
    <n v="0"/>
    <x v="1"/>
    <s v="translations"/>
    <x v="3926"/>
    <d v="2015-11-11T22:30:44"/>
  </r>
  <r>
    <x v="3927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05"/>
    <x v="3927"/>
    <b v="0"/>
    <n v="0"/>
    <b v="0"/>
    <s v="food/food trucks"/>
    <n v="0"/>
    <n v="0"/>
    <x v="4"/>
    <s v="food trucks"/>
    <x v="3927"/>
    <d v="2015-10-09T17:00:00"/>
  </r>
  <r>
    <x v="3928"/>
    <s v="St. Nick Jr"/>
    <s v="One Christmas every child was naughty, and Santa's son _x000a_St. Nick Jr sacrifices all his gifts over his whole life, for the children"/>
    <n v="5999"/>
    <n v="0"/>
    <x v="2"/>
    <s v="US"/>
    <s v="USD"/>
    <x v="3906"/>
    <x v="3928"/>
    <b v="0"/>
    <n v="0"/>
    <b v="0"/>
    <s v="publishing/children's books"/>
    <n v="0"/>
    <n v="0"/>
    <x v="1"/>
    <s v="children's books"/>
    <x v="3928"/>
    <d v="2016-10-19T07:53:27"/>
  </r>
  <r>
    <x v="3929"/>
    <s v="MIAMI JAZZ PROJECT: TEST OF TIME RECORDING"/>
    <s v="Miami club band records powerhouse fusion album. You don't have to be a musician to understand the sound of jazz."/>
    <n v="5500"/>
    <n v="0"/>
    <x v="2"/>
    <s v="US"/>
    <s v="USD"/>
    <x v="3907"/>
    <x v="3929"/>
    <b v="0"/>
    <n v="0"/>
    <b v="0"/>
    <s v="music/jazz"/>
    <n v="0"/>
    <n v="0"/>
    <x v="7"/>
    <s v="jazz"/>
    <x v="3929"/>
    <d v="2013-11-14T17:07:02"/>
  </r>
  <r>
    <x v="3930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908"/>
    <x v="3930"/>
    <b v="0"/>
    <n v="0"/>
    <b v="0"/>
    <s v="music/faith"/>
    <n v="0"/>
    <n v="0"/>
    <x v="7"/>
    <s v="faith"/>
    <x v="3930"/>
    <d v="2015-08-23T07:21:12"/>
  </r>
  <r>
    <x v="393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3909"/>
    <x v="3931"/>
    <b v="0"/>
    <n v="0"/>
    <b v="0"/>
    <s v="theater/plays"/>
    <n v="0"/>
    <n v="0"/>
    <x v="6"/>
    <s v="plays"/>
    <x v="3931"/>
    <d v="2014-12-03T15:20:36"/>
  </r>
  <r>
    <x v="3932"/>
    <s v="The Woman in Me"/>
    <s v="This saucy stage play chronicles the highs and lows of my life involving gangs, drugs and prison. The story is a transforming ministry."/>
    <n v="5500"/>
    <n v="0"/>
    <x v="2"/>
    <s v="US"/>
    <s v="USD"/>
    <x v="3910"/>
    <x v="3932"/>
    <b v="0"/>
    <n v="0"/>
    <b v="0"/>
    <s v="theater/plays"/>
    <n v="0"/>
    <n v="0"/>
    <x v="6"/>
    <s v="plays"/>
    <x v="3932"/>
    <d v="2016-04-25T00:20:00"/>
  </r>
  <r>
    <x v="393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911"/>
    <x v="3933"/>
    <b v="0"/>
    <n v="0"/>
    <b v="0"/>
    <s v="film &amp; video/science fiction"/>
    <n v="0"/>
    <n v="0"/>
    <x v="5"/>
    <s v="science fiction"/>
    <x v="3933"/>
    <d v="2016-09-03T05:55:00"/>
  </r>
  <r>
    <x v="393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12"/>
    <x v="3934"/>
    <b v="0"/>
    <n v="0"/>
    <b v="0"/>
    <s v="technology/web"/>
    <n v="0"/>
    <n v="0"/>
    <x v="0"/>
    <s v="web"/>
    <x v="3934"/>
    <d v="2014-10-06T05:00:00"/>
  </r>
  <r>
    <x v="3935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913"/>
    <x v="3935"/>
    <b v="0"/>
    <n v="0"/>
    <b v="0"/>
    <s v="theater/musical"/>
    <n v="0"/>
    <n v="0"/>
    <x v="6"/>
    <s v="musical"/>
    <x v="3935"/>
    <d v="2015-10-08T16:42:15"/>
  </r>
  <r>
    <x v="3936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914"/>
    <x v="3936"/>
    <b v="0"/>
    <n v="0"/>
    <b v="0"/>
    <s v="food/food trucks"/>
    <n v="0"/>
    <n v="0"/>
    <x v="4"/>
    <s v="food trucks"/>
    <x v="3936"/>
    <d v="2014-08-09T17:22:00"/>
  </r>
  <r>
    <x v="393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915"/>
    <x v="3937"/>
    <b v="0"/>
    <n v="0"/>
    <b v="0"/>
    <s v="film &amp; video/drama"/>
    <n v="0"/>
    <n v="0"/>
    <x v="5"/>
    <s v="drama"/>
    <x v="3937"/>
    <d v="2015-08-15T21:54:51"/>
  </r>
  <r>
    <x v="3938"/>
    <s v="Feature Film: The Wolfes"/>
    <s v="My film is about a boy who discovers the truth about his fathers dissapearance through the dark secrets of his mothers past."/>
    <n v="5000"/>
    <n v="0"/>
    <x v="2"/>
    <s v="US"/>
    <s v="USD"/>
    <x v="3916"/>
    <x v="3938"/>
    <b v="0"/>
    <n v="0"/>
    <b v="0"/>
    <s v="film &amp; video/drama"/>
    <n v="0"/>
    <n v="0"/>
    <x v="5"/>
    <s v="drama"/>
    <x v="3938"/>
    <d v="2017-03-03T20:00:00"/>
  </r>
  <r>
    <x v="393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917"/>
    <x v="3939"/>
    <b v="0"/>
    <n v="0"/>
    <b v="0"/>
    <s v="film &amp; video/animation"/>
    <n v="0"/>
    <n v="0"/>
    <x v="5"/>
    <s v="animation"/>
    <x v="3939"/>
    <d v="2009-11-27T04:59:00"/>
  </r>
  <r>
    <x v="3940"/>
    <s v="Shipmates"/>
    <s v="A big brother style comedy animation series starring famous seafarers"/>
    <n v="5000"/>
    <n v="0"/>
    <x v="2"/>
    <s v="GB"/>
    <s v="GBP"/>
    <x v="3918"/>
    <x v="3940"/>
    <b v="0"/>
    <n v="0"/>
    <b v="0"/>
    <s v="film &amp; video/animation"/>
    <n v="0"/>
    <n v="0"/>
    <x v="5"/>
    <s v="animation"/>
    <x v="3940"/>
    <d v="2015-05-27T18:41:20"/>
  </r>
  <r>
    <x v="3941"/>
    <s v="[JOE]KES"/>
    <s v="[JOE]KES is a book full of over 200 original, sometimes funny, pun-ish Joekes. If you hate the book, use it as a coster!"/>
    <n v="5000"/>
    <n v="0"/>
    <x v="2"/>
    <s v="US"/>
    <s v="USD"/>
    <x v="3919"/>
    <x v="3941"/>
    <b v="0"/>
    <n v="0"/>
    <b v="0"/>
    <s v="publishing/fiction"/>
    <n v="0"/>
    <n v="0"/>
    <x v="1"/>
    <s v="fiction"/>
    <x v="3941"/>
    <d v="2015-09-10T04:09:21"/>
  </r>
  <r>
    <x v="3942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920"/>
    <x v="3942"/>
    <b v="0"/>
    <n v="0"/>
    <b v="0"/>
    <s v="music/jazz"/>
    <n v="0"/>
    <n v="0"/>
    <x v="7"/>
    <s v="jazz"/>
    <x v="3942"/>
    <d v="2015-09-21T17:22:11"/>
  </r>
  <r>
    <x v="3943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921"/>
    <x v="3943"/>
    <b v="0"/>
    <n v="0"/>
    <b v="0"/>
    <s v="technology/wearables"/>
    <n v="0"/>
    <n v="0"/>
    <x v="0"/>
    <s v="wearables"/>
    <x v="3943"/>
    <d v="2016-10-01T08:33:45"/>
  </r>
  <r>
    <x v="3944"/>
    <s v="Medieval Empire by Bear Games"/>
    <s v="We are creating the next epic Massive Multiplayer Online-Real Time Strategy game and we want you to be a part of it!"/>
    <n v="5000"/>
    <n v="0"/>
    <x v="2"/>
    <s v="GB"/>
    <s v="GBP"/>
    <x v="3922"/>
    <x v="3944"/>
    <b v="0"/>
    <n v="0"/>
    <b v="0"/>
    <s v="games/mobile games"/>
    <n v="0"/>
    <n v="0"/>
    <x v="3"/>
    <s v="mobile games"/>
    <x v="3944"/>
    <d v="2015-08-06T11:05:21"/>
  </r>
  <r>
    <x v="3945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923"/>
    <x v="3945"/>
    <b v="0"/>
    <n v="0"/>
    <b v="0"/>
    <s v="publishing/fiction"/>
    <n v="0"/>
    <n v="0"/>
    <x v="1"/>
    <s v="fiction"/>
    <x v="3945"/>
    <d v="2012-11-15T15:40:52"/>
  </r>
  <r>
    <x v="3946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924"/>
    <x v="3946"/>
    <b v="0"/>
    <n v="0"/>
    <b v="0"/>
    <s v="music/faith"/>
    <n v="0"/>
    <n v="0"/>
    <x v="7"/>
    <s v="faith"/>
    <x v="3946"/>
    <d v="2015-06-30T21:55:53"/>
  </r>
  <r>
    <x v="3947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925"/>
    <x v="3947"/>
    <b v="0"/>
    <n v="0"/>
    <b v="0"/>
    <s v="music/faith"/>
    <n v="0"/>
    <n v="0"/>
    <x v="7"/>
    <s v="faith"/>
    <x v="3947"/>
    <d v="2015-12-11T11:04:23"/>
  </r>
  <r>
    <x v="394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26"/>
    <x v="3948"/>
    <b v="0"/>
    <n v="0"/>
    <b v="0"/>
    <s v="food/restaurants"/>
    <n v="0"/>
    <n v="0"/>
    <x v="4"/>
    <s v="restaurants"/>
    <x v="3948"/>
    <d v="2014-11-13T17:20:28"/>
  </r>
  <r>
    <x v="3949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27"/>
    <x v="3949"/>
    <b v="0"/>
    <n v="0"/>
    <b v="0"/>
    <s v="publishing/children's books"/>
    <n v="0"/>
    <n v="0"/>
    <x v="1"/>
    <s v="children's books"/>
    <x v="3949"/>
    <d v="2013-06-20T11:04:18"/>
  </r>
  <r>
    <x v="3950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928"/>
    <x v="3950"/>
    <b v="0"/>
    <n v="0"/>
    <b v="0"/>
    <s v="theater/musical"/>
    <n v="0"/>
    <n v="0"/>
    <x v="6"/>
    <s v="musical"/>
    <x v="3950"/>
    <d v="2015-09-19T06:37:31"/>
  </r>
  <r>
    <x v="3951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9"/>
    <x v="3951"/>
    <b v="0"/>
    <n v="0"/>
    <b v="0"/>
    <s v="theater/plays"/>
    <n v="0"/>
    <n v="0"/>
    <x v="6"/>
    <s v="plays"/>
    <x v="3951"/>
    <d v="2015-08-27T15:54:35"/>
  </r>
  <r>
    <x v="3952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3930"/>
    <x v="3952"/>
    <b v="0"/>
    <n v="0"/>
    <b v="0"/>
    <s v="theater/plays"/>
    <n v="0"/>
    <n v="0"/>
    <x v="6"/>
    <s v="plays"/>
    <x v="3952"/>
    <d v="2014-12-18T15:02:44"/>
  </r>
  <r>
    <x v="3953"/>
    <s v="MARLEY'S GHOST (AMBASSADORS OF STEAM) (Canceled)"/>
    <s v="steampunk  remake of &quot;a Christmas carol&quot;"/>
    <n v="5000"/>
    <n v="0"/>
    <x v="1"/>
    <s v="US"/>
    <s v="USD"/>
    <x v="3931"/>
    <x v="3953"/>
    <b v="0"/>
    <n v="0"/>
    <b v="0"/>
    <s v="film &amp; video/science fiction"/>
    <n v="0"/>
    <n v="0"/>
    <x v="5"/>
    <s v="science fiction"/>
    <x v="3953"/>
    <d v="2015-09-04T17:00:00"/>
  </r>
  <r>
    <x v="3954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932"/>
    <x v="3954"/>
    <b v="0"/>
    <n v="0"/>
    <b v="0"/>
    <s v="film &amp; video/science fiction"/>
    <n v="0"/>
    <n v="0"/>
    <x v="5"/>
    <s v="science fiction"/>
    <x v="3954"/>
    <d v="2014-10-22T01:50:28"/>
  </r>
  <r>
    <x v="3955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933"/>
    <x v="3955"/>
    <b v="0"/>
    <n v="0"/>
    <b v="0"/>
    <s v="technology/web"/>
    <n v="0"/>
    <n v="0"/>
    <x v="0"/>
    <s v="web"/>
    <x v="3955"/>
    <d v="2017-02-25T09:01:47"/>
  </r>
  <r>
    <x v="3956"/>
    <s v="NeedSomeLoven.com (Canceled)"/>
    <s v="I am designing a fun, high tech dating website, with over 25 cool features. It is innovate as well as user friendly."/>
    <n v="5000"/>
    <n v="0"/>
    <x v="1"/>
    <s v="US"/>
    <s v="USD"/>
    <x v="3934"/>
    <x v="3956"/>
    <b v="0"/>
    <n v="0"/>
    <b v="0"/>
    <s v="technology/web"/>
    <n v="0"/>
    <n v="0"/>
    <x v="0"/>
    <s v="web"/>
    <x v="3956"/>
    <d v="2015-05-14T23:44:01"/>
  </r>
  <r>
    <x v="3957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935"/>
    <x v="3957"/>
    <b v="0"/>
    <n v="0"/>
    <b v="0"/>
    <s v="technology/web"/>
    <n v="0"/>
    <n v="0"/>
    <x v="0"/>
    <s v="web"/>
    <x v="3957"/>
    <d v="2014-07-13T16:37:37"/>
  </r>
  <r>
    <x v="3958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936"/>
    <x v="3958"/>
    <b v="0"/>
    <n v="0"/>
    <b v="0"/>
    <s v="music/world music"/>
    <n v="0"/>
    <n v="0"/>
    <x v="7"/>
    <s v="world music"/>
    <x v="3958"/>
    <d v="2015-08-28T01:00:00"/>
  </r>
  <r>
    <x v="3959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937"/>
    <x v="3959"/>
    <b v="0"/>
    <n v="0"/>
    <b v="0"/>
    <s v="publishing/translations"/>
    <n v="0"/>
    <n v="0"/>
    <x v="1"/>
    <s v="translations"/>
    <x v="3959"/>
    <d v="2014-08-11T04:00:00"/>
  </r>
  <r>
    <x v="3960"/>
    <s v="Cutting Edge Fitness Website (Canceled)"/>
    <s v="This website will serve as an interface to change lives and have a community routing for your success!"/>
    <n v="5000"/>
    <n v="0"/>
    <x v="1"/>
    <s v="US"/>
    <s v="USD"/>
    <x v="3938"/>
    <x v="3960"/>
    <b v="0"/>
    <n v="0"/>
    <b v="0"/>
    <s v="technology/web"/>
    <n v="0"/>
    <n v="0"/>
    <x v="0"/>
    <s v="web"/>
    <x v="3960"/>
    <d v="2015-07-12T19:31:44"/>
  </r>
  <r>
    <x v="3961"/>
    <s v="Expand the MillionairesLetter in the US Market!"/>
    <s v="We as a successfull german stock market newsletter publisher want expand in the US market!"/>
    <n v="4950"/>
    <n v="0"/>
    <x v="2"/>
    <s v="DE"/>
    <s v="EUR"/>
    <x v="3939"/>
    <x v="3961"/>
    <b v="0"/>
    <n v="0"/>
    <b v="0"/>
    <s v="publishing/translations"/>
    <n v="0"/>
    <n v="0"/>
    <x v="1"/>
    <s v="translations"/>
    <x v="3961"/>
    <d v="2015-09-12T20:57:42"/>
  </r>
  <r>
    <x v="396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3940"/>
    <x v="3962"/>
    <b v="0"/>
    <n v="0"/>
    <b v="0"/>
    <s v="theater/plays"/>
    <n v="0"/>
    <n v="0"/>
    <x v="6"/>
    <s v="plays"/>
    <x v="3962"/>
    <d v="2016-01-29T23:17:00"/>
  </r>
  <r>
    <x v="3963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941"/>
    <x v="3963"/>
    <b v="0"/>
    <n v="0"/>
    <b v="0"/>
    <s v="journalism/audio"/>
    <n v="0"/>
    <n v="0"/>
    <x v="8"/>
    <s v="audio"/>
    <x v="3963"/>
    <d v="2016-06-06T20:09:00"/>
  </r>
  <r>
    <x v="3964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2"/>
    <x v="3964"/>
    <b v="0"/>
    <n v="0"/>
    <b v="0"/>
    <s v="technology/web"/>
    <n v="0"/>
    <n v="0"/>
    <x v="0"/>
    <s v="web"/>
    <x v="3964"/>
    <d v="2015-10-29T02:53:43"/>
  </r>
  <r>
    <x v="3965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943"/>
    <x v="3965"/>
    <b v="0"/>
    <n v="0"/>
    <b v="0"/>
    <s v="publishing/fiction"/>
    <n v="0"/>
    <n v="0"/>
    <x v="1"/>
    <s v="fiction"/>
    <x v="3965"/>
    <d v="2015-02-16T18:48:03"/>
  </r>
  <r>
    <x v="3966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944"/>
    <x v="3966"/>
    <b v="0"/>
    <n v="0"/>
    <b v="0"/>
    <s v="games/mobile games"/>
    <n v="0"/>
    <n v="0"/>
    <x v="3"/>
    <s v="mobile games"/>
    <x v="3966"/>
    <d v="2015-02-17T00:08:47"/>
  </r>
  <r>
    <x v="3967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945"/>
    <x v="3967"/>
    <b v="0"/>
    <n v="0"/>
    <b v="0"/>
    <s v="publishing/translations"/>
    <n v="0"/>
    <n v="0"/>
    <x v="1"/>
    <s v="translations"/>
    <x v="3967"/>
    <d v="2015-01-01T04:12:15"/>
  </r>
  <r>
    <x v="3968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46"/>
    <x v="3968"/>
    <b v="0"/>
    <n v="0"/>
    <b v="0"/>
    <s v="music/faith"/>
    <n v="0"/>
    <n v="0"/>
    <x v="7"/>
    <s v="faith"/>
    <x v="3968"/>
    <d v="2016-01-16T05:00:00"/>
  </r>
  <r>
    <x v="3969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47"/>
    <x v="3969"/>
    <b v="0"/>
    <n v="0"/>
    <b v="0"/>
    <s v="publishing/children's books"/>
    <n v="0"/>
    <n v="0"/>
    <x v="1"/>
    <s v="children's books"/>
    <x v="3969"/>
    <d v="2012-10-28T13:53:48"/>
  </r>
  <r>
    <x v="3970"/>
    <s v="Call It A Day Productions - THE LIFE"/>
    <s v="Call It A Day Productions is putting on their first full production in December and every little bit helps!"/>
    <n v="4000"/>
    <n v="0"/>
    <x v="2"/>
    <s v="CA"/>
    <s v="CAD"/>
    <x v="3948"/>
    <x v="3970"/>
    <b v="0"/>
    <n v="0"/>
    <b v="0"/>
    <s v="theater/musical"/>
    <n v="0"/>
    <n v="0"/>
    <x v="6"/>
    <s v="musical"/>
    <x v="3970"/>
    <d v="2016-12-09T04:37:55"/>
  </r>
  <r>
    <x v="3971"/>
    <s v="Speak to my Soul: A Montage of Voices"/>
    <s v="This is a play that voices that stories of the black experience in America using spoken word, song and dance."/>
    <n v="4000"/>
    <n v="0"/>
    <x v="2"/>
    <s v="US"/>
    <s v="USD"/>
    <x v="3949"/>
    <x v="3971"/>
    <b v="0"/>
    <n v="0"/>
    <b v="0"/>
    <s v="theater/plays"/>
    <n v="0"/>
    <n v="0"/>
    <x v="6"/>
    <s v="plays"/>
    <x v="3971"/>
    <d v="2015-12-04T16:43:59"/>
  </r>
  <r>
    <x v="3972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950"/>
    <x v="3972"/>
    <b v="0"/>
    <n v="0"/>
    <b v="0"/>
    <s v="film &amp; video/science fiction"/>
    <n v="0"/>
    <n v="0"/>
    <x v="5"/>
    <s v="science fiction"/>
    <x v="3972"/>
    <d v="2015-05-15T22:17:22"/>
  </r>
  <r>
    <x v="3973"/>
    <s v="Chat Box 23 (Canceled)"/>
    <s v="T.O., Adi &amp; Mercedes discuss their point of views, women's issues &amp; Hollywood Hotties."/>
    <n v="4000"/>
    <n v="0"/>
    <x v="1"/>
    <s v="US"/>
    <s v="USD"/>
    <x v="3951"/>
    <x v="3973"/>
    <b v="0"/>
    <n v="0"/>
    <b v="0"/>
    <s v="journalism/audio"/>
    <n v="0"/>
    <n v="0"/>
    <x v="8"/>
    <s v="audio"/>
    <x v="3973"/>
    <d v="2016-05-02T01:00:00"/>
  </r>
  <r>
    <x v="3974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952"/>
    <x v="3974"/>
    <b v="0"/>
    <n v="0"/>
    <b v="0"/>
    <s v="publishing/art books"/>
    <n v="0"/>
    <n v="0"/>
    <x v="1"/>
    <s v="art books"/>
    <x v="3974"/>
    <d v="2009-12-02T00:50:00"/>
  </r>
  <r>
    <x v="3975"/>
    <s v="Roekee.com (Canceled)"/>
    <s v="The internets new search engine. Looking for funding to develop our backend web indexing software with an emphasis on automation."/>
    <n v="4000"/>
    <n v="0"/>
    <x v="1"/>
    <s v="US"/>
    <s v="USD"/>
    <x v="3953"/>
    <x v="3975"/>
    <b v="0"/>
    <n v="0"/>
    <b v="0"/>
    <s v="technology/web"/>
    <n v="0"/>
    <n v="0"/>
    <x v="0"/>
    <s v="web"/>
    <x v="3975"/>
    <d v="2015-07-02T21:59:44"/>
  </r>
  <r>
    <x v="3976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954"/>
    <x v="3976"/>
    <b v="0"/>
    <n v="0"/>
    <b v="0"/>
    <s v="publishing/fiction"/>
    <n v="0"/>
    <n v="0"/>
    <x v="1"/>
    <s v="fiction"/>
    <x v="3976"/>
    <d v="2016-12-04T06:00:00"/>
  </r>
  <r>
    <x v="3977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955"/>
    <x v="3977"/>
    <b v="0"/>
    <n v="0"/>
    <b v="0"/>
    <s v="photography/nature"/>
    <n v="0"/>
    <n v="0"/>
    <x v="2"/>
    <s v="nature"/>
    <x v="3977"/>
    <d v="2015-05-27T19:47:19"/>
  </r>
  <r>
    <x v="3978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956"/>
    <x v="3978"/>
    <b v="0"/>
    <n v="0"/>
    <b v="0"/>
    <s v="journalism/audio"/>
    <n v="0"/>
    <n v="0"/>
    <x v="8"/>
    <s v="audio"/>
    <x v="3978"/>
    <d v="2016-03-07T23:49:05"/>
  </r>
  <r>
    <x v="397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957"/>
    <x v="3979"/>
    <b v="0"/>
    <n v="0"/>
    <b v="0"/>
    <s v="music/jazz"/>
    <n v="0"/>
    <n v="0"/>
    <x v="7"/>
    <s v="jazz"/>
    <x v="3979"/>
    <d v="2010-10-22T05:00:00"/>
  </r>
  <r>
    <x v="398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58"/>
    <x v="3980"/>
    <b v="0"/>
    <n v="0"/>
    <b v="0"/>
    <s v="publishing/children's books"/>
    <n v="0"/>
    <n v="0"/>
    <x v="1"/>
    <s v="children's books"/>
    <x v="3980"/>
    <d v="2014-06-17T21:17:22"/>
  </r>
  <r>
    <x v="3981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959"/>
    <x v="3981"/>
    <b v="0"/>
    <n v="0"/>
    <b v="0"/>
    <s v="games/video games"/>
    <n v="0"/>
    <n v="0"/>
    <x v="3"/>
    <s v="video games"/>
    <x v="3981"/>
    <d v="2013-05-30T16:53:45"/>
  </r>
  <r>
    <x v="3982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60"/>
    <x v="3982"/>
    <b v="0"/>
    <n v="0"/>
    <b v="0"/>
    <s v="photography/people"/>
    <n v="0"/>
    <n v="0"/>
    <x v="2"/>
    <s v="people"/>
    <x v="3982"/>
    <d v="2016-12-07T01:09:02"/>
  </r>
  <r>
    <x v="3983"/>
    <s v="The Perfect Plan"/>
    <s v="I teenage girl that wants to go around the system. She does all she can to cheat and finds herself in a bad position when she messesup"/>
    <n v="3000"/>
    <n v="0"/>
    <x v="2"/>
    <s v="DE"/>
    <s v="EUR"/>
    <x v="3961"/>
    <x v="3983"/>
    <b v="0"/>
    <n v="0"/>
    <b v="0"/>
    <s v="film &amp; video/drama"/>
    <n v="0"/>
    <n v="0"/>
    <x v="5"/>
    <s v="drama"/>
    <x v="3983"/>
    <d v="2016-02-13T22:24:57"/>
  </r>
  <r>
    <x v="3984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962"/>
    <x v="3984"/>
    <b v="0"/>
    <n v="0"/>
    <b v="0"/>
    <s v="film &amp; video/animation"/>
    <n v="0"/>
    <n v="0"/>
    <x v="5"/>
    <s v="animation"/>
    <x v="3984"/>
    <d v="2015-10-11T15:07:02"/>
  </r>
  <r>
    <x v="3985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963"/>
    <x v="3985"/>
    <b v="0"/>
    <n v="0"/>
    <b v="0"/>
    <s v="music/indie rock"/>
    <n v="0"/>
    <n v="0"/>
    <x v="7"/>
    <s v="indie rock"/>
    <x v="3985"/>
    <d v="2012-11-28T17:31:48"/>
  </r>
  <r>
    <x v="3986"/>
    <s v="Ultimate Supremacy"/>
    <s v="Ultimate Supremacy will be the ultimate in mobile gaming, if you love fighting and strategy games, you will love Ultimate Supremacy."/>
    <n v="3000"/>
    <n v="0"/>
    <x v="2"/>
    <s v="GB"/>
    <s v="GBP"/>
    <x v="3964"/>
    <x v="3986"/>
    <b v="0"/>
    <n v="0"/>
    <b v="0"/>
    <s v="games/mobile games"/>
    <n v="0"/>
    <n v="0"/>
    <x v="3"/>
    <s v="mobile games"/>
    <x v="3986"/>
    <d v="2015-09-25T14:58:50"/>
  </r>
  <r>
    <x v="3987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65"/>
    <x v="3987"/>
    <b v="0"/>
    <n v="0"/>
    <b v="0"/>
    <s v="music/faith"/>
    <n v="0"/>
    <n v="0"/>
    <x v="7"/>
    <s v="faith"/>
    <x v="3987"/>
    <d v="2015-10-25T02:06:23"/>
  </r>
  <r>
    <x v="3988"/>
    <s v="Recording Studio Time"/>
    <s v="I recently recorded a new single. With your help I can return to the studio. Would you like to be part of my next worship project?"/>
    <n v="3000"/>
    <n v="0"/>
    <x v="2"/>
    <s v="US"/>
    <s v="USD"/>
    <x v="3966"/>
    <x v="3988"/>
    <b v="0"/>
    <n v="0"/>
    <b v="0"/>
    <s v="music/faith"/>
    <n v="0"/>
    <n v="0"/>
    <x v="7"/>
    <s v="faith"/>
    <x v="3988"/>
    <d v="2015-07-16T19:37:02"/>
  </r>
  <r>
    <x v="3989"/>
    <s v="Texas to Florida"/>
    <s v="Photographic roadtrip from Dallas/Ft Worth, Texas to Florida's beaches. A summer photography roadtrip project to include 5 states."/>
    <n v="3000"/>
    <n v="0"/>
    <x v="2"/>
    <s v="US"/>
    <s v="USD"/>
    <x v="3967"/>
    <x v="3989"/>
    <b v="0"/>
    <n v="0"/>
    <b v="0"/>
    <s v="photography/photobooks"/>
    <n v="0"/>
    <n v="0"/>
    <x v="2"/>
    <s v="photobooks"/>
    <x v="3989"/>
    <d v="2015-07-01T21:45:37"/>
  </r>
  <r>
    <x v="3990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68"/>
    <x v="3990"/>
    <b v="0"/>
    <n v="0"/>
    <b v="0"/>
    <s v="food/food trucks"/>
    <n v="0"/>
    <n v="0"/>
    <x v="4"/>
    <s v="food trucks"/>
    <x v="3990"/>
    <d v="2015-02-18T17:43:09"/>
  </r>
  <r>
    <x v="3991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69"/>
    <x v="3991"/>
    <b v="0"/>
    <n v="0"/>
    <b v="0"/>
    <s v="food/food trucks"/>
    <n v="0"/>
    <n v="0"/>
    <x v="4"/>
    <s v="food trucks"/>
    <x v="3991"/>
    <d v="2016-01-26T14:08:17"/>
  </r>
  <r>
    <x v="3992"/>
    <s v="Loud Arts"/>
    <s v="Local Theatre group in Loudoun County, Virginia. Looking for funds to start producing shows!"/>
    <n v="3000"/>
    <n v="0"/>
    <x v="2"/>
    <s v="US"/>
    <s v="USD"/>
    <x v="3970"/>
    <x v="3992"/>
    <b v="0"/>
    <n v="0"/>
    <b v="0"/>
    <s v="theater/plays"/>
    <n v="0"/>
    <n v="0"/>
    <x v="6"/>
    <s v="plays"/>
    <x v="3992"/>
    <d v="2015-06-20T02:47:18"/>
  </r>
  <r>
    <x v="399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3971"/>
    <x v="3993"/>
    <b v="0"/>
    <n v="0"/>
    <b v="0"/>
    <s v="theater/spaces"/>
    <n v="0"/>
    <n v="0"/>
    <x v="6"/>
    <s v="spaces"/>
    <x v="3993"/>
    <d v="2015-04-13T03:06:20"/>
  </r>
  <r>
    <x v="3994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972"/>
    <x v="3994"/>
    <b v="0"/>
    <n v="0"/>
    <b v="0"/>
    <s v="theater/musical"/>
    <n v="0"/>
    <n v="0"/>
    <x v="6"/>
    <s v="musical"/>
    <x v="3994"/>
    <d v="2014-10-05T05:00:00"/>
  </r>
  <r>
    <x v="3995"/>
    <s v="The Lost Play of William Shakespeare"/>
    <s v="A musical about how Shakespeare was inspired to write only his own plays after the co-authored play Henry VI was taken."/>
    <n v="3000"/>
    <n v="0"/>
    <x v="2"/>
    <s v="US"/>
    <s v="USD"/>
    <x v="3973"/>
    <x v="3995"/>
    <b v="0"/>
    <n v="0"/>
    <b v="0"/>
    <s v="theater/musical"/>
    <n v="0"/>
    <n v="0"/>
    <x v="6"/>
    <s v="musical"/>
    <x v="3995"/>
    <d v="2015-10-22T03:01:46"/>
  </r>
  <r>
    <x v="3996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74"/>
    <x v="3996"/>
    <b v="0"/>
    <n v="0"/>
    <b v="0"/>
    <s v="theater/plays"/>
    <n v="0"/>
    <n v="0"/>
    <x v="6"/>
    <s v="plays"/>
    <x v="3996"/>
    <d v="2014-10-26T18:00:00"/>
  </r>
  <r>
    <x v="3997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75"/>
    <x v="3997"/>
    <b v="0"/>
    <n v="0"/>
    <b v="0"/>
    <s v="theater/plays"/>
    <n v="0"/>
    <n v="0"/>
    <x v="6"/>
    <s v="plays"/>
    <x v="3997"/>
    <d v="2015-11-08T18:59:41"/>
  </r>
  <r>
    <x v="3998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6"/>
    <x v="3998"/>
    <b v="0"/>
    <n v="0"/>
    <b v="0"/>
    <s v="theater/plays"/>
    <n v="0"/>
    <n v="0"/>
    <x v="6"/>
    <s v="plays"/>
    <x v="3998"/>
    <d v="2015-04-05T08:23:41"/>
  </r>
  <r>
    <x v="3999"/>
    <s v="Uncommonnotions"/>
    <s v="&quot;Uncommonnotion&quot;. is a collections of short humors stories, I want to develop into plays, interest has been shown in this idea."/>
    <n v="3000"/>
    <n v="0"/>
    <x v="2"/>
    <s v="US"/>
    <s v="USD"/>
    <x v="3977"/>
    <x v="3999"/>
    <b v="0"/>
    <n v="0"/>
    <b v="0"/>
    <s v="theater/plays"/>
    <n v="0"/>
    <n v="0"/>
    <x v="6"/>
    <s v="plays"/>
    <x v="3999"/>
    <d v="2016-06-14T18:54:00"/>
  </r>
  <r>
    <x v="4000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978"/>
    <x v="4000"/>
    <b v="0"/>
    <n v="0"/>
    <b v="0"/>
    <s v="film &amp; video/science fiction"/>
    <n v="0"/>
    <n v="0"/>
    <x v="5"/>
    <s v="science fiction"/>
    <x v="4000"/>
    <d v="2015-05-16T10:16:00"/>
  </r>
  <r>
    <x v="4001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979"/>
    <x v="4001"/>
    <b v="0"/>
    <n v="0"/>
    <b v="0"/>
    <s v="journalism/audio"/>
    <n v="0"/>
    <n v="0"/>
    <x v="8"/>
    <s v="audio"/>
    <x v="4001"/>
    <d v="2015-12-26T20:26:00"/>
  </r>
  <r>
    <x v="4002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80"/>
    <x v="4002"/>
    <b v="0"/>
    <n v="0"/>
    <b v="0"/>
    <s v="technology/web"/>
    <n v="0"/>
    <n v="0"/>
    <x v="0"/>
    <s v="web"/>
    <x v="4002"/>
    <d v="2015-03-31T23:39:00"/>
  </r>
  <r>
    <x v="4003"/>
    <s v="Greg Chambers Saxophone CD"/>
    <s v="Greg Chambers' self-titled CD needs support for post production, replication, and promotion."/>
    <n v="2900"/>
    <n v="0"/>
    <x v="2"/>
    <s v="US"/>
    <s v="USD"/>
    <x v="3981"/>
    <x v="4003"/>
    <b v="0"/>
    <n v="0"/>
    <b v="0"/>
    <s v="music/jazz"/>
    <n v="0"/>
    <n v="0"/>
    <x v="7"/>
    <s v="jazz"/>
    <x v="4003"/>
    <d v="2011-09-11T04:37:03"/>
  </r>
  <r>
    <x v="4004"/>
    <s v="FRINGE 2015 by YER Productions"/>
    <s v="Prepare to be Swept Away. Three short plays from three master playwrights; LANDFALL, SNIPER and DANGERS of TOBACCO!"/>
    <n v="2888"/>
    <n v="0"/>
    <x v="2"/>
    <s v="US"/>
    <s v="USD"/>
    <x v="3982"/>
    <x v="4004"/>
    <b v="0"/>
    <n v="0"/>
    <b v="0"/>
    <s v="theater/plays"/>
    <n v="0"/>
    <n v="0"/>
    <x v="6"/>
    <s v="plays"/>
    <x v="4004"/>
    <d v="2015-01-06T02:44:19"/>
  </r>
  <r>
    <x v="4005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983"/>
    <x v="4005"/>
    <b v="0"/>
    <n v="0"/>
    <b v="0"/>
    <s v="technology/web"/>
    <n v="0"/>
    <n v="0"/>
    <x v="0"/>
    <s v="web"/>
    <x v="4005"/>
    <d v="2015-11-04T18:11:28"/>
  </r>
  <r>
    <x v="4006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984"/>
    <x v="4006"/>
    <b v="0"/>
    <n v="0"/>
    <b v="0"/>
    <s v="publishing/fiction"/>
    <n v="0"/>
    <n v="0"/>
    <x v="1"/>
    <s v="fiction"/>
    <x v="4006"/>
    <d v="2013-12-16T04:58:10"/>
  </r>
  <r>
    <x v="4007"/>
    <s v="Help Tony Copeland and get free cd's and mp3's"/>
    <s v="This project is designed to help protect the environment by using Eco-friendly product packaging."/>
    <n v="2500"/>
    <n v="0"/>
    <x v="2"/>
    <s v="US"/>
    <s v="USD"/>
    <x v="3985"/>
    <x v="4007"/>
    <b v="0"/>
    <n v="0"/>
    <b v="0"/>
    <s v="music/jazz"/>
    <n v="0"/>
    <n v="0"/>
    <x v="7"/>
    <s v="jazz"/>
    <x v="4007"/>
    <d v="2010-07-27T04:59:00"/>
  </r>
  <r>
    <x v="4008"/>
    <s v="The (Secular) Barbershop Podcast (Canceled)"/>
    <s v="Secularism is on the rise and I hear you.Talk to me."/>
    <n v="2500"/>
    <n v="0"/>
    <x v="1"/>
    <s v="US"/>
    <s v="USD"/>
    <x v="3986"/>
    <x v="4008"/>
    <b v="0"/>
    <n v="0"/>
    <b v="0"/>
    <s v="journalism/audio"/>
    <n v="0"/>
    <n v="0"/>
    <x v="8"/>
    <s v="audio"/>
    <x v="4008"/>
    <d v="2015-09-14T19:07:57"/>
  </r>
  <r>
    <x v="400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987"/>
    <x v="4009"/>
    <b v="0"/>
    <n v="0"/>
    <b v="0"/>
    <s v="journalism/audio"/>
    <n v="0"/>
    <n v="0"/>
    <x v="8"/>
    <s v="audio"/>
    <x v="4009"/>
    <d v="2014-08-10T22:00:00"/>
  </r>
  <r>
    <x v="4010"/>
    <s v="&quot;Volando&quot; CD Release (Canceled)"/>
    <s v="Raising money to give the musicians their due."/>
    <n v="2500"/>
    <n v="0"/>
    <x v="1"/>
    <s v="US"/>
    <s v="USD"/>
    <x v="3988"/>
    <x v="4010"/>
    <b v="0"/>
    <n v="0"/>
    <b v="0"/>
    <s v="music/world music"/>
    <n v="0"/>
    <n v="0"/>
    <x v="7"/>
    <s v="world music"/>
    <x v="4010"/>
    <d v="2012-07-28T16:00:00"/>
  </r>
  <r>
    <x v="4011"/>
    <s v="Help Calmenco! finance new CD and Tour (Canceled)"/>
    <s v="Please consider helping us with our new CD and Riverdance Tour"/>
    <n v="2500"/>
    <n v="0"/>
    <x v="1"/>
    <s v="US"/>
    <s v="USD"/>
    <x v="3989"/>
    <x v="4011"/>
    <b v="0"/>
    <n v="0"/>
    <b v="0"/>
    <s v="music/world music"/>
    <n v="0"/>
    <n v="0"/>
    <x v="7"/>
    <s v="world music"/>
    <x v="4011"/>
    <d v="2012-01-05T23:06:07"/>
  </r>
  <r>
    <x v="4012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990"/>
    <x v="4012"/>
    <b v="0"/>
    <n v="0"/>
    <b v="0"/>
    <s v="technology/wearables"/>
    <n v="0"/>
    <n v="0"/>
    <x v="0"/>
    <s v="wearables"/>
    <x v="4012"/>
    <d v="2014-07-16T02:33:45"/>
  </r>
  <r>
    <x v="4013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91"/>
    <x v="4013"/>
    <b v="0"/>
    <n v="0"/>
    <b v="0"/>
    <s v="technology/web"/>
    <n v="0"/>
    <n v="0"/>
    <x v="0"/>
    <s v="web"/>
    <x v="4013"/>
    <d v="2016-11-25T21:53:03"/>
  </r>
  <r>
    <x v="4014"/>
    <s v="The Great Grand Zeppelin Chase"/>
    <s v="Help illustrate the sequel to the bestselling _x000a_The Transylvania Flying Squad of Detectives"/>
    <n v="2400"/>
    <n v="0"/>
    <x v="2"/>
    <s v="US"/>
    <s v="USD"/>
    <x v="3992"/>
    <x v="4014"/>
    <b v="0"/>
    <n v="0"/>
    <b v="0"/>
    <s v="publishing/fiction"/>
    <n v="0"/>
    <n v="0"/>
    <x v="1"/>
    <s v="fiction"/>
    <x v="4014"/>
    <d v="2013-06-16T20:47:55"/>
  </r>
  <r>
    <x v="4015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993"/>
    <x v="4015"/>
    <b v="0"/>
    <n v="0"/>
    <b v="0"/>
    <s v="publishing/fiction"/>
    <n v="0"/>
    <n v="0"/>
    <x v="1"/>
    <s v="fiction"/>
    <x v="4015"/>
    <d v="2016-11-26T19:20:13"/>
  </r>
  <r>
    <x v="4016"/>
    <s v="Down the Mississippi"/>
    <s v="I'm taking the Adventures of Huckleberry Finn puppet show down the Mississippi River!"/>
    <n v="2200"/>
    <n v="0"/>
    <x v="2"/>
    <s v="US"/>
    <s v="USD"/>
    <x v="3994"/>
    <x v="4016"/>
    <b v="0"/>
    <n v="0"/>
    <b v="0"/>
    <s v="theater/plays"/>
    <n v="0"/>
    <n v="0"/>
    <x v="6"/>
    <s v="plays"/>
    <x v="4016"/>
    <d v="2014-07-03T17:02:44"/>
  </r>
  <r>
    <x v="4017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995"/>
    <x v="4017"/>
    <b v="0"/>
    <n v="0"/>
    <b v="0"/>
    <s v="film &amp; video/animation"/>
    <n v="0"/>
    <n v="0"/>
    <x v="5"/>
    <s v="animation"/>
    <x v="4017"/>
    <d v="2015-05-06T02:04:03"/>
  </r>
  <r>
    <x v="4018"/>
    <s v="a book called filtered down thru the stars"/>
    <s v="The mussings of an old wizard"/>
    <n v="2000"/>
    <n v="0"/>
    <x v="2"/>
    <s v="US"/>
    <s v="USD"/>
    <x v="3996"/>
    <x v="4018"/>
    <b v="0"/>
    <n v="0"/>
    <b v="0"/>
    <s v="publishing/fiction"/>
    <n v="0"/>
    <n v="0"/>
    <x v="1"/>
    <s v="fiction"/>
    <x v="4018"/>
    <d v="2012-07-21T14:51:00"/>
  </r>
  <r>
    <x v="4019"/>
    <s v="A Magical Bildungsroman with a Female Heroine"/>
    <s v="The Adventures of Penelope Hawthorne. Part One: The Spellbook of Dracone."/>
    <n v="2000"/>
    <n v="0"/>
    <x v="2"/>
    <s v="US"/>
    <s v="USD"/>
    <x v="3997"/>
    <x v="4019"/>
    <b v="0"/>
    <n v="0"/>
    <b v="0"/>
    <s v="publishing/fiction"/>
    <n v="0"/>
    <n v="0"/>
    <x v="1"/>
    <s v="fiction"/>
    <x v="4019"/>
    <d v="2011-08-27T18:57:11"/>
  </r>
  <r>
    <x v="4020"/>
    <s v="Piano Prayer Album - Russ James"/>
    <s v="An instrumental album that ranges from hymns to contemporary music. All the music is recorded by myself."/>
    <n v="2000"/>
    <n v="0"/>
    <x v="2"/>
    <s v="US"/>
    <s v="USD"/>
    <x v="3998"/>
    <x v="4020"/>
    <b v="0"/>
    <n v="0"/>
    <b v="0"/>
    <s v="music/faith"/>
    <n v="0"/>
    <n v="0"/>
    <x v="7"/>
    <s v="faith"/>
    <x v="4020"/>
    <d v="2015-09-09T16:00:00"/>
  </r>
  <r>
    <x v="4021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99"/>
    <x v="4021"/>
    <b v="0"/>
    <n v="0"/>
    <b v="0"/>
    <s v="photography/people"/>
    <n v="0"/>
    <n v="0"/>
    <x v="2"/>
    <s v="people"/>
    <x v="4021"/>
    <d v="2015-12-21T14:07:17"/>
  </r>
  <r>
    <x v="402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4000"/>
    <x v="4022"/>
    <b v="0"/>
    <n v="0"/>
    <b v="0"/>
    <s v="games/video games"/>
    <n v="0"/>
    <n v="0"/>
    <x v="3"/>
    <s v="video games"/>
    <x v="4022"/>
    <d v="2010-07-31T00:00:00"/>
  </r>
  <r>
    <x v="4023"/>
    <s v="COLOR ME"/>
    <s v="Dark secrets come to light when Mariah meets Stella. They find a way to face the south's largest elephant in the room: RACISM."/>
    <n v="2000"/>
    <n v="0"/>
    <x v="2"/>
    <s v="US"/>
    <s v="USD"/>
    <x v="4001"/>
    <x v="4023"/>
    <b v="0"/>
    <n v="0"/>
    <b v="0"/>
    <s v="theater/plays"/>
    <n v="0"/>
    <n v="0"/>
    <x v="6"/>
    <s v="plays"/>
    <x v="4023"/>
    <d v="2016-05-23T19:21:05"/>
  </r>
  <r>
    <x v="4024"/>
    <s v="Final exam"/>
    <s v="We're a small group of University students who need a little help making our final exam production the best product possible."/>
    <n v="2000"/>
    <n v="0"/>
    <x v="2"/>
    <s v="DK"/>
    <s v="DKK"/>
    <x v="4002"/>
    <x v="4024"/>
    <b v="0"/>
    <n v="0"/>
    <b v="0"/>
    <s v="theater/plays"/>
    <n v="0"/>
    <n v="0"/>
    <x v="6"/>
    <s v="plays"/>
    <x v="4024"/>
    <d v="2016-06-03T11:19:12"/>
  </r>
  <r>
    <x v="4025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4003"/>
    <x v="4025"/>
    <b v="0"/>
    <n v="0"/>
    <b v="0"/>
    <s v="music/world music"/>
    <n v="0"/>
    <n v="0"/>
    <x v="7"/>
    <s v="world music"/>
    <x v="4025"/>
    <d v="2014-08-07T07:00:00"/>
  </r>
  <r>
    <x v="4026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4004"/>
    <x v="4026"/>
    <b v="0"/>
    <n v="0"/>
    <b v="0"/>
    <s v="technology/web"/>
    <n v="0"/>
    <n v="0"/>
    <x v="0"/>
    <s v="web"/>
    <x v="4026"/>
    <d v="2015-06-06T15:12:32"/>
  </r>
  <r>
    <x v="4027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4005"/>
    <x v="4027"/>
    <b v="0"/>
    <n v="0"/>
    <b v="0"/>
    <s v="technology/web"/>
    <n v="0"/>
    <n v="0"/>
    <x v="0"/>
    <s v="web"/>
    <x v="4027"/>
    <d v="2015-06-25T18:39:56"/>
  </r>
  <r>
    <x v="4028"/>
    <s v="My Child, My Blessing"/>
    <s v="This is a journal where parents daily write something positive about their child.  Places for pictures, too."/>
    <n v="1999"/>
    <n v="0"/>
    <x v="2"/>
    <s v="US"/>
    <s v="USD"/>
    <x v="4006"/>
    <x v="4028"/>
    <b v="0"/>
    <n v="0"/>
    <b v="0"/>
    <s v="publishing/children's books"/>
    <n v="0"/>
    <n v="0"/>
    <x v="1"/>
    <s v="children's books"/>
    <x v="4028"/>
    <d v="2012-06-30T20:00:00"/>
  </r>
  <r>
    <x v="4029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4007"/>
    <x v="4029"/>
    <b v="0"/>
    <n v="0"/>
    <b v="0"/>
    <s v="publishing/art books"/>
    <n v="0"/>
    <n v="0"/>
    <x v="1"/>
    <s v="art books"/>
    <x v="4029"/>
    <d v="2012-05-21T01:12:06"/>
  </r>
  <r>
    <x v="4030"/>
    <s v="Glass Designs (Canceled)"/>
    <s v="I would like to make nicer, more stylish looking frames for the Google Glass using 3D printing technology."/>
    <n v="1680"/>
    <n v="0"/>
    <x v="1"/>
    <s v="US"/>
    <s v="USD"/>
    <x v="4008"/>
    <x v="4030"/>
    <b v="0"/>
    <n v="0"/>
    <b v="0"/>
    <s v="technology/wearables"/>
    <n v="0"/>
    <n v="0"/>
    <x v="0"/>
    <s v="wearables"/>
    <x v="4030"/>
    <d v="2014-08-15T14:17:33"/>
  </r>
  <r>
    <x v="4031"/>
    <s v="Silent Monster"/>
    <s v="I'm seeking funding to finish my short film, Silent Monster, to bring awareness to teenage bullying as well as teenage violence."/>
    <n v="1500"/>
    <n v="0"/>
    <x v="2"/>
    <s v="US"/>
    <s v="USD"/>
    <x v="4009"/>
    <x v="4031"/>
    <b v="0"/>
    <n v="0"/>
    <b v="0"/>
    <s v="film &amp; video/drama"/>
    <n v="0"/>
    <n v="0"/>
    <x v="5"/>
    <s v="drama"/>
    <x v="4031"/>
    <d v="2015-08-05T19:46:39"/>
  </r>
  <r>
    <x v="4032"/>
    <s v="Mariano (A Screenplay)"/>
    <s v="Mariano Messini, an aspiring musician, indebted to the mafia must put his life on the line to escape their grasp and pursue his dream."/>
    <n v="1500"/>
    <n v="0"/>
    <x v="2"/>
    <s v="US"/>
    <s v="USD"/>
    <x v="4010"/>
    <x v="4032"/>
    <b v="0"/>
    <n v="0"/>
    <b v="0"/>
    <s v="film &amp; video/drama"/>
    <n v="0"/>
    <n v="0"/>
    <x v="5"/>
    <s v="drama"/>
    <x v="4032"/>
    <d v="2014-09-05T04:23:35"/>
  </r>
  <r>
    <x v="4033"/>
    <s v="Hymn of Unity"/>
    <s v="A Comedy-drama animation revolving around a man who finds a problematic pair of headphones that literally take over his whole life."/>
    <n v="1500"/>
    <n v="0"/>
    <x v="2"/>
    <s v="US"/>
    <s v="USD"/>
    <x v="4011"/>
    <x v="4033"/>
    <b v="0"/>
    <n v="0"/>
    <b v="0"/>
    <s v="film &amp; video/animation"/>
    <n v="0"/>
    <n v="0"/>
    <x v="5"/>
    <s v="animation"/>
    <x v="4033"/>
    <d v="2012-05-18T20:02:14"/>
  </r>
  <r>
    <x v="4034"/>
    <s v="Soul Of Man Video Project"/>
    <s v="This project is for the making of a music video. All funds will go towards production costs for this event only."/>
    <n v="1500"/>
    <n v="0"/>
    <x v="2"/>
    <s v="US"/>
    <s v="USD"/>
    <x v="4012"/>
    <x v="4034"/>
    <b v="0"/>
    <n v="0"/>
    <b v="0"/>
    <s v="music/jazz"/>
    <n v="0"/>
    <n v="0"/>
    <x v="7"/>
    <s v="jazz"/>
    <x v="4034"/>
    <d v="2012-08-25T18:19:07"/>
  </r>
  <r>
    <x v="4035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4013"/>
    <x v="4035"/>
    <b v="0"/>
    <n v="0"/>
    <b v="0"/>
    <s v="publishing/translations"/>
    <n v="0"/>
    <n v="0"/>
    <x v="1"/>
    <s v="translations"/>
    <x v="4035"/>
    <d v="2016-05-25T15:29:18"/>
  </r>
  <r>
    <x v="4036"/>
    <s v="Tainted Steel (Series 1 - 4)"/>
    <s v="Capturing the awe-inspiring magic of the likes of LoTR, Tainted Steel tells the story of one mans' struggle against Destiny."/>
    <n v="1500"/>
    <n v="0"/>
    <x v="2"/>
    <s v="US"/>
    <s v="USD"/>
    <x v="4014"/>
    <x v="4036"/>
    <b v="0"/>
    <n v="0"/>
    <b v="0"/>
    <s v="publishing/fiction"/>
    <n v="0"/>
    <n v="0"/>
    <x v="1"/>
    <s v="fiction"/>
    <x v="4036"/>
    <d v="2014-09-16T11:24:19"/>
  </r>
  <r>
    <x v="4037"/>
    <s v="Missouri In Pictures"/>
    <s v="Show the world the beauty that is in all of our back yards!"/>
    <n v="1500"/>
    <n v="0"/>
    <x v="2"/>
    <s v="US"/>
    <s v="USD"/>
    <x v="4015"/>
    <x v="4037"/>
    <b v="0"/>
    <n v="0"/>
    <b v="0"/>
    <s v="photography/places"/>
    <n v="0"/>
    <n v="0"/>
    <x v="2"/>
    <s v="places"/>
    <x v="4037"/>
    <d v="2015-04-05T01:30:22"/>
  </r>
  <r>
    <x v="4038"/>
    <s v="Photographic book on Melbourne's music scene"/>
    <s v="I want to create a beautiful book which documents the Melbourne music scene."/>
    <n v="1500"/>
    <n v="0"/>
    <x v="2"/>
    <s v="AU"/>
    <s v="AUD"/>
    <x v="4016"/>
    <x v="4038"/>
    <b v="1"/>
    <n v="0"/>
    <b v="0"/>
    <s v="photography/photobooks"/>
    <n v="0"/>
    <n v="0"/>
    <x v="2"/>
    <s v="photobooks"/>
    <x v="4038"/>
    <d v="2014-08-25T20:38:08"/>
  </r>
  <r>
    <x v="4039"/>
    <s v="HIDDEN: The FCO Plays"/>
    <s v="A play performed at the FCO Global Summit on the Preventing Sexual Violence Initiative, hosted by William Hague and Angelina Jolie"/>
    <n v="1500"/>
    <n v="0"/>
    <x v="2"/>
    <s v="GB"/>
    <s v="GBP"/>
    <x v="4017"/>
    <x v="4039"/>
    <b v="0"/>
    <n v="0"/>
    <b v="0"/>
    <s v="theater/plays"/>
    <n v="0"/>
    <n v="0"/>
    <x v="6"/>
    <s v="plays"/>
    <x v="4039"/>
    <d v="2014-06-21T11:00:00"/>
  </r>
  <r>
    <x v="4040"/>
    <s v="laughter in the hood"/>
    <s v="want to donate tickets to residents who live in the community that cant afford the 35.00 price of ticket"/>
    <n v="1500"/>
    <n v="0"/>
    <x v="2"/>
    <s v="US"/>
    <s v="USD"/>
    <x v="4018"/>
    <x v="4040"/>
    <b v="0"/>
    <n v="0"/>
    <b v="0"/>
    <s v="theater/plays"/>
    <n v="0"/>
    <n v="0"/>
    <x v="6"/>
    <s v="plays"/>
    <x v="4040"/>
    <d v="2015-04-18T22:30:00"/>
  </r>
  <r>
    <x v="4041"/>
    <s v="Spin! at The Cumming Playhouse"/>
    <s v="Spin! is an original musical comedy-drama presented by Blue Palm Productions."/>
    <n v="1500"/>
    <n v="0"/>
    <x v="2"/>
    <s v="US"/>
    <s v="USD"/>
    <x v="4019"/>
    <x v="4041"/>
    <b v="0"/>
    <n v="0"/>
    <b v="0"/>
    <s v="theater/musical"/>
    <n v="0"/>
    <n v="0"/>
    <x v="6"/>
    <s v="musical"/>
    <x v="4041"/>
    <d v="2014-07-06T16:36:32"/>
  </r>
  <r>
    <x v="4042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20"/>
    <x v="4042"/>
    <b v="0"/>
    <n v="0"/>
    <b v="0"/>
    <s v="theater/plays"/>
    <n v="0"/>
    <n v="0"/>
    <x v="6"/>
    <s v="plays"/>
    <x v="4042"/>
    <d v="2015-08-14T19:38:00"/>
  </r>
  <r>
    <x v="4043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4021"/>
    <x v="4043"/>
    <b v="0"/>
    <n v="0"/>
    <b v="0"/>
    <s v="technology/web"/>
    <n v="0"/>
    <n v="0"/>
    <x v="0"/>
    <s v="web"/>
    <x v="4043"/>
    <d v="2014-08-28T00:50:56"/>
  </r>
  <r>
    <x v="4044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4022"/>
    <x v="4044"/>
    <b v="0"/>
    <n v="0"/>
    <b v="0"/>
    <s v="technology/web"/>
    <n v="0"/>
    <n v="0"/>
    <x v="0"/>
    <s v="web"/>
    <x v="4044"/>
    <d v="2015-01-31T00:39:00"/>
  </r>
  <r>
    <x v="4045"/>
    <s v="Jazz Singer, Marti Mendenhall Live Concert Recording"/>
    <s v="A CD of a live Jazz concert featuring Marti Mendenhall, George Mitchell, Scott Steed and Todd Strait."/>
    <n v="1400"/>
    <n v="0"/>
    <x v="2"/>
    <s v="US"/>
    <s v="USD"/>
    <x v="4023"/>
    <x v="4045"/>
    <b v="0"/>
    <n v="0"/>
    <b v="0"/>
    <s v="music/jazz"/>
    <n v="0"/>
    <n v="0"/>
    <x v="7"/>
    <s v="jazz"/>
    <x v="4045"/>
    <d v="2012-01-18T20:00:00"/>
  </r>
  <r>
    <x v="4046"/>
    <s v="Hate York Shirt 2.0"/>
    <s v="Shirts, so technologically advanced, they connect mentally to their audience upon sight."/>
    <n v="1200"/>
    <n v="0"/>
    <x v="2"/>
    <s v="CA"/>
    <s v="CAD"/>
    <x v="4024"/>
    <x v="4046"/>
    <b v="0"/>
    <n v="0"/>
    <b v="0"/>
    <s v="technology/wearables"/>
    <n v="0"/>
    <n v="0"/>
    <x v="0"/>
    <s v="wearables"/>
    <x v="4046"/>
    <d v="2014-08-20T00:44:00"/>
  </r>
  <r>
    <x v="4047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4025"/>
    <x v="4047"/>
    <b v="0"/>
    <n v="0"/>
    <b v="0"/>
    <s v="photography/places"/>
    <n v="0"/>
    <n v="0"/>
    <x v="2"/>
    <s v="places"/>
    <x v="4047"/>
    <d v="2014-05-30T15:35:01"/>
  </r>
  <r>
    <x v="4048"/>
    <s v="A Side Of The World In Canvas"/>
    <s v="I want to be able to have my own photography inside a canvas and have it be displayed everywhere."/>
    <n v="1200"/>
    <n v="0"/>
    <x v="2"/>
    <s v="US"/>
    <s v="USD"/>
    <x v="4026"/>
    <x v="4048"/>
    <b v="0"/>
    <n v="0"/>
    <b v="0"/>
    <s v="photography/places"/>
    <n v="0"/>
    <n v="0"/>
    <x v="2"/>
    <s v="places"/>
    <x v="4048"/>
    <d v="2015-10-09T23:38:06"/>
  </r>
  <r>
    <x v="404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4027"/>
    <x v="4049"/>
    <b v="0"/>
    <n v="0"/>
    <b v="0"/>
    <s v="theater/plays"/>
    <n v="0"/>
    <n v="0"/>
    <x v="6"/>
    <s v="plays"/>
    <x v="4049"/>
    <d v="2016-06-13T04:00:00"/>
  </r>
  <r>
    <x v="4050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28"/>
    <x v="4050"/>
    <b v="0"/>
    <n v="0"/>
    <b v="0"/>
    <s v="theater/plays"/>
    <n v="0"/>
    <n v="0"/>
    <x v="6"/>
    <s v="plays"/>
    <x v="4050"/>
    <d v="2014-07-05T03:59:00"/>
  </r>
  <r>
    <x v="4051"/>
    <s v="Epic Proportions"/>
    <s v="In the 30's, two brothers, Benny and Phil, who go to the Arizona desert to be extras in a huge Biblical epic. Riotous comedy!"/>
    <n v="1200"/>
    <n v="0"/>
    <x v="2"/>
    <s v="US"/>
    <s v="USD"/>
    <x v="4029"/>
    <x v="4051"/>
    <b v="0"/>
    <n v="0"/>
    <b v="0"/>
    <s v="theater/plays"/>
    <n v="0"/>
    <n v="0"/>
    <x v="6"/>
    <s v="plays"/>
    <x v="4051"/>
    <d v="2015-06-16T21:41:54"/>
  </r>
  <r>
    <x v="4052"/>
    <s v="I (Canceled)"/>
    <s v="I"/>
    <n v="1200"/>
    <n v="0"/>
    <x v="1"/>
    <s v="US"/>
    <s v="USD"/>
    <x v="4030"/>
    <x v="4052"/>
    <b v="0"/>
    <n v="0"/>
    <b v="0"/>
    <s v="film &amp; video/science fiction"/>
    <n v="0"/>
    <n v="0"/>
    <x v="5"/>
    <s v="science fiction"/>
    <x v="4052"/>
    <d v="2016-07-06T00:00:00"/>
  </r>
  <r>
    <x v="4053"/>
    <s v="Somethin' Tasty"/>
    <s v="Somethin' Tasty is a unique coffee, pastry &amp; retail store. We consign from all local sources: pottery, glass &amp; art."/>
    <n v="1150"/>
    <n v="0"/>
    <x v="2"/>
    <s v="US"/>
    <s v="USD"/>
    <x v="4031"/>
    <x v="4053"/>
    <b v="0"/>
    <n v="0"/>
    <b v="0"/>
    <s v="food/restaurants"/>
    <n v="0"/>
    <n v="0"/>
    <x v="4"/>
    <s v="restaurants"/>
    <x v="4053"/>
    <d v="2014-12-13T21:02:41"/>
  </r>
  <r>
    <x v="4054"/>
    <s v="7 Sins"/>
    <s v="This is a film inspired by Quentin Tarantino, I want to make a film thats entertaining yet gritty. 7 Sins is in pre-production."/>
    <n v="1110"/>
    <n v="0"/>
    <x v="2"/>
    <s v="GB"/>
    <s v="GBP"/>
    <x v="4032"/>
    <x v="4054"/>
    <b v="0"/>
    <n v="0"/>
    <b v="0"/>
    <s v="film &amp; video/drama"/>
    <n v="0"/>
    <n v="0"/>
    <x v="5"/>
    <s v="drama"/>
    <x v="4054"/>
    <d v="2015-02-28T13:45:08"/>
  </r>
  <r>
    <x v="4055"/>
    <s v="Idle Gamers"/>
    <s v="Idle gamers are the group of gamers worth watching play video games. We have a back log of video ideas and want to entertain you."/>
    <n v="1100"/>
    <n v="0"/>
    <x v="2"/>
    <s v="US"/>
    <s v="USD"/>
    <x v="4033"/>
    <x v="4055"/>
    <b v="0"/>
    <n v="0"/>
    <b v="0"/>
    <s v="games/video games"/>
    <n v="0"/>
    <n v="0"/>
    <x v="3"/>
    <s v="video games"/>
    <x v="4055"/>
    <d v="2014-06-15T17:08:07"/>
  </r>
  <r>
    <x v="4056"/>
    <s v="Voice Over Artist (Canceled)"/>
    <s v="Turning myself into a vocal artist."/>
    <n v="1100"/>
    <n v="0"/>
    <x v="1"/>
    <s v="US"/>
    <s v="USD"/>
    <x v="4034"/>
    <x v="4056"/>
    <b v="0"/>
    <n v="0"/>
    <b v="0"/>
    <s v="journalism/audio"/>
    <n v="0"/>
    <n v="0"/>
    <x v="8"/>
    <s v="audio"/>
    <x v="4056"/>
    <d v="2015-03-13T17:57:36"/>
  </r>
  <r>
    <x v="4057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4035"/>
    <x v="4057"/>
    <b v="0"/>
    <n v="0"/>
    <b v="0"/>
    <s v="film &amp; video/drama"/>
    <n v="0"/>
    <n v="0"/>
    <x v="5"/>
    <s v="drama"/>
    <x v="4057"/>
    <d v="2017-01-07T00:17:12"/>
  </r>
  <r>
    <x v="405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4036"/>
    <x v="4058"/>
    <b v="0"/>
    <n v="0"/>
    <b v="0"/>
    <s v="film &amp; video/drama"/>
    <n v="0"/>
    <n v="0"/>
    <x v="5"/>
    <s v="drama"/>
    <x v="4058"/>
    <d v="2014-11-28T23:26:06"/>
  </r>
  <r>
    <x v="4059"/>
    <s v="Blinky"/>
    <s v="Blinky is the story of a naÃ¯ve simpleton who suddenly finds himself struggling to adapt to changes within his environment."/>
    <n v="1000"/>
    <n v="0"/>
    <x v="2"/>
    <s v="US"/>
    <s v="USD"/>
    <x v="4037"/>
    <x v="4059"/>
    <b v="0"/>
    <n v="0"/>
    <b v="0"/>
    <s v="film &amp; video/animation"/>
    <n v="0"/>
    <n v="0"/>
    <x v="5"/>
    <s v="animation"/>
    <x v="4059"/>
    <d v="2013-07-31T08:41:53"/>
  </r>
  <r>
    <x v="4060"/>
    <s v="PROJECT IS CANCELLED"/>
    <s v="Cancelled"/>
    <n v="1000"/>
    <n v="0"/>
    <x v="2"/>
    <s v="US"/>
    <s v="USD"/>
    <x v="4038"/>
    <x v="4060"/>
    <b v="0"/>
    <n v="0"/>
    <b v="0"/>
    <s v="film &amp; video/animation"/>
    <n v="0"/>
    <n v="0"/>
    <x v="5"/>
    <s v="animation"/>
    <x v="4060"/>
    <d v="2012-08-22T23:14:45"/>
  </r>
  <r>
    <x v="406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4039"/>
    <x v="4061"/>
    <b v="0"/>
    <n v="0"/>
    <b v="0"/>
    <s v="music/indie rock"/>
    <n v="0"/>
    <n v="0"/>
    <x v="7"/>
    <s v="indie rock"/>
    <x v="4061"/>
    <d v="2012-05-27T23:00:55"/>
  </r>
  <r>
    <x v="4062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4040"/>
    <x v="4062"/>
    <b v="0"/>
    <n v="0"/>
    <b v="0"/>
    <s v="publishing/translations"/>
    <n v="0"/>
    <n v="0"/>
    <x v="1"/>
    <s v="translations"/>
    <x v="4062"/>
    <d v="2015-08-24T09:22:00"/>
  </r>
  <r>
    <x v="4063"/>
    <s v="LaFee Photography"/>
    <s v="My name is Travis LaFee, I live in beautiful McCall, Idaho. I wish to display the beauty of valley county by taking pics outdoors."/>
    <n v="1000"/>
    <n v="0"/>
    <x v="2"/>
    <s v="US"/>
    <s v="USD"/>
    <x v="4041"/>
    <x v="4063"/>
    <b v="0"/>
    <n v="0"/>
    <b v="0"/>
    <s v="photography/nature"/>
    <n v="0"/>
    <n v="0"/>
    <x v="2"/>
    <s v="nature"/>
    <x v="4063"/>
    <d v="2015-04-01T00:18:00"/>
  </r>
  <r>
    <x v="4064"/>
    <s v="Sam Cox Band First Christian Tour"/>
    <s v="We are a Christin Worship band looking to midwest tour. God Bless!"/>
    <n v="1000"/>
    <n v="0"/>
    <x v="2"/>
    <s v="US"/>
    <s v="USD"/>
    <x v="4042"/>
    <x v="4064"/>
    <b v="0"/>
    <n v="0"/>
    <b v="0"/>
    <s v="music/faith"/>
    <n v="0"/>
    <n v="0"/>
    <x v="7"/>
    <s v="faith"/>
    <x v="4064"/>
    <d v="2015-06-11T15:00:00"/>
  </r>
  <r>
    <x v="4065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4043"/>
    <x v="4065"/>
    <b v="0"/>
    <n v="0"/>
    <b v="0"/>
    <s v="food/food trucks"/>
    <n v="0"/>
    <n v="0"/>
    <x v="4"/>
    <s v="food trucks"/>
    <x v="4065"/>
    <d v="2014-08-10T21:13:07"/>
  </r>
  <r>
    <x v="4066"/>
    <s v="Gay Party Superposh 'Winter Wonderland'"/>
    <s v="Een Gay Party in het centrum van Amersfoort. _x000a_Een geweldige avond uit, met een show, optredens en DJ's."/>
    <n v="1000"/>
    <n v="0"/>
    <x v="2"/>
    <s v="NL"/>
    <s v="EUR"/>
    <x v="4044"/>
    <x v="4066"/>
    <b v="0"/>
    <n v="0"/>
    <b v="0"/>
    <s v="theater/plays"/>
    <n v="0"/>
    <n v="0"/>
    <x v="6"/>
    <s v="plays"/>
    <x v="4066"/>
    <d v="2014-12-05T11:28:00"/>
  </r>
  <r>
    <x v="406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45"/>
    <x v="4067"/>
    <b v="0"/>
    <n v="0"/>
    <b v="0"/>
    <s v="theater/plays"/>
    <n v="0"/>
    <n v="0"/>
    <x v="6"/>
    <s v="plays"/>
    <x v="4067"/>
    <d v="2014-08-24T07:00:00"/>
  </r>
  <r>
    <x v="4068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4046"/>
    <x v="4068"/>
    <b v="0"/>
    <n v="0"/>
    <b v="0"/>
    <s v="journalism/audio"/>
    <n v="0"/>
    <n v="0"/>
    <x v="8"/>
    <s v="audio"/>
    <x v="4068"/>
    <d v="2016-08-31T00:44:22"/>
  </r>
  <r>
    <x v="406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4047"/>
    <x v="4069"/>
    <b v="0"/>
    <n v="0"/>
    <b v="0"/>
    <s v="technology/web"/>
    <n v="0"/>
    <n v="0"/>
    <x v="0"/>
    <s v="web"/>
    <x v="4069"/>
    <d v="2015-04-21T16:13:42"/>
  </r>
  <r>
    <x v="4070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4048"/>
    <x v="4070"/>
    <b v="0"/>
    <n v="0"/>
    <b v="0"/>
    <s v="technology/web"/>
    <n v="0"/>
    <n v="0"/>
    <x v="0"/>
    <s v="web"/>
    <x v="4070"/>
    <d v="2016-01-17T23:00:00"/>
  </r>
  <r>
    <x v="4071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4049"/>
    <x v="4071"/>
    <b v="0"/>
    <n v="0"/>
    <b v="0"/>
    <s v="publishing/translations"/>
    <n v="0"/>
    <n v="0"/>
    <x v="1"/>
    <s v="translations"/>
    <x v="4071"/>
    <d v="2016-04-21T10:44:38"/>
  </r>
  <r>
    <x v="4072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4050"/>
    <x v="4072"/>
    <b v="0"/>
    <n v="0"/>
    <b v="0"/>
    <s v="technology/wearables"/>
    <n v="0"/>
    <n v="0"/>
    <x v="0"/>
    <s v="wearables"/>
    <x v="4072"/>
    <d v="2016-06-30T18:45:06"/>
  </r>
  <r>
    <x v="4073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4051"/>
    <x v="4073"/>
    <b v="0"/>
    <n v="0"/>
    <b v="0"/>
    <s v="technology/web"/>
    <n v="0"/>
    <n v="0"/>
    <x v="0"/>
    <s v="web"/>
    <x v="4073"/>
    <d v="2015-03-24T20:11:45"/>
  </r>
  <r>
    <x v="4074"/>
    <s v="Coffee Table Book of Maine"/>
    <s v="I am traveling the coastline of Maine and will be taking pictures of all the scenery and lighthouses in the area."/>
    <n v="750"/>
    <n v="0"/>
    <x v="2"/>
    <s v="US"/>
    <s v="USD"/>
    <x v="4052"/>
    <x v="4074"/>
    <b v="0"/>
    <n v="0"/>
    <b v="0"/>
    <s v="photography/nature"/>
    <n v="0"/>
    <n v="0"/>
    <x v="2"/>
    <s v="nature"/>
    <x v="4074"/>
    <d v="2015-09-17T17:00:00"/>
  </r>
  <r>
    <x v="4075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53"/>
    <x v="4075"/>
    <b v="0"/>
    <n v="0"/>
    <b v="0"/>
    <s v="theater/plays"/>
    <n v="0"/>
    <n v="0"/>
    <x v="6"/>
    <s v="plays"/>
    <x v="4075"/>
    <d v="2017-04-09T08:35:56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6"/>
    <s v="plays"/>
    <x v="4076"/>
    <d v="2014-10-21T19:51:00"/>
  </r>
  <r>
    <x v="4077"/>
    <s v="Moon Over Mangroves"/>
    <s v="Four homeless Key West men are to be given a boat, but fates twist until only the moon and mangroves witness their earthly demise."/>
    <n v="678"/>
    <n v="0"/>
    <x v="2"/>
    <s v="US"/>
    <s v="USD"/>
    <x v="4055"/>
    <x v="4077"/>
    <b v="0"/>
    <n v="0"/>
    <b v="0"/>
    <s v="theater/plays"/>
    <n v="0"/>
    <n v="0"/>
    <x v="6"/>
    <s v="plays"/>
    <x v="4077"/>
    <d v="2016-07-13T20:48:18"/>
  </r>
  <r>
    <x v="4078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56"/>
    <x v="4078"/>
    <b v="0"/>
    <n v="0"/>
    <b v="0"/>
    <s v="theater/musical"/>
    <n v="0"/>
    <n v="0"/>
    <x v="6"/>
    <s v="musical"/>
    <x v="4078"/>
    <d v="2015-01-24T01:00:00"/>
  </r>
  <r>
    <x v="4079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57"/>
    <x v="4079"/>
    <b v="0"/>
    <n v="0"/>
    <b v="0"/>
    <s v="theater/plays"/>
    <n v="0"/>
    <n v="0"/>
    <x v="6"/>
    <s v="plays"/>
    <x v="4079"/>
    <d v="2017-01-25T21:41:22"/>
  </r>
  <r>
    <x v="408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4058"/>
    <x v="4080"/>
    <b v="0"/>
    <n v="0"/>
    <b v="0"/>
    <s v="film &amp; video/science fiction"/>
    <n v="0"/>
    <n v="0"/>
    <x v="5"/>
    <s v="science fiction"/>
    <x v="4080"/>
    <d v="2014-06-16T20:16:00"/>
  </r>
  <r>
    <x v="4081"/>
    <s v="The Butterfly Catcher"/>
    <s v="LEELA IS A 14 YEAR OLD GIRL. JONAH IS A 56 YEAR OLD MAN. IT'S BEEN GOING ON FOR 3 YEARS. HERE COMES THE NIGHT OF VIOLENT RECKONING."/>
    <n v="575"/>
    <n v="0"/>
    <x v="2"/>
    <s v="GB"/>
    <s v="GBP"/>
    <x v="4059"/>
    <x v="4081"/>
    <b v="0"/>
    <n v="0"/>
    <b v="0"/>
    <s v="theater/plays"/>
    <n v="0"/>
    <n v="0"/>
    <x v="6"/>
    <s v="plays"/>
    <x v="4081"/>
    <d v="2015-05-02T13:04:09"/>
  </r>
  <r>
    <x v="4082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060"/>
    <x v="4082"/>
    <b v="0"/>
    <n v="0"/>
    <b v="0"/>
    <s v="film &amp; video/animation"/>
    <n v="0"/>
    <n v="0"/>
    <x v="5"/>
    <s v="animation"/>
    <x v="4082"/>
    <d v="2013-06-02T20:19:27"/>
  </r>
  <r>
    <x v="4083"/>
    <s v="My own channel"/>
    <s v="I want to start my own channel for gaming"/>
    <n v="550"/>
    <n v="0"/>
    <x v="2"/>
    <s v="US"/>
    <s v="USD"/>
    <x v="4061"/>
    <x v="4083"/>
    <b v="0"/>
    <n v="0"/>
    <b v="0"/>
    <s v="games/video games"/>
    <n v="0"/>
    <n v="0"/>
    <x v="3"/>
    <s v="video games"/>
    <x v="4083"/>
    <d v="2014-08-08T21:53:24"/>
  </r>
  <r>
    <x v="4084"/>
    <s v="PRODUCE the Stage Play SKYLAR'S SYNDROME by Gavin Kayner"/>
    <s v="SKYLAR'S SYNDROME is a tremendous psychodrama by master playwright Gavin Kayner!"/>
    <n v="525"/>
    <n v="0"/>
    <x v="2"/>
    <s v="US"/>
    <s v="USD"/>
    <x v="4062"/>
    <x v="4084"/>
    <b v="0"/>
    <n v="0"/>
    <b v="0"/>
    <s v="theater/plays"/>
    <n v="0"/>
    <n v="0"/>
    <x v="6"/>
    <s v="plays"/>
    <x v="4084"/>
    <d v="2016-04-21T02:23:43"/>
  </r>
  <r>
    <x v="4085"/>
    <s v="The Right Side of Texas"/>
    <s v="Southeast Texas as seen through the lens of a cell phone camera"/>
    <n v="516"/>
    <n v="0"/>
    <x v="2"/>
    <s v="US"/>
    <s v="USD"/>
    <x v="4063"/>
    <x v="4085"/>
    <b v="0"/>
    <n v="0"/>
    <b v="0"/>
    <s v="photography/places"/>
    <n v="0"/>
    <n v="0"/>
    <x v="2"/>
    <s v="places"/>
    <x v="4085"/>
    <d v="2015-01-31T20:12:00"/>
  </r>
  <r>
    <x v="4086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4064"/>
    <x v="4086"/>
    <b v="0"/>
    <n v="0"/>
    <b v="0"/>
    <s v="technology/web"/>
    <n v="0"/>
    <n v="0"/>
    <x v="0"/>
    <s v="web"/>
    <x v="4086"/>
    <d v="2015-09-25T02:55:59"/>
  </r>
  <r>
    <x v="4087"/>
    <s v="EXPERIMENTAL JAZZ STUDIO RECORDING"/>
    <s v="I am searching for monetary funding to go into a good recording studio and record experimental intuitive improv jazz."/>
    <n v="500"/>
    <n v="0"/>
    <x v="2"/>
    <s v="US"/>
    <s v="USD"/>
    <x v="4065"/>
    <x v="4087"/>
    <b v="0"/>
    <n v="0"/>
    <b v="0"/>
    <s v="music/jazz"/>
    <n v="0"/>
    <n v="0"/>
    <x v="7"/>
    <s v="jazz"/>
    <x v="4087"/>
    <d v="2012-04-09T04:42:49"/>
  </r>
  <r>
    <x v="4088"/>
    <s v="Arena Z - Zombie Survival"/>
    <s v="I think this will be a great game!"/>
    <n v="500"/>
    <n v="0"/>
    <x v="2"/>
    <s v="DE"/>
    <s v="EUR"/>
    <x v="4066"/>
    <x v="4088"/>
    <b v="0"/>
    <n v="0"/>
    <b v="0"/>
    <s v="games/mobile games"/>
    <n v="0"/>
    <n v="0"/>
    <x v="3"/>
    <s v="mobile games"/>
    <x v="4088"/>
    <d v="2015-07-09T16:47:30"/>
  </r>
  <r>
    <x v="4089"/>
    <s v="The Londoner: Prints &amp; Canvas"/>
    <s v="A London photographer trekking 5,895m up Africa's Mount Kilimanjaro to pursue and enrich a career."/>
    <n v="500"/>
    <n v="0"/>
    <x v="2"/>
    <s v="GB"/>
    <s v="GBP"/>
    <x v="4067"/>
    <x v="4089"/>
    <b v="0"/>
    <n v="0"/>
    <b v="0"/>
    <s v="photography/places"/>
    <n v="0"/>
    <n v="0"/>
    <x v="2"/>
    <s v="places"/>
    <x v="4089"/>
    <d v="2016-04-08T11:56:16"/>
  </r>
  <r>
    <x v="4090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68"/>
    <x v="4090"/>
    <b v="0"/>
    <n v="0"/>
    <b v="0"/>
    <s v="theater/musical"/>
    <n v="0"/>
    <n v="0"/>
    <x v="6"/>
    <s v="musical"/>
    <x v="4090"/>
    <d v="2015-07-17T16:14:00"/>
  </r>
  <r>
    <x v="4091"/>
    <s v="Phantom of the Kun Opera"/>
    <s v="It is a heart-breaking life story of Wu family who tries to preserve the gem of Chinese Kun Opera through generations."/>
    <n v="500"/>
    <n v="0"/>
    <x v="2"/>
    <s v="US"/>
    <s v="USD"/>
    <x v="4069"/>
    <x v="4091"/>
    <b v="0"/>
    <n v="0"/>
    <b v="0"/>
    <s v="theater/plays"/>
    <n v="0"/>
    <n v="0"/>
    <x v="6"/>
    <s v="plays"/>
    <x v="4091"/>
    <d v="2014-05-09T06:53:00"/>
  </r>
  <r>
    <x v="4092"/>
    <s v="Jack the Lad"/>
    <s v="Jack the Lad - a new play that explores how far the boundaries of friendship will stretch when morality and loyalties clash."/>
    <n v="500"/>
    <n v="0"/>
    <x v="2"/>
    <s v="GB"/>
    <s v="GBP"/>
    <x v="4070"/>
    <x v="4092"/>
    <b v="0"/>
    <n v="0"/>
    <b v="0"/>
    <s v="theater/plays"/>
    <n v="0"/>
    <n v="0"/>
    <x v="6"/>
    <s v="plays"/>
    <x v="4092"/>
    <d v="2015-11-29T13:56:44"/>
  </r>
  <r>
    <x v="4093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4071"/>
    <x v="4093"/>
    <b v="0"/>
    <n v="0"/>
    <b v="0"/>
    <s v="journalism/audio"/>
    <n v="0"/>
    <n v="0"/>
    <x v="8"/>
    <s v="audio"/>
    <x v="4093"/>
    <d v="2014-08-27T00:20:25"/>
  </r>
  <r>
    <x v="4094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072"/>
    <x v="4094"/>
    <b v="0"/>
    <n v="0"/>
    <b v="0"/>
    <s v="film &amp; video/animation"/>
    <n v="0"/>
    <n v="0"/>
    <x v="5"/>
    <s v="animation"/>
    <x v="4094"/>
    <d v="2014-10-17T18:16:58"/>
  </r>
  <r>
    <x v="4095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073"/>
    <x v="4095"/>
    <b v="0"/>
    <n v="0"/>
    <b v="0"/>
    <s v="film &amp; video/animation"/>
    <n v="0"/>
    <n v="0"/>
    <x v="5"/>
    <s v="animation"/>
    <x v="4095"/>
    <d v="2013-11-02T19:03:16"/>
  </r>
  <r>
    <x v="4096"/>
    <s v="A Poets Domain"/>
    <s v="Help me raise funds so that I can be able to give passionate young poets a chance to earn money weekly for their writing &amp; spoken word."/>
    <n v="400"/>
    <n v="0"/>
    <x v="2"/>
    <s v="US"/>
    <s v="USD"/>
    <x v="4074"/>
    <x v="4096"/>
    <b v="0"/>
    <n v="0"/>
    <b v="0"/>
    <s v="technology/web"/>
    <n v="0"/>
    <n v="0"/>
    <x v="0"/>
    <s v="web"/>
    <x v="4096"/>
    <d v="2015-08-02T00:18:24"/>
  </r>
  <r>
    <x v="4097"/>
    <s v="Y2Y Tutors (Canceled)"/>
    <s v="With the cost of education seemingly always on the rise, Y2Y aims to ensure that no student will be left behind through peer tutoring."/>
    <n v="400"/>
    <n v="0"/>
    <x v="1"/>
    <s v="US"/>
    <s v="USD"/>
    <x v="4075"/>
    <x v="4097"/>
    <b v="0"/>
    <n v="0"/>
    <b v="0"/>
    <s v="technology/web"/>
    <n v="0"/>
    <n v="0"/>
    <x v="0"/>
    <s v="web"/>
    <x v="4097"/>
    <d v="2015-12-09T19:26:43"/>
  </r>
  <r>
    <x v="4098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76"/>
    <x v="4098"/>
    <b v="0"/>
    <n v="0"/>
    <b v="0"/>
    <s v="theater/spaces"/>
    <n v="0"/>
    <n v="0"/>
    <x v="6"/>
    <s v="spaces"/>
    <x v="4098"/>
    <d v="2015-03-02T01:04:00"/>
  </r>
  <r>
    <x v="4099"/>
    <s v="Not making potato salad here!"/>
    <s v="This could be my last play, need to bring my son out to see it before it's over.  Need to fly him here from BC"/>
    <n v="300"/>
    <n v="0"/>
    <x v="2"/>
    <s v="CA"/>
    <s v="CAD"/>
    <x v="4077"/>
    <x v="4099"/>
    <b v="0"/>
    <n v="0"/>
    <b v="0"/>
    <s v="theater/plays"/>
    <n v="0"/>
    <n v="0"/>
    <x v="6"/>
    <s v="plays"/>
    <x v="4099"/>
    <d v="2014-11-20T22:58:45"/>
  </r>
  <r>
    <x v="4100"/>
    <s v="Migration Madness (Android)"/>
    <s v="An arcade styled side scroller. Help Bob the pilot steer his plane through hordes of migrating birds strapped with explosives."/>
    <n v="280"/>
    <n v="0"/>
    <x v="2"/>
    <s v="AU"/>
    <s v="AUD"/>
    <x v="4078"/>
    <x v="4100"/>
    <b v="0"/>
    <n v="0"/>
    <b v="0"/>
    <s v="games/mobile games"/>
    <n v="0"/>
    <n v="0"/>
    <x v="3"/>
    <s v="mobile games"/>
    <x v="4100"/>
    <d v="2014-06-16T06:50:05"/>
  </r>
  <r>
    <x v="4101"/>
    <s v="America is at the Mall: A Play in Three Acts"/>
    <s v="How does war change a family?  A peek into one family's kitchen as their soldier fights in Iraq."/>
    <n v="270"/>
    <n v="0"/>
    <x v="2"/>
    <s v="US"/>
    <s v="USD"/>
    <x v="4079"/>
    <x v="4101"/>
    <b v="0"/>
    <n v="0"/>
    <b v="0"/>
    <s v="theater/plays"/>
    <n v="0"/>
    <n v="0"/>
    <x v="6"/>
    <s v="plays"/>
    <x v="4101"/>
    <d v="2014-10-25T02:59:50"/>
  </r>
  <r>
    <x v="4102"/>
    <s v="Theatre Memoire"/>
    <s v="Theatre Memoire are a High Wycombe based theatre company. Performing plays about multi-culturalism and interconectedness."/>
    <n v="250"/>
    <n v="0"/>
    <x v="2"/>
    <s v="GB"/>
    <s v="GBP"/>
    <x v="4080"/>
    <x v="4102"/>
    <b v="0"/>
    <n v="0"/>
    <b v="0"/>
    <s v="theater/plays"/>
    <n v="0"/>
    <n v="0"/>
    <x v="6"/>
    <s v="plays"/>
    <x v="4102"/>
    <d v="2017-01-27T18:54:02"/>
  </r>
  <r>
    <x v="4103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4081"/>
    <x v="4103"/>
    <b v="0"/>
    <n v="0"/>
    <b v="0"/>
    <s v="technology/web"/>
    <n v="0"/>
    <n v="0"/>
    <x v="0"/>
    <s v="web"/>
    <x v="4103"/>
    <d v="2015-11-22T20:48:56"/>
  </r>
  <r>
    <x v="4104"/>
    <s v="Our Country's Good"/>
    <s v="A UWE Drama Society adaptation of Timberlake Wertenbaker's play. Funding needed for costumes/props to make the show a success. Thanks."/>
    <n v="200"/>
    <n v="0"/>
    <x v="3"/>
    <s v="GB"/>
    <s v="GBP"/>
    <x v="4082"/>
    <x v="4104"/>
    <b v="0"/>
    <n v="0"/>
    <b v="0"/>
    <s v="theater/plays"/>
    <n v="0"/>
    <n v="0"/>
    <x v="6"/>
    <s v="plays"/>
    <x v="4104"/>
    <d v="2017-04-03T15:30:07"/>
  </r>
  <r>
    <x v="4105"/>
    <s v="Backpage Shawty"/>
    <s v="I'm creating a &quot;Lifetime&quot; type drama film about a girl who uses backpage for money, but trying to turn her life around."/>
    <n v="200"/>
    <n v="0"/>
    <x v="2"/>
    <s v="US"/>
    <s v="USD"/>
    <x v="4083"/>
    <x v="4105"/>
    <b v="0"/>
    <n v="0"/>
    <b v="0"/>
    <s v="film &amp; video/drama"/>
    <n v="0"/>
    <n v="0"/>
    <x v="5"/>
    <s v="drama"/>
    <x v="4105"/>
    <d v="2016-04-08T22:04:14"/>
  </r>
  <r>
    <x v="4106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4084"/>
    <x v="4106"/>
    <b v="0"/>
    <n v="0"/>
    <b v="0"/>
    <s v="technology/web"/>
    <n v="0"/>
    <n v="0"/>
    <x v="0"/>
    <s v="web"/>
    <x v="4106"/>
    <d v="2016-04-30T22:00:00"/>
  </r>
  <r>
    <x v="4107"/>
    <s v="Minecraft Server and Website Help (Name: Forge Realms)"/>
    <s v="Making a Minecraft server and Website and I need your help to fund it. Thanks in Advance!"/>
    <n v="128"/>
    <n v="0"/>
    <x v="1"/>
    <s v="US"/>
    <s v="USD"/>
    <x v="4085"/>
    <x v="4107"/>
    <b v="0"/>
    <n v="0"/>
    <b v="0"/>
    <s v="technology/web"/>
    <n v="0"/>
    <n v="0"/>
    <x v="0"/>
    <s v="web"/>
    <x v="4107"/>
    <d v="2015-10-26T22:25:56"/>
  </r>
  <r>
    <x v="4108"/>
    <s v="DJ's Bane"/>
    <s v="I'm making a game where you choose how you want to kill the DJ, so you yourself can decide what music will be played at the party."/>
    <n v="100"/>
    <n v="0"/>
    <x v="2"/>
    <s v="NO"/>
    <s v="NOK"/>
    <x v="4086"/>
    <x v="4108"/>
    <b v="0"/>
    <n v="0"/>
    <b v="0"/>
    <s v="games/video games"/>
    <n v="0"/>
    <n v="0"/>
    <x v="3"/>
    <s v="video games"/>
    <x v="4108"/>
    <d v="2015-11-17T19:04:53"/>
  </r>
  <r>
    <x v="4109"/>
    <s v="Chip Dip II: Son of Chip Dip! - A Terrible, Terrible Game"/>
    <s v="It's obvious you won't survive by your wits alone. Unfortunately that's all you've got, Chip. Run!"/>
    <n v="60"/>
    <n v="0"/>
    <x v="2"/>
    <s v="US"/>
    <s v="USD"/>
    <x v="4087"/>
    <x v="4109"/>
    <b v="0"/>
    <n v="0"/>
    <b v="0"/>
    <s v="games/mobile games"/>
    <n v="0"/>
    <n v="0"/>
    <x v="3"/>
    <s v="mobile games"/>
    <x v="4109"/>
    <d v="2015-03-01T00:42:05"/>
  </r>
  <r>
    <x v="4110"/>
    <s v="Industry Success Project (Canceled)"/>
    <s v="I am trying to document what it is like to plunge head first into the music/audio industry as an intern."/>
    <n v="50"/>
    <n v="0"/>
    <x v="1"/>
    <s v="US"/>
    <s v="USD"/>
    <x v="4088"/>
    <x v="4110"/>
    <b v="0"/>
    <n v="0"/>
    <b v="0"/>
    <s v="journalism/audio"/>
    <n v="0"/>
    <n v="0"/>
    <x v="8"/>
    <s v="audio"/>
    <x v="4110"/>
    <d v="2014-07-31T01:26:32"/>
  </r>
  <r>
    <x v="4111"/>
    <s v="The Views of Pittsburgh"/>
    <s v="A portfolio collage of beautiful pictures of authentic Pittsburgh locations and scenery."/>
    <n v="25"/>
    <n v="0"/>
    <x v="2"/>
    <s v="US"/>
    <s v="USD"/>
    <x v="4089"/>
    <x v="4111"/>
    <b v="0"/>
    <n v="0"/>
    <b v="0"/>
    <s v="photography/places"/>
    <n v="0"/>
    <n v="0"/>
    <x v="2"/>
    <s v="places"/>
    <x v="4111"/>
    <d v="2015-03-28T00:44:45"/>
  </r>
  <r>
    <x v="4112"/>
    <s v="Sound Photography"/>
    <s v="I have produced a limited number (100) of five 8x10 prints of mixed photography I would like to share with you."/>
    <n v="20"/>
    <n v="0"/>
    <x v="2"/>
    <s v="US"/>
    <s v="USD"/>
    <x v="4090"/>
    <x v="4112"/>
    <b v="0"/>
    <n v="0"/>
    <b v="0"/>
    <s v="photography/nature"/>
    <n v="0"/>
    <n v="0"/>
    <x v="2"/>
    <s v="nature"/>
    <x v="4112"/>
    <d v="2017-02-23T10:14:42"/>
  </r>
  <r>
    <x v="4113"/>
    <s v="my bakery truck"/>
    <s v="Hi, I want make my first bakery. Food truck was great, but I not have a car licence. So, help me to be my dream!"/>
    <n v="2"/>
    <n v="0"/>
    <x v="2"/>
    <s v="CA"/>
    <s v="CAD"/>
    <x v="4091"/>
    <x v="411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461"/>
    <x v="0"/>
    <x v="0"/>
    <x v="0"/>
  </r>
  <r>
    <x v="1"/>
    <x v="1"/>
    <x v="1"/>
    <x v="1"/>
    <n v="1425"/>
    <x v="1"/>
    <x v="1"/>
    <x v="1"/>
  </r>
  <r>
    <x v="2"/>
    <x v="2"/>
    <x v="2"/>
    <x v="2"/>
    <n v="722"/>
    <x v="2"/>
    <x v="2"/>
    <x v="2"/>
  </r>
  <r>
    <x v="3"/>
    <x v="3"/>
    <x v="3"/>
    <x v="3"/>
    <n v="361"/>
    <x v="3"/>
    <x v="3"/>
    <x v="3"/>
  </r>
  <r>
    <x v="4"/>
    <x v="4"/>
    <x v="4"/>
    <x v="4"/>
    <n v="205"/>
    <x v="4"/>
    <x v="4"/>
    <x v="4"/>
  </r>
  <r>
    <x v="5"/>
    <x v="5"/>
    <x v="5"/>
    <x v="5"/>
    <n v="149"/>
    <x v="5"/>
    <x v="5"/>
    <x v="5"/>
  </r>
  <r>
    <x v="6"/>
    <x v="6"/>
    <x v="6"/>
    <x v="0"/>
    <n v="138"/>
    <x v="6"/>
    <x v="6"/>
    <x v="6"/>
  </r>
  <r>
    <x v="7"/>
    <x v="7"/>
    <x v="7"/>
    <x v="6"/>
    <n v="84"/>
    <x v="7"/>
    <x v="4"/>
    <x v="7"/>
  </r>
  <r>
    <x v="8"/>
    <x v="8"/>
    <x v="8"/>
    <x v="7"/>
    <n v="55"/>
    <x v="8"/>
    <x v="3"/>
    <x v="6"/>
  </r>
  <r>
    <x v="9"/>
    <x v="9"/>
    <x v="9"/>
    <x v="8"/>
    <n v="44"/>
    <x v="9"/>
    <x v="7"/>
    <x v="8"/>
  </r>
  <r>
    <x v="10"/>
    <x v="10"/>
    <x v="10"/>
    <x v="9"/>
    <n v="21"/>
    <x v="10"/>
    <x v="8"/>
    <x v="9"/>
  </r>
  <r>
    <x v="11"/>
    <x v="6"/>
    <x v="11"/>
    <x v="10"/>
    <n v="339"/>
    <x v="11"/>
    <x v="9"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7"/>
    <b v="0"/>
    <n v="168"/>
    <b v="1"/>
    <s v="theater/plays"/>
    <n v="106"/>
    <n v="62.83"/>
    <x v="6"/>
    <s v="plays"/>
    <x v="677"/>
    <d v="2014-07-10T09:07: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8"/>
    <b v="0"/>
    <n v="120"/>
    <b v="1"/>
    <s v="music/indie rock"/>
    <n v="106"/>
    <n v="87.96"/>
    <x v="7"/>
    <s v="indie rock"/>
    <x v="678"/>
    <d v="2010-07-22T06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8"/>
    <b v="0"/>
    <n v="97"/>
    <b v="1"/>
    <s v="theater/plays"/>
    <n v="102"/>
    <n v="105.52"/>
    <x v="6"/>
    <s v="plays"/>
    <x v="698"/>
    <d v="2015-05-26T03:59:00"/>
  </r>
  <r>
    <n v="1393"/>
    <s v="WolfHunt | Social Commentary Rock Project"/>
    <s v="Rock n' Roll tales of our times"/>
    <n v="10000"/>
    <n v="10235"/>
    <x v="0"/>
    <s v="US"/>
    <s v="USD"/>
    <n v="1470068523"/>
    <x v="699"/>
    <b v="0"/>
    <n v="52"/>
    <b v="1"/>
    <s v="music/rock"/>
    <n v="102"/>
    <n v="196.83"/>
    <x v="7"/>
    <s v="rock"/>
    <x v="699"/>
    <d v="2016-08-01T16:22:0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5"/>
    <b v="0"/>
    <n v="116"/>
    <b v="1"/>
    <s v="music/pop"/>
    <n v="103"/>
    <n v="70.78"/>
    <x v="7"/>
    <s v="pop"/>
    <x v="815"/>
    <d v="2011-11-28T04:35: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6"/>
    <b v="0"/>
    <n v="62"/>
    <b v="1"/>
    <s v="music/pop"/>
    <n v="103"/>
    <n v="132.44"/>
    <x v="7"/>
    <s v="pop"/>
    <x v="816"/>
    <d v="2011-12-31T05:45:3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2"/>
    <b v="0"/>
    <n v="91"/>
    <b v="1"/>
    <s v="theater/plays"/>
    <n v="106"/>
    <n v="69.89"/>
    <x v="6"/>
    <s v="plays"/>
    <x v="962"/>
    <d v="2014-07-18T16:04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3"/>
    <b v="0"/>
    <n v="46"/>
    <b v="1"/>
    <s v="photography/photobooks"/>
    <n v="106"/>
    <n v="138.26"/>
    <x v="2"/>
    <s v="photobooks"/>
    <x v="963"/>
    <d v="2017-02-25T20:18: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</r>
  <r>
    <n v="2807"/>
    <s v="The Commission Theatre Co."/>
    <s v="Bringing Shakespeare back to the Playwrights"/>
    <n v="5000"/>
    <n v="6300"/>
    <x v="0"/>
    <s v="US"/>
    <s v="USD"/>
    <n v="1435611438"/>
    <x v="967"/>
    <b v="0"/>
    <n v="93"/>
    <b v="1"/>
    <s v="theater/plays"/>
    <n v="126"/>
    <n v="67.739999999999995"/>
    <x v="6"/>
    <s v="plays"/>
    <x v="967"/>
    <d v="2015-06-29T20:57: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8"/>
    <b v="0"/>
    <n v="71"/>
    <b v="1"/>
    <s v="publishing/nonfiction"/>
    <n v="126"/>
    <n v="88.73"/>
    <x v="1"/>
    <s v="nonfiction"/>
    <x v="968"/>
    <d v="2012-01-22T06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8"/>
    <b v="0"/>
    <n v="78"/>
    <b v="1"/>
    <s v="theater/plays"/>
    <n v="102"/>
    <n v="78.209999999999994"/>
    <x v="6"/>
    <s v="plays"/>
    <x v="988"/>
    <d v="2015-04-01T04:59:00"/>
  </r>
  <r>
    <n v="833"/>
    <s v="Ragman Rolls"/>
    <s v="This is an American rock album."/>
    <n v="6000"/>
    <n v="6100"/>
    <x v="0"/>
    <s v="US"/>
    <s v="USD"/>
    <n v="1397941475"/>
    <x v="989"/>
    <b v="0"/>
    <n v="41"/>
    <b v="1"/>
    <s v="music/rock"/>
    <n v="102"/>
    <n v="148.78"/>
    <x v="7"/>
    <s v="rock"/>
    <x v="989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4"/>
    <b v="0"/>
    <n v="94"/>
    <b v="1"/>
    <s v="theater/plays"/>
    <n v="100"/>
    <n v="63.83"/>
    <x v="6"/>
    <s v="plays"/>
    <x v="1014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5"/>
    <b v="0"/>
    <n v="83"/>
    <b v="1"/>
    <s v="theater/plays"/>
    <n v="100"/>
    <n v="72.290000000000006"/>
    <x v="6"/>
    <s v="plays"/>
    <x v="1015"/>
    <d v="2014-07-19T20:38:5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3"/>
    <b v="1"/>
    <n v="104"/>
    <b v="1"/>
    <s v="theater/plays"/>
    <n v="116"/>
    <n v="50.2"/>
    <x v="6"/>
    <s v="plays"/>
    <x v="1133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4"/>
    <b v="0"/>
    <n v="103"/>
    <b v="1"/>
    <s v="theater/spaces"/>
    <n v="116"/>
    <n v="50.69"/>
    <x v="6"/>
    <s v="spaces"/>
    <x v="1134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1"/>
    <b v="0"/>
    <n v="77"/>
    <b v="1"/>
    <s v="theater/musical"/>
    <n v="100"/>
    <n v="64.94"/>
    <x v="6"/>
    <s v="musical"/>
    <x v="1181"/>
    <d v="2015-04-01T17:00: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3"/>
    <b v="0"/>
    <n v="28"/>
    <b v="1"/>
    <s v="theater/plays"/>
    <n v="100"/>
    <n v="178.57"/>
    <x v="6"/>
    <s v="plays"/>
    <x v="1183"/>
    <d v="2014-12-31T13:39:4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4"/>
    <b v="0"/>
    <n v="27"/>
    <b v="1"/>
    <s v="music/classical music"/>
    <n v="100"/>
    <n v="185.19"/>
    <x v="7"/>
    <s v="classical music"/>
    <x v="1184"/>
    <d v="2016-04-22T14:52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5"/>
    <b v="0"/>
    <n v="26"/>
    <b v="1"/>
    <s v="film &amp; video/shorts"/>
    <n v="100"/>
    <n v="192.31"/>
    <x v="5"/>
    <s v="shorts"/>
    <x v="1185"/>
    <d v="2012-11-04T19:04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1"/>
    <b v="0"/>
    <n v="39"/>
    <b v="1"/>
    <s v="theater/plays"/>
    <n v="109"/>
    <n v="83.97"/>
    <x v="6"/>
    <s v="plays"/>
    <x v="1461"/>
    <d v="2014-08-08T18:53:2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2"/>
    <b v="0"/>
    <n v="24"/>
    <b v="1"/>
    <s v="theater/plays"/>
    <n v="109"/>
    <n v="136.46"/>
    <x v="6"/>
    <s v="plays"/>
    <x v="1462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2"/>
    <b v="0"/>
    <n v="51"/>
    <b v="1"/>
    <s v="theater/plays"/>
    <n v="103"/>
    <n v="60.78"/>
    <x v="6"/>
    <s v="plays"/>
    <x v="1512"/>
    <d v="2015-12-04T19:01:2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3"/>
    <b v="0"/>
    <n v="35"/>
    <b v="1"/>
    <s v="film &amp; video/shorts"/>
    <n v="103"/>
    <n v="88.57"/>
    <x v="5"/>
    <s v="shorts"/>
    <x v="1513"/>
    <d v="2012-01-13T06:34: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8"/>
    <b v="0"/>
    <n v="78"/>
    <b v="1"/>
    <s v="theater/plays"/>
    <n v="103"/>
    <n v="39.49"/>
    <x v="6"/>
    <s v="plays"/>
    <x v="1518"/>
    <d v="2015-07-02T15:39:3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9"/>
    <b v="0"/>
    <n v="46"/>
    <b v="1"/>
    <s v="theater/plays"/>
    <n v="103"/>
    <n v="66.959999999999994"/>
    <x v="6"/>
    <s v="plays"/>
    <x v="1519"/>
    <d v="2015-05-31T18:32:5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5"/>
    <b v="0"/>
    <n v="26"/>
    <b v="1"/>
    <s v="theater/spaces"/>
    <n v="101"/>
    <n v="116.73"/>
    <x v="6"/>
    <s v="spaces"/>
    <x v="1535"/>
    <d v="2016-01-21T05:05:19"/>
  </r>
  <r>
    <n v="2789"/>
    <s v="The Adventurers Club"/>
    <s v="BNT's Biggest Adventure So Far: Our 2015 full length production!"/>
    <n v="3000"/>
    <n v="3035"/>
    <x v="0"/>
    <s v="US"/>
    <s v="USD"/>
    <n v="1426132800"/>
    <x v="1536"/>
    <b v="0"/>
    <n v="24"/>
    <b v="1"/>
    <s v="theater/plays"/>
    <n v="101"/>
    <n v="126.46"/>
    <x v="6"/>
    <s v="plays"/>
    <x v="153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7"/>
    <b v="0"/>
    <n v="17"/>
    <b v="1"/>
    <s v="theater/spaces"/>
    <n v="101"/>
    <n v="178.53"/>
    <x v="6"/>
    <s v="spaces"/>
    <x v="1537"/>
    <d v="2016-03-01T05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</r>
  <r>
    <n v="3467"/>
    <s v="Venus in Fur, Los Angeles."/>
    <s v="Venus in Fur, By David Ives."/>
    <n v="3000"/>
    <n v="3030"/>
    <x v="0"/>
    <s v="US"/>
    <s v="USD"/>
    <n v="1426864032"/>
    <x v="1540"/>
    <b v="0"/>
    <n v="47"/>
    <b v="1"/>
    <s v="theater/plays"/>
    <n v="101"/>
    <n v="64.47"/>
    <x v="6"/>
    <s v="plays"/>
    <x v="1540"/>
    <d v="2015-03-20T15:07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1"/>
    <b v="0"/>
    <n v="36"/>
    <b v="1"/>
    <s v="theater/plays"/>
    <n v="101"/>
    <n v="84.17"/>
    <x v="6"/>
    <s v="plays"/>
    <x v="1541"/>
    <d v="2015-08-19T17:03:4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4"/>
    <b v="0"/>
    <n v="34"/>
    <b v="1"/>
    <s v="theater/plays"/>
    <n v="101"/>
    <n v="88.74"/>
    <x v="6"/>
    <s v="plays"/>
    <x v="1544"/>
    <d v="2017-02-16T23:00:00"/>
  </r>
  <r>
    <n v="659"/>
    <s v="Lulu Watch Designs - Apple Watch"/>
    <s v="Sync up your lifestyle"/>
    <n v="3000"/>
    <n v="3017"/>
    <x v="0"/>
    <s v="US"/>
    <s v="USD"/>
    <n v="1440339295"/>
    <x v="1545"/>
    <b v="0"/>
    <n v="21"/>
    <b v="1"/>
    <s v="technology/wearables"/>
    <n v="101"/>
    <n v="143.66999999999999"/>
    <x v="0"/>
    <s v="wearables"/>
    <x v="154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7"/>
    <b v="0"/>
    <n v="38"/>
    <b v="1"/>
    <s v="music/indie rock"/>
    <n v="100"/>
    <n v="78.95"/>
    <x v="7"/>
    <s v="indie rock"/>
    <x v="1557"/>
    <d v="2011-12-01T15:02: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58"/>
    <b v="0"/>
    <n v="26"/>
    <b v="1"/>
    <s v="theater/plays"/>
    <n v="100"/>
    <n v="115.38"/>
    <x v="6"/>
    <s v="plays"/>
    <x v="1558"/>
    <d v="2014-09-27T23:01:0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9"/>
    <b v="0"/>
    <n v="22"/>
    <b v="1"/>
    <s v="music/rock"/>
    <n v="100"/>
    <n v="136.36000000000001"/>
    <x v="7"/>
    <s v="rock"/>
    <x v="1559"/>
    <d v="2014-09-12T18:26:5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61"/>
    <b v="0"/>
    <n v="11"/>
    <b v="1"/>
    <s v="theater/plays"/>
    <n v="100"/>
    <n v="272.73"/>
    <x v="6"/>
    <s v="plays"/>
    <x v="1561"/>
    <d v="2014-05-12T0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3"/>
    <b v="0"/>
    <n v="30"/>
    <b v="1"/>
    <s v="theater/musical"/>
    <n v="120"/>
    <n v="100"/>
    <x v="6"/>
    <s v="musical"/>
    <x v="1563"/>
    <d v="2015-07-13T20:06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4"/>
    <b v="0"/>
    <n v="27"/>
    <b v="1"/>
    <s v="theater/musical"/>
    <n v="120"/>
    <n v="111.11"/>
    <x v="6"/>
    <s v="musical"/>
    <x v="1564"/>
    <d v="2014-07-26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4"/>
    <b v="0"/>
    <n v="132"/>
    <b v="1"/>
    <s v="theater/plays"/>
    <n v="104"/>
    <n v="19.7"/>
    <x v="6"/>
    <s v="plays"/>
    <x v="1654"/>
    <d v="2015-03-18T17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5"/>
    <b v="0"/>
    <n v="45"/>
    <b v="1"/>
    <s v="music/indie rock"/>
    <n v="104"/>
    <n v="57.78"/>
    <x v="7"/>
    <s v="indie rock"/>
    <x v="1655"/>
    <d v="2011-04-16T03:59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0"/>
    <b v="1"/>
    <n v="34"/>
    <b v="1"/>
    <s v="theater/plays"/>
    <n v="103"/>
    <n v="76.03"/>
    <x v="6"/>
    <s v="plays"/>
    <x v="1660"/>
    <d v="2015-05-30T20:21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1"/>
    <b v="0"/>
    <n v="27"/>
    <b v="1"/>
    <s v="music/classical music"/>
    <n v="103"/>
    <n v="95.74"/>
    <x v="7"/>
    <s v="classical music"/>
    <x v="1661"/>
    <d v="2011-10-29T16:12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0"/>
    <b v="0"/>
    <n v="54"/>
    <b v="1"/>
    <s v="theater/plays"/>
    <n v="102"/>
    <n v="47.41"/>
    <x v="6"/>
    <s v="plays"/>
    <x v="1670"/>
    <d v="2015-08-05T18:36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1"/>
    <b v="0"/>
    <n v="21"/>
    <b v="1"/>
    <s v="theater/plays"/>
    <n v="102"/>
    <n v="121.9"/>
    <x v="6"/>
    <s v="plays"/>
    <x v="1671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699"/>
    <b v="0"/>
    <n v="57"/>
    <b v="1"/>
    <s v="games/tabletop games"/>
    <n v="100"/>
    <n v="43.91"/>
    <x v="3"/>
    <s v="tabletop games"/>
    <x v="1699"/>
    <d v="2015-09-04T19:00: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700"/>
    <b v="0"/>
    <n v="38"/>
    <b v="1"/>
    <s v="music/rock"/>
    <n v="100"/>
    <n v="65.87"/>
    <x v="7"/>
    <s v="rock"/>
    <x v="1700"/>
    <d v="2016-06-06T06:01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5"/>
    <b v="0"/>
    <n v="52"/>
    <b v="1"/>
    <s v="music/indie rock"/>
    <n v="100"/>
    <n v="48.08"/>
    <x v="7"/>
    <s v="indie rock"/>
    <x v="1705"/>
    <d v="2013-05-09T02:27:3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6"/>
    <b v="0"/>
    <n v="50"/>
    <b v="1"/>
    <s v="theater/plays"/>
    <n v="100"/>
    <n v="50"/>
    <x v="6"/>
    <s v="plays"/>
    <x v="1706"/>
    <d v="2016-12-01T02:23:3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08"/>
    <b v="0"/>
    <n v="25"/>
    <b v="1"/>
    <s v="theater/musical"/>
    <n v="100"/>
    <n v="100"/>
    <x v="6"/>
    <s v="musical"/>
    <x v="1708"/>
    <d v="2015-04-09T19:00:5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10"/>
    <b v="0"/>
    <n v="22"/>
    <b v="1"/>
    <s v="music/indie rock"/>
    <n v="100"/>
    <n v="113.64"/>
    <x v="7"/>
    <s v="indie rock"/>
    <x v="1710"/>
    <d v="2011-10-02T17:36:1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11"/>
    <b v="0"/>
    <n v="11"/>
    <b v="1"/>
    <s v="theater/plays"/>
    <n v="100"/>
    <n v="227.27"/>
    <x v="6"/>
    <s v="plays"/>
    <x v="1711"/>
    <d v="2014-09-0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4"/>
    <b v="0"/>
    <n v="54"/>
    <b v="1"/>
    <s v="theater/plays"/>
    <n v="120"/>
    <n v="44.54"/>
    <x v="6"/>
    <s v="plays"/>
    <x v="1724"/>
    <d v="2014-08-1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6"/>
    <b v="1"/>
    <n v="17"/>
    <b v="1"/>
    <s v="music/rock"/>
    <n v="120"/>
    <n v="141.47"/>
    <x v="7"/>
    <s v="rock"/>
    <x v="1726"/>
    <d v="2014-06-14T14:23: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7"/>
    <b v="0"/>
    <n v="14"/>
    <b v="1"/>
    <s v="theater/plays"/>
    <n v="100"/>
    <n v="171.43"/>
    <x v="6"/>
    <s v="plays"/>
    <x v="1727"/>
    <d v="2016-11-17T11:36:34"/>
  </r>
  <r>
    <n v="1689"/>
    <s v="Fly Away"/>
    <s v="Praising the Living God in the second half of life."/>
    <n v="2400"/>
    <n v="2400"/>
    <x v="3"/>
    <s v="US"/>
    <s v="USD"/>
    <n v="1489700230"/>
    <x v="1728"/>
    <b v="0"/>
    <n v="14"/>
    <b v="0"/>
    <s v="music/faith"/>
    <n v="100"/>
    <n v="171.43"/>
    <x v="7"/>
    <s v="faith"/>
    <x v="1728"/>
    <d v="2017-03-16T21:37: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5"/>
    <b v="0"/>
    <n v="38"/>
    <b v="1"/>
    <s v="music/rock"/>
    <n v="117"/>
    <n v="61.58"/>
    <x v="7"/>
    <s v="rock"/>
    <x v="1745"/>
    <d v="2012-11-26T04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6"/>
    <b v="1"/>
    <n v="31"/>
    <b v="1"/>
    <s v="music/rock"/>
    <n v="117"/>
    <n v="75.48"/>
    <x v="7"/>
    <s v="rock"/>
    <x v="1746"/>
    <d v="2011-12-06T02:02:29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</r>
  <r>
    <n v="2463"/>
    <s v="Emma Ate the Lion &quot;Songs Two Count Too&quot;"/>
    <s v="Emma Ate The Lion's debut full length album"/>
    <n v="2000"/>
    <n v="2325"/>
    <x v="0"/>
    <s v="US"/>
    <s v="USD"/>
    <n v="1366138800"/>
    <x v="1751"/>
    <b v="0"/>
    <n v="75"/>
    <b v="1"/>
    <s v="music/indie rock"/>
    <n v="116"/>
    <n v="31"/>
    <x v="7"/>
    <s v="indie rock"/>
    <x v="1751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2"/>
    <b v="0"/>
    <n v="20"/>
    <b v="1"/>
    <s v="film &amp; video/shorts"/>
    <n v="116"/>
    <n v="116.25"/>
    <x v="5"/>
    <s v="shorts"/>
    <x v="1752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1"/>
    <b v="0"/>
    <n v="41"/>
    <b v="1"/>
    <s v="theater/plays"/>
    <n v="105"/>
    <n v="51.22"/>
    <x v="6"/>
    <s v="plays"/>
    <x v="1831"/>
    <d v="2014-12-03T15:28:2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2"/>
    <b v="0"/>
    <n v="14"/>
    <b v="1"/>
    <s v="music/classical music"/>
    <n v="105"/>
    <n v="150"/>
    <x v="7"/>
    <s v="classical music"/>
    <x v="1832"/>
    <d v="2010-01-01T06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1"/>
    <b v="0"/>
    <n v="36"/>
    <b v="1"/>
    <s v="theater/plays"/>
    <n v="103"/>
    <n v="57.22"/>
    <x v="6"/>
    <s v="plays"/>
    <x v="1851"/>
    <d v="2015-08-09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2"/>
    <b v="0"/>
    <n v="30"/>
    <b v="1"/>
    <s v="theater/plays"/>
    <n v="103"/>
    <n v="68.67"/>
    <x v="6"/>
    <s v="plays"/>
    <x v="1852"/>
    <d v="2015-06-01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5"/>
    <b v="0"/>
    <n v="51"/>
    <b v="1"/>
    <s v="theater/plays"/>
    <n v="103"/>
    <n v="40.29"/>
    <x v="6"/>
    <s v="plays"/>
    <x v="1855"/>
    <d v="2015-02-28T17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6"/>
    <b v="0"/>
    <n v="29"/>
    <b v="1"/>
    <s v="theater/plays"/>
    <n v="103"/>
    <n v="70.86"/>
    <x v="6"/>
    <s v="plays"/>
    <x v="1856"/>
    <d v="2015-07-21T03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1"/>
    <b v="0"/>
    <n v="31"/>
    <b v="1"/>
    <s v="theater/plays"/>
    <n v="103"/>
    <n v="66.13"/>
    <x v="6"/>
    <s v="plays"/>
    <x v="1861"/>
    <d v="2015-05-31T12:44:5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3"/>
    <b v="0"/>
    <n v="20"/>
    <b v="1"/>
    <s v="theater/plays"/>
    <n v="103"/>
    <n v="102.5"/>
    <x v="6"/>
    <s v="plays"/>
    <x v="1863"/>
    <d v="2016-07-29T16:50: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5"/>
    <b v="0"/>
    <n v="28"/>
    <b v="1"/>
    <s v="theater/plays"/>
    <n v="101"/>
    <n v="72.39"/>
    <x v="6"/>
    <s v="plays"/>
    <x v="1875"/>
    <d v="2015-03-04T14:22: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6"/>
    <b v="0"/>
    <n v="16"/>
    <b v="1"/>
    <s v="film &amp; video/television"/>
    <n v="101"/>
    <n v="126.69"/>
    <x v="5"/>
    <s v="television"/>
    <x v="1876"/>
    <d v="2014-06-19T04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2"/>
    <b v="0"/>
    <n v="56"/>
    <b v="1"/>
    <s v="theater/plays"/>
    <n v="101"/>
    <n v="36.07"/>
    <x v="6"/>
    <s v="plays"/>
    <x v="1882"/>
    <d v="2015-06-03T15:04: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3"/>
    <b v="0"/>
    <n v="39"/>
    <b v="1"/>
    <s v="theater/plays"/>
    <n v="101"/>
    <n v="51.79"/>
    <x v="6"/>
    <s v="plays"/>
    <x v="1883"/>
    <d v="2016-07-20T12:02:11"/>
  </r>
  <r>
    <n v="1826"/>
    <s v="BEAR GHOST! Professional Recording! Yay!"/>
    <s v="Hear your favorite Bear Ghost in eargasmic quality!"/>
    <n v="2000"/>
    <n v="2020"/>
    <x v="0"/>
    <s v="US"/>
    <s v="USD"/>
    <n v="1392675017"/>
    <x v="1884"/>
    <b v="0"/>
    <n v="38"/>
    <b v="1"/>
    <s v="music/rock"/>
    <n v="101"/>
    <n v="53.16"/>
    <x v="7"/>
    <s v="rock"/>
    <x v="1884"/>
    <d v="2014-02-17T22:10: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5"/>
    <b v="0"/>
    <n v="31"/>
    <b v="1"/>
    <s v="theater/plays"/>
    <n v="101"/>
    <n v="65.16"/>
    <x v="6"/>
    <s v="plays"/>
    <x v="1885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6"/>
    <b v="0"/>
    <n v="21"/>
    <b v="1"/>
    <s v="theater/plays"/>
    <n v="101"/>
    <n v="96.19"/>
    <x v="6"/>
    <s v="plays"/>
    <x v="1886"/>
    <d v="2014-08-01T10:01: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87"/>
    <b v="0"/>
    <n v="33"/>
    <b v="1"/>
    <s v="theater/plays"/>
    <n v="101"/>
    <n v="61.06"/>
    <x v="6"/>
    <s v="plays"/>
    <x v="1887"/>
    <d v="2016-10-20T04:55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90"/>
    <b v="0"/>
    <n v="20"/>
    <b v="1"/>
    <s v="music/pop"/>
    <n v="101"/>
    <n v="100.75"/>
    <x v="7"/>
    <s v="pop"/>
    <x v="1890"/>
    <d v="2011-04-26T06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3"/>
    <b v="0"/>
    <n v="33"/>
    <b v="1"/>
    <s v="theater/plays"/>
    <n v="101"/>
    <n v="60.91"/>
    <x v="6"/>
    <s v="plays"/>
    <x v="1893"/>
    <d v="2015-08-05T08:43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4"/>
    <b v="0"/>
    <n v="32"/>
    <b v="1"/>
    <s v="music/rock"/>
    <n v="101"/>
    <n v="62.81"/>
    <x v="7"/>
    <s v="rock"/>
    <x v="1894"/>
    <d v="2011-06-02T05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6"/>
    <b v="0"/>
    <n v="47"/>
    <b v="1"/>
    <s v="music/indie rock"/>
    <n v="100"/>
    <n v="42.55"/>
    <x v="7"/>
    <s v="indie rock"/>
    <x v="1906"/>
    <d v="2012-11-10T18:57:4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07"/>
    <b v="0"/>
    <n v="31"/>
    <b v="1"/>
    <s v="theater/plays"/>
    <n v="100"/>
    <n v="64.52"/>
    <x v="6"/>
    <s v="plays"/>
    <x v="1907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08"/>
    <b v="0"/>
    <n v="29"/>
    <b v="1"/>
    <s v="theater/plays"/>
    <n v="100"/>
    <n v="68.97"/>
    <x v="6"/>
    <s v="plays"/>
    <x v="1908"/>
    <d v="2016-05-21T03:59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09"/>
    <b v="0"/>
    <n v="21"/>
    <b v="1"/>
    <s v="theater/plays"/>
    <n v="100"/>
    <n v="95.24"/>
    <x v="6"/>
    <s v="plays"/>
    <x v="1909"/>
    <d v="2014-08-18T17:32: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0"/>
    <b v="0"/>
    <n v="20"/>
    <b v="1"/>
    <s v="theater/musical"/>
    <n v="100"/>
    <n v="100"/>
    <x v="6"/>
    <s v="musical"/>
    <x v="1910"/>
    <d v="2015-06-13T22:20:1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11"/>
    <b v="0"/>
    <n v="19"/>
    <b v="1"/>
    <s v="film &amp; video/television"/>
    <n v="100"/>
    <n v="105.26"/>
    <x v="5"/>
    <s v="television"/>
    <x v="1911"/>
    <d v="2014-10-05T13:39: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13"/>
    <b v="0"/>
    <n v="15"/>
    <b v="1"/>
    <s v="film &amp; video/television"/>
    <n v="100"/>
    <n v="133.33000000000001"/>
    <x v="5"/>
    <s v="television"/>
    <x v="1913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4"/>
    <b v="0"/>
    <n v="15"/>
    <b v="1"/>
    <s v="theater/plays"/>
    <n v="100"/>
    <n v="133.33000000000001"/>
    <x v="6"/>
    <s v="plays"/>
    <x v="1914"/>
    <d v="2014-12-10T20:49: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5"/>
    <b v="0"/>
    <n v="8"/>
    <b v="1"/>
    <s v="music/indie rock"/>
    <n v="100"/>
    <n v="250"/>
    <x v="7"/>
    <s v="indie rock"/>
    <x v="1915"/>
    <d v="2015-10-10T22:28:0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16"/>
    <b v="0"/>
    <n v="7"/>
    <b v="1"/>
    <s v="music/electronic music"/>
    <n v="100"/>
    <n v="285.70999999999998"/>
    <x v="7"/>
    <s v="electronic music"/>
    <x v="1916"/>
    <d v="2013-11-16T05:39:33"/>
  </r>
  <r>
    <n v="2937"/>
    <s v="UCAS"/>
    <s v="UCAS is a new British musical premiering at the Edinburgh Fringe Festival 2014."/>
    <n v="1500"/>
    <n v="2000"/>
    <x v="0"/>
    <s v="GB"/>
    <s v="GBP"/>
    <n v="1405249113"/>
    <x v="1917"/>
    <b v="0"/>
    <n v="55"/>
    <b v="1"/>
    <s v="theater/musical"/>
    <n v="133"/>
    <n v="36.36"/>
    <x v="6"/>
    <s v="musical"/>
    <x v="1917"/>
    <d v="2014-07-13T10:58: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8"/>
    <b v="0"/>
    <n v="23"/>
    <b v="1"/>
    <s v="music/rock"/>
    <n v="133"/>
    <n v="86.96"/>
    <x v="7"/>
    <s v="rock"/>
    <x v="1918"/>
    <d v="2014-09-15T04:28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79"/>
    <b v="0"/>
    <n v="27"/>
    <b v="1"/>
    <s v="theater/plays"/>
    <n v="101"/>
    <n v="56.33"/>
    <x v="6"/>
    <s v="plays"/>
    <x v="2079"/>
    <d v="2016-07-15T19:34: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80"/>
    <b v="0"/>
    <n v="20"/>
    <b v="1"/>
    <s v="music/rock"/>
    <n v="101"/>
    <n v="76.05"/>
    <x v="7"/>
    <s v="rock"/>
    <x v="2080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5"/>
    <b v="0"/>
    <n v="42"/>
    <b v="1"/>
    <s v="theater/plays"/>
    <n v="101"/>
    <n v="35.950000000000003"/>
    <x v="6"/>
    <s v="plays"/>
    <x v="2085"/>
    <d v="2015-09-11T18:19:5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6"/>
    <b v="0"/>
    <n v="36"/>
    <b v="1"/>
    <s v="film &amp; video/television"/>
    <n v="101"/>
    <n v="41.94"/>
    <x v="5"/>
    <s v="television"/>
    <x v="2086"/>
    <d v="2014-11-04T18:33:42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098"/>
    <b v="0"/>
    <n v="45"/>
    <b v="1"/>
    <s v="theater/plays"/>
    <n v="100"/>
    <n v="33.33"/>
    <x v="6"/>
    <s v="plays"/>
    <x v="2098"/>
    <d v="2014-07-30T11:18: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9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</r>
  <r>
    <n v="3666"/>
    <s v="Israel LÃ³pez @ Ojai Playwrights Conference"/>
    <s v="Artistic Internship @ Ojai Playwrights Conference"/>
    <n v="1200"/>
    <n v="1200"/>
    <x v="0"/>
    <s v="US"/>
    <s v="USD"/>
    <n v="1406185200"/>
    <x v="2223"/>
    <b v="0"/>
    <n v="38"/>
    <b v="1"/>
    <s v="theater/plays"/>
    <n v="100"/>
    <n v="31.58"/>
    <x v="6"/>
    <s v="plays"/>
    <x v="2223"/>
    <d v="2014-07-24T07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5"/>
    <b v="0"/>
    <n v="24"/>
    <b v="1"/>
    <s v="music/metal"/>
    <n v="100"/>
    <n v="50"/>
    <x v="7"/>
    <s v="metal"/>
    <x v="2225"/>
    <d v="2015-11-25T14:57:1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</r>
  <r>
    <n v="1894"/>
    <s v="Help me release my first 3 song EP!!"/>
    <s v="Im trying to raise $1000 for a 3 song EP in a studio!"/>
    <n v="1000"/>
    <n v="1145"/>
    <x v="0"/>
    <s v="US"/>
    <s v="USD"/>
    <n v="1329082983"/>
    <x v="2253"/>
    <b v="0"/>
    <n v="20"/>
    <b v="1"/>
    <s v="music/indie rock"/>
    <n v="115"/>
    <n v="57.25"/>
    <x v="7"/>
    <s v="indie rock"/>
    <x v="2253"/>
    <d v="2012-02-12T21:43:0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3"/>
    <b v="0"/>
    <n v="28"/>
    <b v="1"/>
    <s v="theater/plays"/>
    <n v="104"/>
    <n v="36.96"/>
    <x v="6"/>
    <s v="plays"/>
    <x v="2323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3"/>
    <b v="0"/>
    <n v="35"/>
    <b v="1"/>
    <s v="theater/plays"/>
    <n v="100"/>
    <n v="28.57"/>
    <x v="6"/>
    <s v="plays"/>
    <x v="2363"/>
    <d v="2014-09-23T22:08:5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4"/>
    <b v="0"/>
    <n v="28"/>
    <b v="1"/>
    <s v="theater/spaces"/>
    <n v="100"/>
    <n v="35.71"/>
    <x v="6"/>
    <s v="spaces"/>
    <x v="2364"/>
    <d v="2016-06-20T08:41:2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5"/>
    <b v="0"/>
    <n v="24"/>
    <b v="1"/>
    <s v="theater/musical"/>
    <n v="100"/>
    <n v="41.67"/>
    <x v="6"/>
    <s v="musical"/>
    <x v="236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6"/>
    <b v="1"/>
    <n v="24"/>
    <b v="1"/>
    <s v="theater/plays"/>
    <n v="100"/>
    <n v="41.67"/>
    <x v="6"/>
    <s v="plays"/>
    <x v="2366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67"/>
    <b v="0"/>
    <n v="24"/>
    <b v="1"/>
    <s v="theater/plays"/>
    <n v="100"/>
    <n v="41.67"/>
    <x v="6"/>
    <s v="plays"/>
    <x v="2367"/>
    <d v="2015-04-25T09:53: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8"/>
    <b v="0"/>
    <n v="19"/>
    <b v="1"/>
    <s v="music/rock"/>
    <n v="100"/>
    <n v="52.63"/>
    <x v="7"/>
    <s v="rock"/>
    <x v="2368"/>
    <d v="2016-06-17T04:55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69"/>
    <b v="0"/>
    <n v="17"/>
    <b v="1"/>
    <s v="theater/plays"/>
    <n v="100"/>
    <n v="58.82"/>
    <x v="6"/>
    <s v="plays"/>
    <x v="2369"/>
    <d v="2015-04-23T11:53: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70"/>
    <b v="0"/>
    <n v="14"/>
    <b v="1"/>
    <s v="film &amp; video/documentary"/>
    <n v="100"/>
    <n v="71.430000000000007"/>
    <x v="5"/>
    <s v="documentary"/>
    <x v="2370"/>
    <d v="2015-05-08T00:52:5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71"/>
    <b v="0"/>
    <n v="13"/>
    <b v="1"/>
    <s v="music/rock"/>
    <n v="100"/>
    <n v="76.92"/>
    <x v="7"/>
    <s v="rock"/>
    <x v="2371"/>
    <d v="2015-04-18T13:55:2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2"/>
    <b v="0"/>
    <n v="8"/>
    <b v="1"/>
    <s v="theater/plays"/>
    <n v="100"/>
    <n v="125"/>
    <x v="6"/>
    <s v="plays"/>
    <x v="2372"/>
    <d v="2015-11-19T18:58:1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3"/>
    <b v="0"/>
    <n v="33"/>
    <b v="1"/>
    <s v="theater/plays"/>
    <n v="101"/>
    <n v="24.55"/>
    <x v="6"/>
    <s v="plays"/>
    <x v="2453"/>
    <d v="2016-05-08T08:59: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4"/>
    <b v="0"/>
    <n v="7"/>
    <b v="1"/>
    <s v="music/rock"/>
    <n v="101"/>
    <n v="115.71"/>
    <x v="7"/>
    <s v="rock"/>
    <x v="2454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8"/>
    <b v="0"/>
    <n v="13"/>
    <b v="1"/>
    <s v="theater/plays"/>
    <n v="130"/>
    <n v="50"/>
    <x v="6"/>
    <s v="plays"/>
    <x v="2548"/>
    <d v="2015-04-18T00:37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3"/>
    <b v="0"/>
    <n v="19"/>
    <b v="0"/>
    <s v="theater/plays"/>
    <n v="32"/>
    <n v="33.74"/>
    <x v="6"/>
    <s v="plays"/>
    <x v="2553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4"/>
    <b v="0"/>
    <n v="16"/>
    <b v="0"/>
    <s v="theater/plays"/>
    <n v="32"/>
    <n v="40.06"/>
    <x v="6"/>
    <s v="plays"/>
    <x v="2554"/>
    <d v="2014-08-02T14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</r>
  <r>
    <n v="104"/>
    <s v="Good 'Ol Trumpet"/>
    <s v="UCF short film about an old man, his love for music, and his misplaced trumpet.  "/>
    <n v="500"/>
    <n v="600"/>
    <x v="0"/>
    <s v="US"/>
    <s v="USD"/>
    <n v="1301792400"/>
    <x v="2599"/>
    <b v="0"/>
    <n v="10"/>
    <b v="1"/>
    <s v="film &amp; video/shorts"/>
    <n v="120"/>
    <n v="60"/>
    <x v="5"/>
    <s v="shorts"/>
    <x v="2599"/>
    <d v="2011-04-03T0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6"/>
    <b v="0"/>
    <n v="21"/>
    <b v="1"/>
    <s v="theater/plays"/>
    <n v="114"/>
    <n v="27.14"/>
    <x v="6"/>
    <s v="plays"/>
    <x v="2616"/>
    <d v="2014-06-15T16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7"/>
    <b v="0"/>
    <n v="14"/>
    <b v="1"/>
    <s v="theater/plays"/>
    <n v="114"/>
    <n v="40.71"/>
    <x v="6"/>
    <s v="plays"/>
    <x v="2617"/>
    <d v="2015-09-17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4"/>
    <b v="0"/>
    <n v="16"/>
    <b v="1"/>
    <s v="theater/plays"/>
    <n v="108"/>
    <n v="33.75"/>
    <x v="6"/>
    <s v="plays"/>
    <x v="2644"/>
    <d v="2015-01-31T14:03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5"/>
    <b v="0"/>
    <n v="16"/>
    <b v="0"/>
    <s v="theater/plays"/>
    <n v="108"/>
    <n v="33.75"/>
    <x v="6"/>
    <s v="plays"/>
    <x v="2645"/>
    <d v="2017-03-24T12:33:5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76"/>
    <b v="0"/>
    <n v="17"/>
    <b v="1"/>
    <s v="theater/plays"/>
    <n v="100"/>
    <n v="29.41"/>
    <x v="6"/>
    <s v="plays"/>
    <x v="2676"/>
    <d v="2016-02-02T11:29:4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77"/>
    <b v="0"/>
    <n v="14"/>
    <b v="1"/>
    <s v="theater/plays"/>
    <n v="100"/>
    <n v="35.71"/>
    <x v="6"/>
    <s v="plays"/>
    <x v="2677"/>
    <d v="2016-03-31T17:17:3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78"/>
    <b v="0"/>
    <n v="12"/>
    <b v="1"/>
    <s v="theater/plays"/>
    <n v="100"/>
    <n v="41.67"/>
    <x v="6"/>
    <s v="plays"/>
    <x v="2678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x v="2679"/>
    <b v="0"/>
    <n v="9"/>
    <b v="1"/>
    <s v="theater/plays"/>
    <n v="100"/>
    <n v="55.56"/>
    <x v="6"/>
    <s v="plays"/>
    <x v="2679"/>
    <d v="2015-06-21T13:41:2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80"/>
    <b v="0"/>
    <n v="8"/>
    <b v="1"/>
    <s v="theater/spaces"/>
    <n v="100"/>
    <n v="62.5"/>
    <x v="6"/>
    <s v="spaces"/>
    <x v="2680"/>
    <d v="2017-01-31T18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81"/>
    <b v="0"/>
    <n v="7"/>
    <b v="1"/>
    <s v="film &amp; video/shorts"/>
    <n v="100"/>
    <n v="71.430000000000007"/>
    <x v="5"/>
    <s v="shorts"/>
    <x v="2681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82"/>
    <b v="0"/>
    <n v="6"/>
    <b v="1"/>
    <s v="theater/musical"/>
    <n v="100"/>
    <n v="83.33"/>
    <x v="6"/>
    <s v="musical"/>
    <x v="2682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3"/>
    <b v="0"/>
    <n v="3"/>
    <b v="1"/>
    <s v="theater/musical"/>
    <n v="100"/>
    <n v="166.67"/>
    <x v="6"/>
    <s v="musical"/>
    <x v="2683"/>
    <d v="2015-08-10T2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84"/>
    <b v="0"/>
    <n v="1"/>
    <b v="0"/>
    <s v="film &amp; video/science fiction"/>
    <n v="100"/>
    <n v="500"/>
    <x v="5"/>
    <s v="science fiction"/>
    <x v="2684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0"/>
    <b v="0"/>
    <n v="17"/>
    <b v="1"/>
    <s v="technology/hardware"/>
    <n v="103"/>
    <n v="18.239999999999998"/>
    <x v="0"/>
    <s v="hardware"/>
    <x v="2830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1"/>
    <b v="0"/>
    <n v="11"/>
    <b v="1"/>
    <s v="music/rock"/>
    <n v="103"/>
    <n v="28.18"/>
    <x v="7"/>
    <s v="rock"/>
    <x v="2831"/>
    <d v="2012-02-14T19:49:0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0"/>
    <b v="0"/>
    <n v="1"/>
    <b v="0"/>
    <s v="theater/spaces"/>
    <n v="3"/>
    <n v="300"/>
    <x v="6"/>
    <s v="spaces"/>
    <x v="2840"/>
    <d v="2016-06-05T10:43: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1"/>
    <b v="0"/>
    <n v="1"/>
    <b v="0"/>
    <s v="technology/web"/>
    <n v="3"/>
    <n v="300"/>
    <x v="0"/>
    <s v="web"/>
    <x v="2841"/>
    <d v="2016-01-08T19:47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6"/>
    <b v="0"/>
    <n v="11"/>
    <b v="1"/>
    <s v="music/rock"/>
    <n v="100"/>
    <n v="27.27"/>
    <x v="7"/>
    <s v="rock"/>
    <x v="284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7"/>
    <b v="0"/>
    <n v="11"/>
    <b v="1"/>
    <s v="music/indie rock"/>
    <n v="100"/>
    <n v="27.27"/>
    <x v="7"/>
    <s v="indie rock"/>
    <x v="2847"/>
    <d v="2013-04-15T22:16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8"/>
    <b v="0"/>
    <n v="10"/>
    <b v="1"/>
    <s v="music/metal"/>
    <n v="100"/>
    <n v="30"/>
    <x v="7"/>
    <s v="metal"/>
    <x v="2848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8"/>
    <b v="0"/>
    <n v="4"/>
    <b v="0"/>
    <s v="theater/plays"/>
    <n v="5"/>
    <n v="62.5"/>
    <x v="6"/>
    <s v="plays"/>
    <x v="2908"/>
    <d v="2015-07-26T05:42: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9"/>
    <b v="0"/>
    <n v="3"/>
    <b v="0"/>
    <s v="film &amp; video/drama"/>
    <n v="5"/>
    <n v="83.33"/>
    <x v="5"/>
    <s v="drama"/>
    <x v="2909"/>
    <d v="2015-10-02T10:35: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0"/>
    <b v="0"/>
    <n v="6"/>
    <b v="0"/>
    <s v="theater/musical"/>
    <n v="25"/>
    <n v="41.67"/>
    <x v="6"/>
    <s v="musical"/>
    <x v="2910"/>
    <d v="2015-09-25T23:43:4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1"/>
    <b v="0"/>
    <n v="5"/>
    <b v="0"/>
    <s v="film &amp; video/drama"/>
    <n v="25"/>
    <n v="50"/>
    <x v="5"/>
    <s v="drama"/>
    <x v="2911"/>
    <d v="2015-11-08T12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3"/>
    <b v="0"/>
    <n v="9"/>
    <b v="1"/>
    <s v="theater/plays"/>
    <n v="100"/>
    <n v="27.78"/>
    <x v="6"/>
    <s v="plays"/>
    <x v="2913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4"/>
    <b v="0"/>
    <n v="8"/>
    <b v="1"/>
    <s v="theater/plays"/>
    <n v="100"/>
    <n v="31.25"/>
    <x v="6"/>
    <s v="plays"/>
    <x v="2914"/>
    <d v="2015-05-30T20:11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6"/>
    <b v="0"/>
    <n v="5"/>
    <b v="1"/>
    <s v="publishing/nonfiction"/>
    <n v="100"/>
    <n v="40"/>
    <x v="1"/>
    <s v="nonfiction"/>
    <x v="2976"/>
    <d v="2016-02-15T07:59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2"/>
    <b v="0"/>
    <n v="3"/>
    <b v="0"/>
    <s v="publishing/art books"/>
    <n v="5"/>
    <n v="41.67"/>
    <x v="1"/>
    <s v="art books"/>
    <x v="3072"/>
    <d v="2016-02-28T23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3"/>
    <b v="0"/>
    <n v="2"/>
    <b v="0"/>
    <s v="film &amp; video/animation"/>
    <n v="5"/>
    <n v="62.5"/>
    <x v="5"/>
    <s v="animation"/>
    <x v="3073"/>
    <d v="2013-12-01T21:01:4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1"/>
    <b v="0"/>
    <n v="1"/>
    <b v="0"/>
    <s v="theater/spaces"/>
    <n v="1"/>
    <n v="100"/>
    <x v="6"/>
    <s v="spaces"/>
    <x v="3131"/>
    <d v="2015-06-07T21:56: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2"/>
    <b v="0"/>
    <n v="1"/>
    <b v="0"/>
    <s v="food/food trucks"/>
    <n v="1"/>
    <n v="100"/>
    <x v="4"/>
    <s v="food trucks"/>
    <x v="3132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3"/>
    <b v="0"/>
    <n v="4"/>
    <b v="0"/>
    <s v="publishing/children's books"/>
    <n v="2"/>
    <n v="25"/>
    <x v="1"/>
    <s v="children's books"/>
    <x v="313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4"/>
    <b v="0"/>
    <n v="4"/>
    <b v="0"/>
    <s v="theater/plays"/>
    <n v="2"/>
    <n v="25"/>
    <x v="6"/>
    <s v="plays"/>
    <x v="3134"/>
    <d v="2014-09-06T05:09:0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5"/>
    <b v="0"/>
    <n v="1"/>
    <b v="0"/>
    <s v="film &amp; video/drama"/>
    <n v="2"/>
    <n v="100"/>
    <x v="5"/>
    <s v="drama"/>
    <x v="313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6"/>
    <b v="0"/>
    <n v="1"/>
    <b v="0"/>
    <s v="technology/web"/>
    <n v="2"/>
    <n v="100"/>
    <x v="0"/>
    <s v="web"/>
    <x v="3136"/>
    <d v="2015-05-09T19:09:2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4"/>
    <b v="0"/>
    <n v="6"/>
    <b v="0"/>
    <s v="theater/plays"/>
    <n v="10"/>
    <n v="16.670000000000002"/>
    <x v="6"/>
    <s v="plays"/>
    <x v="3144"/>
    <d v="2015-08-26T18:32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5"/>
    <b v="0"/>
    <n v="1"/>
    <b v="0"/>
    <s v="theater/plays"/>
    <n v="10"/>
    <n v="100"/>
    <x v="6"/>
    <s v="plays"/>
    <x v="3145"/>
    <d v="2015-08-17T16:15: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5"/>
    <b v="0"/>
    <n v="6"/>
    <b v="0"/>
    <s v="publishing/translations"/>
    <n v="7"/>
    <n v="12"/>
    <x v="1"/>
    <s v="translations"/>
    <x v="3205"/>
    <d v="2015-11-13T21:55:5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6"/>
    <b v="0"/>
    <n v="4"/>
    <b v="0"/>
    <s v="music/indie rock"/>
    <n v="7"/>
    <n v="18"/>
    <x v="7"/>
    <s v="indie rock"/>
    <x v="3206"/>
    <d v="2011-09-01T0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4"/>
    <b v="0"/>
    <n v="7"/>
    <b v="0"/>
    <s v="theater/plays"/>
    <n v="14"/>
    <n v="10"/>
    <x v="6"/>
    <s v="plays"/>
    <x v="3214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5"/>
    <b v="0"/>
    <n v="6"/>
    <b v="0"/>
    <s v="film &amp; video/science fiction"/>
    <n v="14"/>
    <n v="11.67"/>
    <x v="5"/>
    <s v="science fiction"/>
    <x v="3215"/>
    <d v="2017-02-03T23:51: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</r>
  <r>
    <n v="997"/>
    <s v="iPhanny"/>
    <s v="The iPhanny keeps your iPhone 6 safe from bending in those dangerous pants pockets."/>
    <n v="5000"/>
    <n v="65"/>
    <x v="2"/>
    <s v="US"/>
    <s v="USD"/>
    <n v="1417145297"/>
    <x v="3225"/>
    <b v="0"/>
    <n v="8"/>
    <b v="0"/>
    <s v="technology/wearables"/>
    <n v="1"/>
    <n v="8.1300000000000008"/>
    <x v="0"/>
    <s v="wearables"/>
    <x v="3225"/>
    <d v="2014-11-28T03:28:1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6"/>
    <b v="0"/>
    <n v="2"/>
    <b v="0"/>
    <s v="music/jazz"/>
    <n v="1"/>
    <n v="32.5"/>
    <x v="7"/>
    <s v="jazz"/>
    <x v="3226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0"/>
    <b v="0"/>
    <n v="3"/>
    <b v="0"/>
    <s v="technology/web"/>
    <n v="0"/>
    <n v="18.329999999999998"/>
    <x v="0"/>
    <s v="web"/>
    <x v="3250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1"/>
    <b v="0"/>
    <n v="2"/>
    <b v="0"/>
    <s v="technology/web"/>
    <n v="0"/>
    <n v="27.5"/>
    <x v="0"/>
    <s v="web"/>
    <x v="3251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4"/>
    <b v="0"/>
    <n v="2"/>
    <b v="0"/>
    <s v="food/food trucks"/>
    <n v="1"/>
    <n v="27.5"/>
    <x v="4"/>
    <s v="food trucks"/>
    <x v="3254"/>
    <d v="2014-07-10T21:29:1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5"/>
    <b v="0"/>
    <n v="2"/>
    <b v="0"/>
    <s v="technology/web"/>
    <n v="1"/>
    <n v="27.5"/>
    <x v="0"/>
    <s v="web"/>
    <x v="3255"/>
    <d v="2015-05-02T22:02: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3"/>
    <b v="0"/>
    <n v="1"/>
    <b v="0"/>
    <s v="photography/people"/>
    <n v="1"/>
    <n v="50"/>
    <x v="2"/>
    <s v="people"/>
    <x v="3293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4"/>
    <b v="0"/>
    <n v="1"/>
    <b v="0"/>
    <s v="theater/musical"/>
    <n v="1"/>
    <n v="50"/>
    <x v="6"/>
    <s v="musical"/>
    <x v="3294"/>
    <d v="2015-06-07T13:55:5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5"/>
    <b v="0"/>
    <n v="1"/>
    <b v="0"/>
    <s v="journalism/audio"/>
    <n v="1"/>
    <n v="50"/>
    <x v="8"/>
    <s v="audio"/>
    <x v="3295"/>
    <d v="2015-04-15T21:54: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0"/>
    <b v="0"/>
    <n v="1"/>
    <b v="0"/>
    <s v="theater/plays"/>
    <n v="3"/>
    <n v="50"/>
    <x v="6"/>
    <s v="plays"/>
    <x v="3300"/>
    <d v="2017-05-03T19:12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1"/>
    <b v="0"/>
    <n v="1"/>
    <b v="0"/>
    <s v="publishing/fiction"/>
    <n v="3"/>
    <n v="50"/>
    <x v="1"/>
    <s v="fiction"/>
    <x v="3301"/>
    <d v="2009-11-01T03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6"/>
    <b v="0"/>
    <n v="3"/>
    <b v="0"/>
    <s v="food/food trucks"/>
    <n v="1"/>
    <n v="13.33"/>
    <x v="4"/>
    <s v="food trucks"/>
    <x v="3336"/>
    <d v="2014-08-13T03:19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7"/>
    <b v="0"/>
    <n v="1"/>
    <b v="0"/>
    <s v="music/world music"/>
    <n v="1"/>
    <n v="40"/>
    <x v="7"/>
    <s v="world music"/>
    <x v="3337"/>
    <d v="2013-10-06T20:21: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1"/>
    <b v="0"/>
    <n v="2"/>
    <b v="0"/>
    <s v="theater/musical"/>
    <n v="2"/>
    <n v="17.5"/>
    <x v="6"/>
    <s v="musical"/>
    <x v="3361"/>
    <d v="2015-05-01T22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2"/>
    <b v="0"/>
    <n v="1"/>
    <b v="0"/>
    <s v="theater/plays"/>
    <n v="2"/>
    <n v="35"/>
    <x v="6"/>
    <s v="plays"/>
    <x v="3362"/>
    <d v="2015-10-16T08:41:4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7"/>
    <b v="0"/>
    <n v="2"/>
    <b v="0"/>
    <s v="food/restaurants"/>
    <n v="1"/>
    <n v="15"/>
    <x v="4"/>
    <s v="restaurants"/>
    <x v="3377"/>
    <d v="2015-10-03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8"/>
    <b v="0"/>
    <n v="1"/>
    <b v="0"/>
    <s v="music/jazz"/>
    <n v="1"/>
    <n v="30"/>
    <x v="7"/>
    <s v="jazz"/>
    <x v="3378"/>
    <d v="2014-07-14T02:30:00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</r>
  <r>
    <n v="2893"/>
    <s v="REDISCOVERING KIA THE PLAY"/>
    <s v="Fundraising for REDISCOVERING KIA THE PLAY"/>
    <n v="5000"/>
    <n v="25"/>
    <x v="2"/>
    <s v="US"/>
    <s v="USD"/>
    <n v="1420768800"/>
    <x v="3418"/>
    <b v="0"/>
    <n v="2"/>
    <b v="0"/>
    <s v="theater/plays"/>
    <n v="1"/>
    <n v="12.5"/>
    <x v="6"/>
    <s v="plays"/>
    <x v="3418"/>
    <d v="2015-01-09T02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9"/>
    <b v="0"/>
    <n v="1"/>
    <b v="0"/>
    <s v="games/video games"/>
    <n v="1"/>
    <n v="25"/>
    <x v="3"/>
    <s v="video games"/>
    <x v="3419"/>
    <d v="2015-05-13T20:04:2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7"/>
    <b v="0"/>
    <n v="2"/>
    <b v="0"/>
    <s v="theater/plays"/>
    <n v="1"/>
    <n v="12.5"/>
    <x v="6"/>
    <s v="plays"/>
    <x v="3427"/>
    <d v="2014-08-09T06:25:04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79"/>
    <b v="0"/>
    <n v="1"/>
    <b v="0"/>
    <s v="technology/space exploration"/>
    <n v="1"/>
    <n v="15"/>
    <x v="0"/>
    <s v="space exploration"/>
    <x v="3479"/>
    <d v="2014-09-1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80"/>
    <b v="0"/>
    <n v="1"/>
    <b v="0"/>
    <s v="journalism/audio"/>
    <n v="1"/>
    <n v="15"/>
    <x v="8"/>
    <s v="audio"/>
    <x v="3480"/>
    <d v="2017-03-06T04:08:5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2"/>
    <b v="0"/>
    <n v="2"/>
    <b v="0"/>
    <s v="games/video games"/>
    <n v="0"/>
    <n v="5"/>
    <x v="3"/>
    <s v="video games"/>
    <x v="3512"/>
    <d v="2014-12-08T23:21:2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3"/>
    <b v="0"/>
    <n v="1"/>
    <b v="0"/>
    <s v="games/mobile games"/>
    <n v="0"/>
    <n v="10"/>
    <x v="3"/>
    <s v="mobile games"/>
    <x v="3513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2"/>
    <b v="0"/>
    <n v="2"/>
    <b v="0"/>
    <s v="food/food trucks"/>
    <n v="0"/>
    <n v="5"/>
    <x v="4"/>
    <s v="food trucks"/>
    <x v="3522"/>
    <d v="2016-02-13T21:35:1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3"/>
    <b v="0"/>
    <n v="1"/>
    <b v="0"/>
    <s v="film &amp; video/animation"/>
    <n v="0"/>
    <n v="10"/>
    <x v="5"/>
    <s v="animation"/>
    <x v="3523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4"/>
    <b v="0"/>
    <n v="1"/>
    <b v="0"/>
    <s v="technology/web"/>
    <n v="0"/>
    <n v="10"/>
    <x v="0"/>
    <s v="web"/>
    <x v="3524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5"/>
    <b v="0"/>
    <n v="1"/>
    <b v="0"/>
    <s v="technology/web"/>
    <n v="0"/>
    <n v="10"/>
    <x v="0"/>
    <s v="web"/>
    <x v="3525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6"/>
    <b v="0"/>
    <n v="1"/>
    <b v="0"/>
    <s v="technology/web"/>
    <n v="0"/>
    <n v="10"/>
    <x v="0"/>
    <s v="web"/>
    <x v="3526"/>
    <d v="2015-10-15T20:22:38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1"/>
    <b v="0"/>
    <n v="1"/>
    <b v="0"/>
    <s v="publishing/children's books"/>
    <n v="0"/>
    <n v="10"/>
    <x v="1"/>
    <s v="children's books"/>
    <x v="353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2"/>
    <b v="0"/>
    <n v="1"/>
    <b v="0"/>
    <s v="theater/plays"/>
    <n v="0"/>
    <n v="10"/>
    <x v="6"/>
    <s v="plays"/>
    <x v="3532"/>
    <d v="2016-10-09T10:28:2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3"/>
    <b v="0"/>
    <n v="1"/>
    <b v="0"/>
    <s v="film &amp; video/science fiction"/>
    <n v="0"/>
    <n v="10"/>
    <x v="5"/>
    <s v="science fiction"/>
    <x v="3533"/>
    <d v="2014-11-16T22:26: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8"/>
    <b v="0"/>
    <n v="1"/>
    <b v="0"/>
    <s v="theater/plays"/>
    <n v="1"/>
    <n v="10"/>
    <x v="6"/>
    <s v="plays"/>
    <x v="3538"/>
    <d v="2015-03-23T18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9"/>
    <b v="0"/>
    <n v="1"/>
    <b v="0"/>
    <s v="theater/spaces"/>
    <n v="1"/>
    <n v="10"/>
    <x v="6"/>
    <s v="spaces"/>
    <x v="353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3"/>
    <b v="0"/>
    <n v="5"/>
    <b v="0"/>
    <s v="food/food trucks"/>
    <n v="1"/>
    <n v="1"/>
    <x v="4"/>
    <s v="food trucks"/>
    <x v="3593"/>
    <d v="2015-03-16T17:28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4"/>
    <b v="0"/>
    <n v="1"/>
    <b v="0"/>
    <s v="games/video games"/>
    <n v="1"/>
    <n v="5"/>
    <x v="3"/>
    <s v="video games"/>
    <x v="3594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5"/>
    <b v="0"/>
    <n v="1"/>
    <b v="0"/>
    <s v="photography/places"/>
    <n v="1"/>
    <n v="5"/>
    <x v="2"/>
    <s v="places"/>
    <x v="3595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3"/>
    <b v="0"/>
    <n v="1"/>
    <b v="0"/>
    <s v="games/video games"/>
    <n v="0"/>
    <n v="1"/>
    <x v="3"/>
    <s v="video games"/>
    <x v="3673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4"/>
    <b v="0"/>
    <n v="1"/>
    <b v="0"/>
    <s v="theater/plays"/>
    <n v="0"/>
    <n v="1"/>
    <x v="6"/>
    <s v="plays"/>
    <x v="3674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5"/>
    <b v="0"/>
    <n v="1"/>
    <b v="0"/>
    <s v="theater/plays"/>
    <n v="0"/>
    <n v="1"/>
    <x v="6"/>
    <s v="plays"/>
    <x v="3675"/>
    <d v="2014-08-21T04:49:4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6"/>
    <b v="0"/>
    <n v="1"/>
    <b v="0"/>
    <s v="technology/web"/>
    <n v="0"/>
    <n v="1"/>
    <x v="0"/>
    <s v="web"/>
    <x v="3676"/>
    <d v="2015-02-26T22:17:0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0"/>
    <b v="0"/>
    <n v="1"/>
    <b v="0"/>
    <s v="technology/web"/>
    <n v="0"/>
    <n v="1"/>
    <x v="0"/>
    <s v="web"/>
    <x v="3680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1"/>
    <b v="0"/>
    <n v="1"/>
    <b v="0"/>
    <s v="photography/nature"/>
    <n v="0"/>
    <n v="1"/>
    <x v="2"/>
    <s v="nature"/>
    <x v="3681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2"/>
    <b v="0"/>
    <n v="1"/>
    <b v="0"/>
    <s v="music/faith"/>
    <n v="0"/>
    <n v="1"/>
    <x v="7"/>
    <s v="faith"/>
    <x v="3682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3"/>
    <b v="0"/>
    <n v="1"/>
    <b v="0"/>
    <s v="theater/musical"/>
    <n v="0"/>
    <n v="1"/>
    <x v="6"/>
    <s v="musical"/>
    <x v="3683"/>
    <d v="2014-11-29T21:19:5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4"/>
    <b v="0"/>
    <n v="1"/>
    <b v="0"/>
    <s v="film &amp; video/science fiction"/>
    <n v="0"/>
    <n v="1"/>
    <x v="5"/>
    <s v="science fiction"/>
    <x v="3684"/>
    <d v="2015-04-18T10:16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0"/>
    <b v="0"/>
    <n v="1"/>
    <b v="0"/>
    <s v="photography/people"/>
    <n v="0"/>
    <n v="1"/>
    <x v="2"/>
    <s v="people"/>
    <x v="3690"/>
    <d v="2016-03-14T09:24:4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1"/>
    <b v="0"/>
    <n v="1"/>
    <b v="0"/>
    <s v="journalism/audio"/>
    <n v="0"/>
    <n v="1"/>
    <x v="8"/>
    <s v="audio"/>
    <x v="3691"/>
    <d v="2014-11-05T20:38:3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6"/>
    <b v="0"/>
    <n v="1"/>
    <b v="0"/>
    <s v="theater/spaces"/>
    <n v="0"/>
    <n v="1"/>
    <x v="6"/>
    <s v="spaces"/>
    <x v="3696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7"/>
    <b v="0"/>
    <n v="1"/>
    <b v="0"/>
    <s v="theater/musical"/>
    <n v="0"/>
    <n v="1"/>
    <x v="6"/>
    <s v="musical"/>
    <x v="3697"/>
    <d v="2016-11-22T00:17: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8"/>
    <b v="0"/>
    <n v="1"/>
    <b v="0"/>
    <s v="technology/web"/>
    <n v="0"/>
    <n v="1"/>
    <x v="0"/>
    <s v="web"/>
    <x v="3698"/>
    <d v="2016-06-24T17:27:4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19"/>
    <b v="0"/>
    <n v="0"/>
    <b v="0"/>
    <s v="technology/space exploration"/>
    <n v="0"/>
    <n v="0"/>
    <x v="0"/>
    <s v="space exploration"/>
    <x v="3719"/>
    <d v="2016-07-15T06:57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20"/>
    <b v="0"/>
    <n v="0"/>
    <b v="0"/>
    <s v="music/world music"/>
    <n v="0"/>
    <n v="0"/>
    <x v="7"/>
    <s v="world music"/>
    <x v="3720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6"/>
    <b v="0"/>
    <n v="0"/>
    <b v="0"/>
    <s v="publishing/translations"/>
    <n v="0"/>
    <n v="0"/>
    <x v="1"/>
    <s v="translations"/>
    <x v="3726"/>
    <d v="2015-05-22T05:25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7"/>
    <b v="0"/>
    <n v="0"/>
    <b v="0"/>
    <s v="film &amp; video/science fiction"/>
    <n v="0"/>
    <n v="0"/>
    <x v="5"/>
    <s v="science fiction"/>
    <x v="3727"/>
    <d v="2015-03-20T03:45:3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1"/>
    <b v="0"/>
    <n v="0"/>
    <b v="0"/>
    <s v="technology/wearables"/>
    <n v="0"/>
    <n v="0"/>
    <x v="0"/>
    <s v="wearables"/>
    <x v="374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2"/>
    <b v="0"/>
    <n v="0"/>
    <b v="0"/>
    <s v="music/jazz"/>
    <n v="0"/>
    <n v="0"/>
    <x v="7"/>
    <s v="jazz"/>
    <x v="3742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3"/>
    <b v="0"/>
    <n v="0"/>
    <b v="0"/>
    <s v="food/restaurants"/>
    <n v="0"/>
    <n v="0"/>
    <x v="4"/>
    <s v="restaurants"/>
    <x v="374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4"/>
    <b v="0"/>
    <n v="0"/>
    <b v="0"/>
    <s v="food/restaurants"/>
    <n v="0"/>
    <n v="0"/>
    <x v="4"/>
    <s v="restaurants"/>
    <x v="3744"/>
    <d v="2016-10-15T19:21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5"/>
    <b v="0"/>
    <n v="0"/>
    <b v="0"/>
    <s v="publishing/children's books"/>
    <n v="0"/>
    <n v="0"/>
    <x v="1"/>
    <s v="children's books"/>
    <x v="3745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6"/>
    <b v="0"/>
    <n v="0"/>
    <b v="0"/>
    <s v="theater/musical"/>
    <n v="0"/>
    <n v="0"/>
    <x v="6"/>
    <s v="musical"/>
    <x v="3746"/>
    <d v="2015-12-13T20:59:5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7"/>
    <b v="0"/>
    <n v="0"/>
    <b v="0"/>
    <s v="technology/web"/>
    <n v="0"/>
    <n v="0"/>
    <x v="0"/>
    <s v="web"/>
    <x v="3747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8"/>
    <b v="0"/>
    <n v="0"/>
    <b v="0"/>
    <s v="food/food trucks"/>
    <n v="0"/>
    <n v="0"/>
    <x v="4"/>
    <s v="food trucks"/>
    <x v="3748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9"/>
    <b v="0"/>
    <n v="0"/>
    <b v="0"/>
    <s v="theater/spaces"/>
    <n v="0"/>
    <n v="0"/>
    <x v="6"/>
    <s v="spaces"/>
    <x v="3749"/>
    <d v="2015-03-01T20:33:4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4"/>
    <b v="0"/>
    <n v="0"/>
    <b v="0"/>
    <s v="theater/spaces"/>
    <n v="0"/>
    <n v="0"/>
    <x v="6"/>
    <s v="spaces"/>
    <x v="3754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5"/>
    <b v="0"/>
    <n v="0"/>
    <b v="0"/>
    <s v="theater/plays"/>
    <n v="0"/>
    <n v="0"/>
    <x v="6"/>
    <s v="plays"/>
    <x v="3755"/>
    <d v="2016-06-04T17:19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6"/>
    <b v="0"/>
    <n v="0"/>
    <b v="0"/>
    <s v="technology/web"/>
    <n v="0"/>
    <n v="0"/>
    <x v="0"/>
    <s v="web"/>
    <x v="3756"/>
    <d v="2015-05-28T00:13: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4"/>
    <b v="0"/>
    <n v="0"/>
    <b v="0"/>
    <s v="publishing/translations"/>
    <n v="0"/>
    <n v="0"/>
    <x v="1"/>
    <s v="translations"/>
    <x v="3764"/>
    <d v="2015-11-21T23:13:39"/>
  </r>
  <r>
    <n v="2894"/>
    <s v="How Could You Do This To Me (The Stage Play)"/>
    <s v="This Is A Story About A Woman A Man And A Woman"/>
    <n v="50000"/>
    <n v="0"/>
    <x v="2"/>
    <s v="US"/>
    <s v="USD"/>
    <n v="1428100815"/>
    <x v="3765"/>
    <b v="0"/>
    <n v="0"/>
    <b v="0"/>
    <s v="theater/plays"/>
    <n v="0"/>
    <n v="0"/>
    <x v="6"/>
    <s v="plays"/>
    <x v="376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6"/>
    <b v="0"/>
    <n v="0"/>
    <b v="0"/>
    <s v="theater/spaces"/>
    <n v="0"/>
    <n v="0"/>
    <x v="6"/>
    <s v="spaces"/>
    <x v="376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67"/>
    <b v="0"/>
    <n v="0"/>
    <b v="0"/>
    <s v="theater/spaces"/>
    <n v="0"/>
    <n v="0"/>
    <x v="6"/>
    <s v="spaces"/>
    <x v="3767"/>
    <d v="2016-04-03T14:36:5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8"/>
    <b v="0"/>
    <n v="0"/>
    <b v="0"/>
    <s v="music/world music"/>
    <n v="0"/>
    <n v="0"/>
    <x v="7"/>
    <s v="world music"/>
    <x v="3768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9"/>
    <b v="0"/>
    <n v="0"/>
    <b v="0"/>
    <s v="technology/web"/>
    <n v="0"/>
    <n v="0"/>
    <x v="0"/>
    <s v="web"/>
    <x v="3769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70"/>
    <b v="0"/>
    <n v="0"/>
    <b v="0"/>
    <s v="technology/web"/>
    <n v="0"/>
    <n v="0"/>
    <x v="0"/>
    <s v="web"/>
    <x v="3770"/>
    <d v="2016-04-14T06:26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3"/>
    <b v="0"/>
    <n v="0"/>
    <b v="0"/>
    <s v="games/mobile games"/>
    <n v="0"/>
    <n v="0"/>
    <x v="3"/>
    <s v="mobile games"/>
    <x v="3773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4"/>
    <b v="0"/>
    <n v="0"/>
    <b v="0"/>
    <s v="publishing/translations"/>
    <n v="0"/>
    <n v="0"/>
    <x v="1"/>
    <s v="translations"/>
    <x v="3774"/>
    <d v="2015-07-20T18:43: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5"/>
    <b v="0"/>
    <n v="0"/>
    <b v="0"/>
    <s v="journalism/audio"/>
    <n v="0"/>
    <n v="0"/>
    <x v="8"/>
    <s v="audio"/>
    <x v="3775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2"/>
    <b v="0"/>
    <n v="0"/>
    <b v="0"/>
    <s v="food/food trucks"/>
    <n v="0"/>
    <n v="0"/>
    <x v="4"/>
    <s v="food trucks"/>
    <x v="378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3"/>
    <b v="0"/>
    <n v="0"/>
    <b v="0"/>
    <s v="theater/plays"/>
    <n v="0"/>
    <n v="0"/>
    <x v="6"/>
    <s v="plays"/>
    <x v="3783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84"/>
    <b v="0"/>
    <n v="0"/>
    <b v="0"/>
    <s v="theater/plays"/>
    <n v="0"/>
    <n v="0"/>
    <x v="6"/>
    <s v="plays"/>
    <x v="3784"/>
    <d v="2014-09-07T07:48:43"/>
  </r>
  <r>
    <n v="1569"/>
    <s v="to be removed (Canceled)"/>
    <s v="to be removed"/>
    <n v="30000"/>
    <n v="0"/>
    <x v="1"/>
    <s v="US"/>
    <s v="USD"/>
    <n v="1369498714"/>
    <x v="3785"/>
    <b v="0"/>
    <n v="0"/>
    <b v="0"/>
    <s v="publishing/art books"/>
    <n v="0"/>
    <n v="0"/>
    <x v="1"/>
    <s v="art books"/>
    <x v="3785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6"/>
    <b v="0"/>
    <n v="0"/>
    <b v="0"/>
    <s v="technology/web"/>
    <n v="0"/>
    <n v="0"/>
    <x v="0"/>
    <s v="web"/>
    <x v="378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7"/>
    <b v="0"/>
    <n v="0"/>
    <b v="0"/>
    <s v="technology/web"/>
    <n v="0"/>
    <n v="0"/>
    <x v="0"/>
    <s v="web"/>
    <x v="3787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8"/>
    <b v="0"/>
    <n v="0"/>
    <b v="0"/>
    <s v="food/food trucks"/>
    <n v="0"/>
    <n v="0"/>
    <x v="4"/>
    <s v="food trucks"/>
    <x v="3788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9"/>
    <b v="0"/>
    <n v="0"/>
    <b v="0"/>
    <s v="theater/musical"/>
    <n v="0"/>
    <n v="0"/>
    <x v="6"/>
    <s v="musical"/>
    <x v="3789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90"/>
    <b v="0"/>
    <n v="0"/>
    <b v="0"/>
    <s v="theater/musical"/>
    <n v="0"/>
    <n v="0"/>
    <x v="6"/>
    <s v="musical"/>
    <x v="3790"/>
    <d v="2016-01-31T23:03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794"/>
    <b v="0"/>
    <n v="0"/>
    <b v="0"/>
    <s v="theater/plays"/>
    <n v="0"/>
    <n v="0"/>
    <x v="6"/>
    <s v="plays"/>
    <x v="3794"/>
    <d v="2017-03-27T23:58:5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5"/>
    <b v="0"/>
    <n v="0"/>
    <b v="0"/>
    <s v="film &amp; video/drama"/>
    <n v="0"/>
    <n v="0"/>
    <x v="5"/>
    <s v="drama"/>
    <x v="3795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6"/>
    <b v="0"/>
    <n v="0"/>
    <b v="0"/>
    <s v="technology/web"/>
    <n v="0"/>
    <n v="0"/>
    <x v="0"/>
    <s v="web"/>
    <x v="3796"/>
    <d v="2015-07-10T18:50:4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0"/>
    <b v="0"/>
    <n v="0"/>
    <b v="0"/>
    <s v="theater/spaces"/>
    <n v="0"/>
    <n v="0"/>
    <x v="6"/>
    <s v="spaces"/>
    <x v="3800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1"/>
    <b v="0"/>
    <n v="0"/>
    <b v="0"/>
    <s v="theater/musical"/>
    <n v="0"/>
    <n v="0"/>
    <x v="6"/>
    <s v="musical"/>
    <x v="3801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2"/>
    <b v="0"/>
    <n v="0"/>
    <b v="0"/>
    <s v="theater/plays"/>
    <n v="0"/>
    <n v="0"/>
    <x v="6"/>
    <s v="plays"/>
    <x v="3802"/>
    <d v="2014-07-14T15:37:4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803"/>
    <b v="0"/>
    <n v="0"/>
    <b v="0"/>
    <s v="technology/web"/>
    <n v="0"/>
    <n v="0"/>
    <x v="0"/>
    <s v="web"/>
    <x v="3803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4"/>
    <b v="0"/>
    <n v="0"/>
    <b v="0"/>
    <s v="music/world music"/>
    <n v="0"/>
    <n v="0"/>
    <x v="7"/>
    <s v="world music"/>
    <x v="380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5"/>
    <b v="0"/>
    <n v="0"/>
    <b v="0"/>
    <s v="publishing/translations"/>
    <n v="0"/>
    <n v="0"/>
    <x v="1"/>
    <s v="translations"/>
    <x v="380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6"/>
    <b v="0"/>
    <n v="0"/>
    <b v="0"/>
    <s v="technology/web"/>
    <n v="0"/>
    <n v="0"/>
    <x v="0"/>
    <s v="web"/>
    <x v="3806"/>
    <d v="2016-02-10T19:30:1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8"/>
    <b v="0"/>
    <n v="0"/>
    <b v="0"/>
    <s v="film &amp; video/animation"/>
    <n v="0"/>
    <n v="0"/>
    <x v="5"/>
    <s v="animation"/>
    <x v="380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09"/>
    <b v="0"/>
    <n v="0"/>
    <b v="0"/>
    <s v="film &amp; video/animation"/>
    <n v="0"/>
    <n v="0"/>
    <x v="5"/>
    <s v="animation"/>
    <x v="3809"/>
    <d v="2014-08-16T18:25:12"/>
  </r>
  <r>
    <n v="927"/>
    <s v="JETRO DA SILVA FUNK PROJECT"/>
    <s v="Studio CD/DVD Solo project of Pianist &amp; Keyboardist Jetro da Silva"/>
    <n v="20000"/>
    <n v="0"/>
    <x v="2"/>
    <s v="US"/>
    <s v="USD"/>
    <n v="1337024695"/>
    <x v="3810"/>
    <b v="0"/>
    <n v="0"/>
    <b v="0"/>
    <s v="music/jazz"/>
    <n v="0"/>
    <n v="0"/>
    <x v="7"/>
    <s v="jazz"/>
    <x v="3810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1"/>
    <b v="0"/>
    <n v="0"/>
    <b v="0"/>
    <s v="photography/nature"/>
    <n v="0"/>
    <n v="0"/>
    <x v="2"/>
    <s v="nature"/>
    <x v="3811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2"/>
    <b v="0"/>
    <n v="0"/>
    <b v="0"/>
    <s v="food/food trucks"/>
    <n v="0"/>
    <n v="0"/>
    <x v="4"/>
    <s v="food trucks"/>
    <x v="3812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3"/>
    <b v="0"/>
    <n v="0"/>
    <b v="0"/>
    <s v="food/restaurants"/>
    <n v="0"/>
    <n v="0"/>
    <x v="4"/>
    <s v="restaurants"/>
    <x v="3813"/>
    <d v="2014-08-14T22:50:3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4"/>
    <b v="0"/>
    <n v="0"/>
    <b v="0"/>
    <s v="theater/plays"/>
    <n v="0"/>
    <n v="0"/>
    <x v="6"/>
    <s v="plays"/>
    <x v="3814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5"/>
    <b v="0"/>
    <n v="0"/>
    <b v="0"/>
    <s v="theater/plays"/>
    <n v="0"/>
    <n v="0"/>
    <x v="6"/>
    <s v="plays"/>
    <x v="3815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6"/>
    <b v="0"/>
    <n v="0"/>
    <b v="0"/>
    <s v="theater/plays"/>
    <n v="0"/>
    <n v="0"/>
    <x v="6"/>
    <s v="plays"/>
    <x v="3816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17"/>
    <b v="0"/>
    <n v="0"/>
    <b v="0"/>
    <s v="theater/plays"/>
    <n v="0"/>
    <n v="0"/>
    <x v="6"/>
    <s v="plays"/>
    <x v="3817"/>
    <d v="2016-12-26T19:18:5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18"/>
    <b v="0"/>
    <n v="0"/>
    <b v="0"/>
    <s v="film &amp; video/science fiction"/>
    <n v="0"/>
    <n v="0"/>
    <x v="5"/>
    <s v="science fiction"/>
    <x v="3818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9"/>
    <b v="0"/>
    <n v="0"/>
    <b v="0"/>
    <s v="technology/web"/>
    <n v="0"/>
    <n v="0"/>
    <x v="0"/>
    <s v="web"/>
    <x v="3819"/>
    <d v="2015-11-25T16:49:25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20"/>
    <b v="0"/>
    <n v="0"/>
    <b v="0"/>
    <s v="food/food trucks"/>
    <n v="0"/>
    <n v="0"/>
    <x v="4"/>
    <s v="food trucks"/>
    <x v="3820"/>
    <d v="2015-07-30T03:20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2"/>
    <b v="0"/>
    <n v="0"/>
    <b v="0"/>
    <s v="food/food trucks"/>
    <n v="0"/>
    <n v="0"/>
    <x v="4"/>
    <s v="food trucks"/>
    <x v="3832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3"/>
    <b v="0"/>
    <n v="0"/>
    <b v="0"/>
    <s v="theater/musical"/>
    <n v="0"/>
    <n v="0"/>
    <x v="6"/>
    <s v="musical"/>
    <x v="3833"/>
    <d v="2016-11-22T17:00:2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4"/>
    <b v="0"/>
    <n v="0"/>
    <b v="0"/>
    <s v="food/food trucks"/>
    <n v="0"/>
    <n v="0"/>
    <x v="4"/>
    <s v="food trucks"/>
    <x v="3834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5"/>
    <b v="0"/>
    <n v="0"/>
    <b v="0"/>
    <s v="theater/spaces"/>
    <n v="0"/>
    <n v="0"/>
    <x v="6"/>
    <s v="spaces"/>
    <x v="3835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56"/>
    <b v="0"/>
    <n v="0"/>
    <b v="0"/>
    <s v="games/video games"/>
    <n v="0"/>
    <n v="0"/>
    <x v="3"/>
    <s v="video games"/>
    <x v="385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7"/>
    <b v="0"/>
    <n v="0"/>
    <b v="0"/>
    <s v="food/food trucks"/>
    <n v="0"/>
    <n v="0"/>
    <x v="4"/>
    <s v="food trucks"/>
    <x v="3857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58"/>
    <b v="0"/>
    <n v="0"/>
    <b v="0"/>
    <s v="publishing/translations"/>
    <n v="0"/>
    <n v="0"/>
    <x v="1"/>
    <s v="translations"/>
    <x v="385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59"/>
    <b v="0"/>
    <n v="0"/>
    <b v="0"/>
    <s v="publishing/fiction"/>
    <n v="0"/>
    <n v="0"/>
    <x v="1"/>
    <s v="fiction"/>
    <x v="385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0"/>
    <b v="0"/>
    <n v="0"/>
    <b v="0"/>
    <s v="music/faith"/>
    <n v="0"/>
    <n v="0"/>
    <x v="7"/>
    <s v="faith"/>
    <x v="386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1"/>
    <b v="0"/>
    <n v="0"/>
    <b v="0"/>
    <s v="music/faith"/>
    <n v="0"/>
    <n v="0"/>
    <x v="7"/>
    <s v="faith"/>
    <x v="386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2"/>
    <b v="0"/>
    <n v="0"/>
    <b v="0"/>
    <s v="games/mobile games"/>
    <n v="0"/>
    <n v="0"/>
    <x v="3"/>
    <s v="mobile games"/>
    <x v="3862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3"/>
    <b v="0"/>
    <n v="0"/>
    <b v="0"/>
    <s v="food/food trucks"/>
    <n v="0"/>
    <n v="0"/>
    <x v="4"/>
    <s v="food trucks"/>
    <x v="386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64"/>
    <b v="0"/>
    <n v="0"/>
    <b v="0"/>
    <s v="food/food trucks"/>
    <n v="0"/>
    <n v="0"/>
    <x v="4"/>
    <s v="food trucks"/>
    <x v="386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65"/>
    <b v="0"/>
    <n v="0"/>
    <b v="0"/>
    <s v="food/restaurants"/>
    <n v="0"/>
    <n v="0"/>
    <x v="4"/>
    <s v="restaurants"/>
    <x v="3865"/>
    <d v="2016-06-07T21:06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66"/>
    <b v="0"/>
    <n v="0"/>
    <b v="0"/>
    <s v="food/food trucks"/>
    <n v="0"/>
    <n v="0"/>
    <x v="4"/>
    <s v="food trucks"/>
    <x v="386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67"/>
    <b v="0"/>
    <n v="0"/>
    <b v="0"/>
    <s v="food/food trucks"/>
    <n v="0"/>
    <n v="0"/>
    <x v="4"/>
    <s v="food trucks"/>
    <x v="386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68"/>
    <b v="0"/>
    <n v="0"/>
    <b v="0"/>
    <s v="publishing/children's books"/>
    <n v="0"/>
    <n v="0"/>
    <x v="1"/>
    <s v="children's books"/>
    <x v="386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69"/>
    <b v="0"/>
    <n v="0"/>
    <b v="0"/>
    <s v="theater/plays"/>
    <n v="0"/>
    <n v="0"/>
    <x v="6"/>
    <s v="plays"/>
    <x v="3869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70"/>
    <b v="0"/>
    <n v="0"/>
    <b v="0"/>
    <s v="theater/plays"/>
    <n v="0"/>
    <n v="0"/>
    <x v="6"/>
    <s v="plays"/>
    <x v="3870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71"/>
    <b v="0"/>
    <n v="0"/>
    <b v="0"/>
    <s v="theater/plays"/>
    <n v="0"/>
    <n v="0"/>
    <x v="6"/>
    <s v="plays"/>
    <x v="3871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72"/>
    <b v="0"/>
    <n v="0"/>
    <b v="0"/>
    <s v="theater/plays"/>
    <n v="0"/>
    <n v="0"/>
    <x v="6"/>
    <s v="plays"/>
    <x v="3872"/>
    <d v="2016-01-31T23:55:00"/>
  </r>
  <r>
    <n v="612"/>
    <s v="Web Streaming 2.0 (Canceled)"/>
    <s v="A Fast and Reliable new Web platform to stream videos from Internet"/>
    <n v="10000"/>
    <n v="0"/>
    <x v="1"/>
    <s v="IT"/>
    <s v="EUR"/>
    <n v="1472777146"/>
    <x v="3873"/>
    <b v="0"/>
    <n v="0"/>
    <b v="0"/>
    <s v="technology/web"/>
    <n v="0"/>
    <n v="0"/>
    <x v="0"/>
    <s v="web"/>
    <x v="3873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74"/>
    <b v="0"/>
    <n v="0"/>
    <b v="0"/>
    <s v="technology/web"/>
    <n v="0"/>
    <n v="0"/>
    <x v="0"/>
    <s v="web"/>
    <x v="3874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75"/>
    <b v="0"/>
    <n v="0"/>
    <b v="0"/>
    <s v="journalism/audio"/>
    <n v="0"/>
    <n v="0"/>
    <x v="8"/>
    <s v="audio"/>
    <x v="387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76"/>
    <b v="0"/>
    <n v="0"/>
    <b v="0"/>
    <s v="journalism/audio"/>
    <n v="0"/>
    <n v="0"/>
    <x v="8"/>
    <s v="audio"/>
    <x v="3876"/>
    <d v="2016-12-04T21:54:4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77"/>
    <b v="0"/>
    <n v="0"/>
    <b v="0"/>
    <s v="technology/web"/>
    <n v="0"/>
    <n v="0"/>
    <x v="0"/>
    <s v="web"/>
    <x v="387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78"/>
    <b v="0"/>
    <n v="0"/>
    <b v="0"/>
    <s v="technology/web"/>
    <n v="0"/>
    <n v="0"/>
    <x v="0"/>
    <s v="web"/>
    <x v="3878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9"/>
    <b v="0"/>
    <n v="0"/>
    <b v="0"/>
    <s v="food/food trucks"/>
    <n v="0"/>
    <n v="0"/>
    <x v="4"/>
    <s v="food trucks"/>
    <x v="3879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x v="3880"/>
    <b v="0"/>
    <n v="0"/>
    <b v="0"/>
    <s v="food/food trucks"/>
    <n v="0"/>
    <n v="0"/>
    <x v="4"/>
    <s v="food trucks"/>
    <x v="3880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81"/>
    <b v="0"/>
    <n v="0"/>
    <b v="0"/>
    <s v="theater/spaces"/>
    <n v="0"/>
    <n v="0"/>
    <x v="6"/>
    <s v="spaces"/>
    <x v="3881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2"/>
    <b v="0"/>
    <n v="0"/>
    <b v="0"/>
    <s v="theater/musical"/>
    <n v="0"/>
    <n v="0"/>
    <x v="6"/>
    <s v="musical"/>
    <x v="3882"/>
    <d v="2015-03-27T17:59:52"/>
  </r>
  <r>
    <n v="3886"/>
    <s v="a (Canceled)"/>
    <n v="1"/>
    <n v="10000"/>
    <n v="0"/>
    <x v="1"/>
    <s v="AU"/>
    <s v="AUD"/>
    <n v="1418275702"/>
    <x v="3883"/>
    <b v="0"/>
    <n v="0"/>
    <b v="0"/>
    <s v="theater/musical"/>
    <n v="0"/>
    <n v="0"/>
    <x v="6"/>
    <s v="musical"/>
    <x v="3883"/>
    <d v="2014-12-11T05:28:22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8"/>
    <b v="0"/>
    <n v="0"/>
    <b v="0"/>
    <s v="publishing/children's books"/>
    <n v="0"/>
    <n v="0"/>
    <x v="1"/>
    <s v="children's books"/>
    <x v="3898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899"/>
    <b v="0"/>
    <n v="0"/>
    <b v="0"/>
    <s v="theater/plays"/>
    <n v="0"/>
    <n v="0"/>
    <x v="6"/>
    <s v="plays"/>
    <x v="3899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0"/>
    <b v="0"/>
    <n v="0"/>
    <b v="0"/>
    <s v="theater/musical"/>
    <n v="0"/>
    <n v="0"/>
    <x v="6"/>
    <s v="musical"/>
    <x v="3900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1"/>
    <b v="0"/>
    <n v="0"/>
    <b v="0"/>
    <s v="theater/plays"/>
    <n v="0"/>
    <n v="0"/>
    <x v="6"/>
    <s v="plays"/>
    <x v="3901"/>
    <d v="2015-09-06T03:38:2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02"/>
    <b v="0"/>
    <n v="0"/>
    <b v="0"/>
    <s v="food/food trucks"/>
    <n v="0"/>
    <n v="0"/>
    <x v="4"/>
    <s v="food trucks"/>
    <x v="3902"/>
    <d v="2014-08-23T14:12:2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7"/>
    <b v="0"/>
    <n v="0"/>
    <b v="0"/>
    <s v="film &amp; video/animation"/>
    <n v="0"/>
    <n v="0"/>
    <x v="5"/>
    <s v="animation"/>
    <x v="3907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8"/>
    <b v="0"/>
    <n v="0"/>
    <b v="0"/>
    <s v="film &amp; video/animation"/>
    <n v="0"/>
    <n v="0"/>
    <x v="5"/>
    <s v="animation"/>
    <x v="3908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09"/>
    <b v="0"/>
    <n v="0"/>
    <b v="0"/>
    <s v="music/jazz"/>
    <n v="0"/>
    <n v="0"/>
    <x v="7"/>
    <s v="jazz"/>
    <x v="3909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0"/>
    <b v="0"/>
    <n v="0"/>
    <b v="0"/>
    <s v="music/faith"/>
    <n v="0"/>
    <n v="0"/>
    <x v="7"/>
    <s v="faith"/>
    <x v="3910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1"/>
    <b v="0"/>
    <n v="0"/>
    <b v="0"/>
    <s v="food/restaurants"/>
    <n v="0"/>
    <n v="0"/>
    <x v="4"/>
    <s v="restaurants"/>
    <x v="3911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2"/>
    <b v="0"/>
    <n v="0"/>
    <b v="0"/>
    <s v="theater/plays"/>
    <n v="0"/>
    <n v="0"/>
    <x v="6"/>
    <s v="plays"/>
    <x v="3912"/>
    <d v="2016-03-24T22:59:23"/>
  </r>
  <r>
    <n v="147"/>
    <s v="Consumed (Static Air) (Canceled)"/>
    <s v="Film makers catch live footage beyond their wildest dreams."/>
    <n v="7000"/>
    <n v="0"/>
    <x v="1"/>
    <s v="GB"/>
    <s v="GBP"/>
    <n v="1420741080"/>
    <x v="3913"/>
    <b v="0"/>
    <n v="0"/>
    <b v="0"/>
    <s v="film &amp; video/science fiction"/>
    <n v="0"/>
    <n v="0"/>
    <x v="5"/>
    <s v="science fiction"/>
    <x v="3913"/>
    <d v="2015-01-08T18:18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9"/>
    <b v="0"/>
    <n v="0"/>
    <b v="0"/>
    <s v="music/faith"/>
    <n v="0"/>
    <n v="0"/>
    <x v="7"/>
    <s v="faith"/>
    <x v="3919"/>
    <d v="2017-04-14T04:07:4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20"/>
    <b v="0"/>
    <n v="0"/>
    <b v="0"/>
    <s v="film &amp; video/drama"/>
    <n v="0"/>
    <n v="0"/>
    <x v="5"/>
    <s v="drama"/>
    <x v="3920"/>
    <d v="2015-05-08T18:12:56"/>
  </r>
  <r>
    <n v="202"/>
    <s v="Modern Gangsters"/>
    <s v="new web series created by jonney terry"/>
    <n v="6000"/>
    <n v="0"/>
    <x v="2"/>
    <s v="US"/>
    <s v="USD"/>
    <n v="1444337940"/>
    <x v="3921"/>
    <b v="0"/>
    <n v="0"/>
    <b v="0"/>
    <s v="film &amp; video/drama"/>
    <n v="0"/>
    <n v="0"/>
    <x v="5"/>
    <s v="drama"/>
    <x v="3921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2"/>
    <b v="0"/>
    <n v="0"/>
    <b v="0"/>
    <s v="film &amp; video/animation"/>
    <n v="0"/>
    <n v="0"/>
    <x v="5"/>
    <s v="animation"/>
    <x v="392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3"/>
    <b v="0"/>
    <n v="0"/>
    <b v="0"/>
    <s v="food/food trucks"/>
    <n v="0"/>
    <n v="0"/>
    <x v="4"/>
    <s v="food trucks"/>
    <x v="3923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5"/>
    <b v="0"/>
    <n v="0"/>
    <b v="0"/>
    <s v="theater/plays"/>
    <n v="0"/>
    <n v="0"/>
    <x v="6"/>
    <s v="plays"/>
    <x v="3925"/>
    <d v="2015-11-05T16:11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6"/>
    <b v="0"/>
    <n v="0"/>
    <b v="0"/>
    <s v="publishing/translations"/>
    <n v="0"/>
    <n v="0"/>
    <x v="1"/>
    <s v="translations"/>
    <x v="3926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7"/>
    <b v="0"/>
    <n v="0"/>
    <b v="0"/>
    <s v="food/food trucks"/>
    <n v="0"/>
    <n v="0"/>
    <x v="4"/>
    <s v="food trucks"/>
    <x v="3927"/>
    <d v="2015-10-09T17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29"/>
    <b v="0"/>
    <n v="0"/>
    <b v="0"/>
    <s v="music/jazz"/>
    <n v="0"/>
    <n v="0"/>
    <x v="7"/>
    <s v="jazz"/>
    <x v="3929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0"/>
    <b v="0"/>
    <n v="0"/>
    <b v="0"/>
    <s v="music/faith"/>
    <n v="0"/>
    <n v="0"/>
    <x v="7"/>
    <s v="faith"/>
    <x v="3930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1"/>
    <b v="0"/>
    <n v="0"/>
    <b v="0"/>
    <s v="theater/plays"/>
    <n v="0"/>
    <n v="0"/>
    <x v="6"/>
    <s v="plays"/>
    <x v="3931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2"/>
    <b v="0"/>
    <n v="0"/>
    <b v="0"/>
    <s v="theater/plays"/>
    <n v="0"/>
    <n v="0"/>
    <x v="6"/>
    <s v="plays"/>
    <x v="3932"/>
    <d v="2016-04-25T00:2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33"/>
    <b v="0"/>
    <n v="0"/>
    <b v="0"/>
    <s v="film &amp; video/science fiction"/>
    <n v="0"/>
    <n v="0"/>
    <x v="5"/>
    <s v="science fiction"/>
    <x v="3933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4"/>
    <b v="0"/>
    <n v="0"/>
    <b v="0"/>
    <s v="technology/web"/>
    <n v="0"/>
    <n v="0"/>
    <x v="0"/>
    <s v="web"/>
    <x v="3934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5"/>
    <b v="0"/>
    <n v="0"/>
    <b v="0"/>
    <s v="theater/musical"/>
    <n v="0"/>
    <n v="0"/>
    <x v="6"/>
    <s v="musical"/>
    <x v="3935"/>
    <d v="2015-10-08T16:42: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7"/>
    <b v="0"/>
    <n v="0"/>
    <b v="0"/>
    <s v="film &amp; video/drama"/>
    <n v="0"/>
    <n v="0"/>
    <x v="5"/>
    <s v="drama"/>
    <x v="3937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38"/>
    <b v="0"/>
    <n v="0"/>
    <b v="0"/>
    <s v="film &amp; video/drama"/>
    <n v="0"/>
    <n v="0"/>
    <x v="5"/>
    <s v="drama"/>
    <x v="3938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39"/>
    <b v="0"/>
    <n v="0"/>
    <b v="0"/>
    <s v="film &amp; video/animation"/>
    <n v="0"/>
    <n v="0"/>
    <x v="5"/>
    <s v="animation"/>
    <x v="3939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x v="3940"/>
    <b v="0"/>
    <n v="0"/>
    <b v="0"/>
    <s v="film &amp; video/animation"/>
    <n v="0"/>
    <n v="0"/>
    <x v="5"/>
    <s v="animation"/>
    <x v="3940"/>
    <d v="2015-05-27T18:41:2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1"/>
    <b v="0"/>
    <n v="0"/>
    <b v="0"/>
    <s v="publishing/fiction"/>
    <n v="0"/>
    <n v="0"/>
    <x v="1"/>
    <s v="fiction"/>
    <x v="3941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2"/>
    <b v="0"/>
    <n v="0"/>
    <b v="0"/>
    <s v="music/jazz"/>
    <n v="0"/>
    <n v="0"/>
    <x v="7"/>
    <s v="jazz"/>
    <x v="3942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3"/>
    <b v="0"/>
    <n v="0"/>
    <b v="0"/>
    <s v="technology/wearables"/>
    <n v="0"/>
    <n v="0"/>
    <x v="0"/>
    <s v="wearables"/>
    <x v="3943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4"/>
    <b v="0"/>
    <n v="0"/>
    <b v="0"/>
    <s v="games/mobile games"/>
    <n v="0"/>
    <n v="0"/>
    <x v="3"/>
    <s v="mobile games"/>
    <x v="3944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45"/>
    <b v="0"/>
    <n v="0"/>
    <b v="0"/>
    <s v="publishing/fiction"/>
    <n v="0"/>
    <n v="0"/>
    <x v="1"/>
    <s v="fiction"/>
    <x v="3945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46"/>
    <b v="0"/>
    <n v="0"/>
    <b v="0"/>
    <s v="music/faith"/>
    <n v="0"/>
    <n v="0"/>
    <x v="7"/>
    <s v="faith"/>
    <x v="3946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47"/>
    <b v="0"/>
    <n v="0"/>
    <b v="0"/>
    <s v="music/faith"/>
    <n v="0"/>
    <n v="0"/>
    <x v="7"/>
    <s v="faith"/>
    <x v="3947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48"/>
    <b v="0"/>
    <n v="0"/>
    <b v="0"/>
    <s v="food/restaurants"/>
    <n v="0"/>
    <n v="0"/>
    <x v="4"/>
    <s v="restaurants"/>
    <x v="3948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49"/>
    <b v="0"/>
    <n v="0"/>
    <b v="0"/>
    <s v="publishing/children's books"/>
    <n v="0"/>
    <n v="0"/>
    <x v="1"/>
    <s v="children's books"/>
    <x v="3949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0"/>
    <b v="0"/>
    <n v="0"/>
    <b v="0"/>
    <s v="theater/musical"/>
    <n v="0"/>
    <n v="0"/>
    <x v="6"/>
    <s v="musical"/>
    <x v="3950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1"/>
    <b v="0"/>
    <n v="0"/>
    <b v="0"/>
    <s v="theater/plays"/>
    <n v="0"/>
    <n v="0"/>
    <x v="6"/>
    <s v="plays"/>
    <x v="3951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52"/>
    <b v="0"/>
    <n v="0"/>
    <b v="0"/>
    <s v="theater/plays"/>
    <n v="0"/>
    <n v="0"/>
    <x v="6"/>
    <s v="plays"/>
    <x v="3952"/>
    <d v="2014-12-18T15:02:44"/>
  </r>
  <r>
    <n v="134"/>
    <s v="MARLEY'S GHOST (AMBASSADORS OF STEAM) (Canceled)"/>
    <s v="steampunk  remake of &quot;a Christmas carol&quot;"/>
    <n v="5000"/>
    <n v="0"/>
    <x v="1"/>
    <s v="US"/>
    <s v="USD"/>
    <n v="1441386000"/>
    <x v="3953"/>
    <b v="0"/>
    <n v="0"/>
    <b v="0"/>
    <s v="film &amp; video/science fiction"/>
    <n v="0"/>
    <n v="0"/>
    <x v="5"/>
    <s v="science fiction"/>
    <x v="395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54"/>
    <b v="0"/>
    <n v="0"/>
    <b v="0"/>
    <s v="film &amp; video/science fiction"/>
    <n v="0"/>
    <n v="0"/>
    <x v="5"/>
    <s v="science fiction"/>
    <x v="3954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55"/>
    <b v="0"/>
    <n v="0"/>
    <b v="0"/>
    <s v="technology/web"/>
    <n v="0"/>
    <n v="0"/>
    <x v="0"/>
    <s v="web"/>
    <x v="3955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56"/>
    <b v="0"/>
    <n v="0"/>
    <b v="0"/>
    <s v="technology/web"/>
    <n v="0"/>
    <n v="0"/>
    <x v="0"/>
    <s v="web"/>
    <x v="3956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57"/>
    <b v="0"/>
    <n v="0"/>
    <b v="0"/>
    <s v="technology/web"/>
    <n v="0"/>
    <n v="0"/>
    <x v="0"/>
    <s v="web"/>
    <x v="3957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8"/>
    <b v="0"/>
    <n v="0"/>
    <b v="0"/>
    <s v="music/world music"/>
    <n v="0"/>
    <n v="0"/>
    <x v="7"/>
    <s v="world music"/>
    <x v="3958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9"/>
    <b v="0"/>
    <n v="0"/>
    <b v="0"/>
    <s v="publishing/translations"/>
    <n v="0"/>
    <n v="0"/>
    <x v="1"/>
    <s v="translations"/>
    <x v="3959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60"/>
    <b v="0"/>
    <n v="0"/>
    <b v="0"/>
    <s v="technology/web"/>
    <n v="0"/>
    <n v="0"/>
    <x v="0"/>
    <s v="web"/>
    <x v="3960"/>
    <d v="2015-07-12T19:31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5"/>
    <b v="0"/>
    <n v="0"/>
    <b v="0"/>
    <s v="publishing/fiction"/>
    <n v="0"/>
    <n v="0"/>
    <x v="1"/>
    <s v="fiction"/>
    <x v="3965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6"/>
    <b v="0"/>
    <n v="0"/>
    <b v="0"/>
    <s v="games/mobile games"/>
    <n v="0"/>
    <n v="0"/>
    <x v="3"/>
    <s v="mobile games"/>
    <x v="3966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7"/>
    <b v="0"/>
    <n v="0"/>
    <b v="0"/>
    <s v="publishing/translations"/>
    <n v="0"/>
    <n v="0"/>
    <x v="1"/>
    <s v="translations"/>
    <x v="3967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68"/>
    <b v="0"/>
    <n v="0"/>
    <b v="0"/>
    <s v="music/faith"/>
    <n v="0"/>
    <n v="0"/>
    <x v="7"/>
    <s v="faith"/>
    <x v="3968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69"/>
    <b v="0"/>
    <n v="0"/>
    <b v="0"/>
    <s v="publishing/children's books"/>
    <n v="0"/>
    <n v="0"/>
    <x v="1"/>
    <s v="children's books"/>
    <x v="396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0"/>
    <b v="0"/>
    <n v="0"/>
    <b v="0"/>
    <s v="theater/musical"/>
    <n v="0"/>
    <n v="0"/>
    <x v="6"/>
    <s v="musical"/>
    <x v="397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1"/>
    <b v="0"/>
    <n v="0"/>
    <b v="0"/>
    <s v="theater/plays"/>
    <n v="0"/>
    <n v="0"/>
    <x v="6"/>
    <s v="plays"/>
    <x v="3971"/>
    <d v="2015-12-04T16:43:5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72"/>
    <b v="0"/>
    <n v="0"/>
    <b v="0"/>
    <s v="film &amp; video/science fiction"/>
    <n v="0"/>
    <n v="0"/>
    <x v="5"/>
    <s v="science fiction"/>
    <x v="3972"/>
    <d v="2015-05-15T22:17: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73"/>
    <b v="0"/>
    <n v="0"/>
    <b v="0"/>
    <s v="journalism/audio"/>
    <n v="0"/>
    <n v="0"/>
    <x v="8"/>
    <s v="audio"/>
    <x v="3973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4"/>
    <b v="0"/>
    <n v="0"/>
    <b v="0"/>
    <s v="publishing/art books"/>
    <n v="0"/>
    <n v="0"/>
    <x v="1"/>
    <s v="art books"/>
    <x v="3974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5"/>
    <b v="0"/>
    <n v="0"/>
    <b v="0"/>
    <s v="technology/web"/>
    <n v="0"/>
    <n v="0"/>
    <x v="0"/>
    <s v="web"/>
    <x v="3975"/>
    <d v="2015-07-02T21:59:4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7"/>
    <b v="0"/>
    <n v="0"/>
    <b v="0"/>
    <s v="photography/nature"/>
    <n v="0"/>
    <n v="0"/>
    <x v="2"/>
    <s v="nature"/>
    <x v="3977"/>
    <d v="2015-05-27T19:47:1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8"/>
    <b v="0"/>
    <n v="0"/>
    <b v="0"/>
    <s v="journalism/audio"/>
    <n v="0"/>
    <n v="0"/>
    <x v="8"/>
    <s v="audio"/>
    <x v="3978"/>
    <d v="2016-03-07T23:49:0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3"/>
    <b v="0"/>
    <n v="0"/>
    <b v="0"/>
    <s v="film &amp; video/drama"/>
    <n v="0"/>
    <n v="0"/>
    <x v="5"/>
    <s v="drama"/>
    <x v="3983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4"/>
    <b v="0"/>
    <n v="0"/>
    <b v="0"/>
    <s v="film &amp; video/animation"/>
    <n v="0"/>
    <n v="0"/>
    <x v="5"/>
    <s v="animation"/>
    <x v="3984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5"/>
    <b v="0"/>
    <n v="0"/>
    <b v="0"/>
    <s v="music/indie rock"/>
    <n v="0"/>
    <n v="0"/>
    <x v="7"/>
    <s v="indie rock"/>
    <x v="3985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6"/>
    <b v="0"/>
    <n v="0"/>
    <b v="0"/>
    <s v="games/mobile games"/>
    <n v="0"/>
    <n v="0"/>
    <x v="3"/>
    <s v="mobile games"/>
    <x v="3986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7"/>
    <b v="0"/>
    <n v="0"/>
    <b v="0"/>
    <s v="music/faith"/>
    <n v="0"/>
    <n v="0"/>
    <x v="7"/>
    <s v="faith"/>
    <x v="3987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88"/>
    <b v="0"/>
    <n v="0"/>
    <b v="0"/>
    <s v="music/faith"/>
    <n v="0"/>
    <n v="0"/>
    <x v="7"/>
    <s v="faith"/>
    <x v="3988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89"/>
    <b v="0"/>
    <n v="0"/>
    <b v="0"/>
    <s v="photography/photobooks"/>
    <n v="0"/>
    <n v="0"/>
    <x v="2"/>
    <s v="photobooks"/>
    <x v="3989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0"/>
    <b v="0"/>
    <n v="0"/>
    <b v="0"/>
    <s v="food/food trucks"/>
    <n v="0"/>
    <n v="0"/>
    <x v="4"/>
    <s v="food trucks"/>
    <x v="3990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1"/>
    <b v="0"/>
    <n v="0"/>
    <b v="0"/>
    <s v="food/food trucks"/>
    <n v="0"/>
    <n v="0"/>
    <x v="4"/>
    <s v="food trucks"/>
    <x v="3991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2"/>
    <b v="0"/>
    <n v="0"/>
    <b v="0"/>
    <s v="theater/plays"/>
    <n v="0"/>
    <n v="0"/>
    <x v="6"/>
    <s v="plays"/>
    <x v="3992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3"/>
    <b v="0"/>
    <n v="0"/>
    <b v="0"/>
    <s v="theater/spaces"/>
    <n v="0"/>
    <n v="0"/>
    <x v="6"/>
    <s v="spaces"/>
    <x v="3993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4"/>
    <b v="0"/>
    <n v="0"/>
    <b v="0"/>
    <s v="theater/musical"/>
    <n v="0"/>
    <n v="0"/>
    <x v="6"/>
    <s v="musical"/>
    <x v="3994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5"/>
    <b v="0"/>
    <n v="0"/>
    <b v="0"/>
    <s v="theater/musical"/>
    <n v="0"/>
    <n v="0"/>
    <x v="6"/>
    <s v="musical"/>
    <x v="3995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6"/>
    <b v="0"/>
    <n v="0"/>
    <b v="0"/>
    <s v="theater/plays"/>
    <n v="0"/>
    <n v="0"/>
    <x v="6"/>
    <s v="plays"/>
    <x v="3996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97"/>
    <b v="0"/>
    <n v="0"/>
    <b v="0"/>
    <s v="theater/plays"/>
    <n v="0"/>
    <n v="0"/>
    <x v="6"/>
    <s v="plays"/>
    <x v="399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8"/>
    <b v="0"/>
    <n v="0"/>
    <b v="0"/>
    <s v="theater/plays"/>
    <n v="0"/>
    <n v="0"/>
    <x v="6"/>
    <s v="plays"/>
    <x v="3998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3999"/>
    <b v="0"/>
    <n v="0"/>
    <b v="0"/>
    <s v="theater/plays"/>
    <n v="0"/>
    <n v="0"/>
    <x v="6"/>
    <s v="plays"/>
    <x v="3999"/>
    <d v="2016-06-14T18:54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4000"/>
    <b v="0"/>
    <n v="0"/>
    <b v="0"/>
    <s v="film &amp; video/science fiction"/>
    <n v="0"/>
    <n v="0"/>
    <x v="5"/>
    <s v="science fiction"/>
    <x v="4000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4001"/>
    <b v="0"/>
    <n v="0"/>
    <b v="0"/>
    <s v="journalism/audio"/>
    <n v="0"/>
    <n v="0"/>
    <x v="8"/>
    <s v="audio"/>
    <x v="4001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4002"/>
    <b v="0"/>
    <n v="0"/>
    <b v="0"/>
    <s v="technology/web"/>
    <n v="0"/>
    <n v="0"/>
    <x v="0"/>
    <s v="web"/>
    <x v="4002"/>
    <d v="2015-03-31T23:39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</r>
  <r>
    <n v="1484"/>
    <s v="a book called filtered down thru the stars"/>
    <s v="The mussings of an old wizard"/>
    <n v="2000"/>
    <n v="0"/>
    <x v="2"/>
    <s v="US"/>
    <s v="USD"/>
    <n v="1342882260"/>
    <x v="4018"/>
    <b v="0"/>
    <n v="0"/>
    <b v="0"/>
    <s v="publishing/fiction"/>
    <n v="0"/>
    <n v="0"/>
    <x v="1"/>
    <s v="fiction"/>
    <x v="4018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19"/>
    <b v="0"/>
    <n v="0"/>
    <b v="0"/>
    <s v="publishing/fiction"/>
    <n v="0"/>
    <n v="0"/>
    <x v="1"/>
    <s v="fiction"/>
    <x v="4019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0"/>
    <b v="0"/>
    <n v="0"/>
    <b v="0"/>
    <s v="music/faith"/>
    <n v="0"/>
    <n v="0"/>
    <x v="7"/>
    <s v="faith"/>
    <x v="4020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1"/>
    <b v="0"/>
    <n v="0"/>
    <b v="0"/>
    <s v="photography/people"/>
    <n v="0"/>
    <n v="0"/>
    <x v="2"/>
    <s v="people"/>
    <x v="4021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2"/>
    <b v="0"/>
    <n v="0"/>
    <b v="0"/>
    <s v="games/video games"/>
    <n v="0"/>
    <n v="0"/>
    <x v="3"/>
    <s v="video games"/>
    <x v="4022"/>
    <d v="2010-07-31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3"/>
    <b v="0"/>
    <n v="0"/>
    <b v="0"/>
    <s v="theater/plays"/>
    <n v="0"/>
    <n v="0"/>
    <x v="6"/>
    <s v="plays"/>
    <x v="4023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4"/>
    <b v="0"/>
    <n v="0"/>
    <b v="0"/>
    <s v="theater/plays"/>
    <n v="0"/>
    <n v="0"/>
    <x v="6"/>
    <s v="plays"/>
    <x v="4024"/>
    <d v="2016-06-03T11:19:1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25"/>
    <b v="0"/>
    <n v="0"/>
    <b v="0"/>
    <s v="music/world music"/>
    <n v="0"/>
    <n v="0"/>
    <x v="7"/>
    <s v="world music"/>
    <x v="4025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6"/>
    <b v="0"/>
    <n v="0"/>
    <b v="0"/>
    <s v="technology/web"/>
    <n v="0"/>
    <n v="0"/>
    <x v="0"/>
    <s v="web"/>
    <x v="4026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7"/>
    <b v="0"/>
    <n v="0"/>
    <b v="0"/>
    <s v="technology/web"/>
    <n v="0"/>
    <n v="0"/>
    <x v="0"/>
    <s v="web"/>
    <x v="4027"/>
    <d v="2015-06-25T18:39:5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4"/>
    <b v="0"/>
    <n v="0"/>
    <b v="0"/>
    <s v="music/jazz"/>
    <n v="0"/>
    <n v="0"/>
    <x v="7"/>
    <s v="jazz"/>
    <x v="4034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5"/>
    <b v="0"/>
    <n v="0"/>
    <b v="0"/>
    <s v="publishing/translations"/>
    <n v="0"/>
    <n v="0"/>
    <x v="1"/>
    <s v="translations"/>
    <x v="4035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6"/>
    <b v="0"/>
    <n v="0"/>
    <b v="0"/>
    <s v="publishing/fiction"/>
    <n v="0"/>
    <n v="0"/>
    <x v="1"/>
    <s v="fiction"/>
    <x v="4036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x v="4037"/>
    <b v="0"/>
    <n v="0"/>
    <b v="0"/>
    <s v="photography/places"/>
    <n v="0"/>
    <n v="0"/>
    <x v="2"/>
    <s v="places"/>
    <x v="4037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8"/>
    <b v="1"/>
    <n v="0"/>
    <b v="0"/>
    <s v="photography/photobooks"/>
    <n v="0"/>
    <n v="0"/>
    <x v="2"/>
    <s v="photobooks"/>
    <x v="4038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39"/>
    <b v="0"/>
    <n v="0"/>
    <b v="0"/>
    <s v="theater/plays"/>
    <n v="0"/>
    <n v="0"/>
    <x v="6"/>
    <s v="plays"/>
    <x v="4039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0"/>
    <b v="0"/>
    <n v="0"/>
    <b v="0"/>
    <s v="theater/plays"/>
    <n v="0"/>
    <n v="0"/>
    <x v="6"/>
    <s v="plays"/>
    <x v="4040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1"/>
    <b v="0"/>
    <n v="0"/>
    <b v="0"/>
    <s v="theater/musical"/>
    <n v="0"/>
    <n v="0"/>
    <x v="6"/>
    <s v="musical"/>
    <x v="4041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2"/>
    <b v="0"/>
    <n v="0"/>
    <b v="0"/>
    <s v="theater/plays"/>
    <n v="0"/>
    <n v="0"/>
    <x v="6"/>
    <s v="plays"/>
    <x v="4042"/>
    <d v="2015-08-14T19:38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43"/>
    <b v="0"/>
    <n v="0"/>
    <b v="0"/>
    <s v="technology/web"/>
    <n v="0"/>
    <n v="0"/>
    <x v="0"/>
    <s v="web"/>
    <x v="4043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4"/>
    <b v="0"/>
    <n v="0"/>
    <b v="0"/>
    <s v="technology/web"/>
    <n v="0"/>
    <n v="0"/>
    <x v="0"/>
    <s v="web"/>
    <x v="4044"/>
    <d v="2015-01-31T00:39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6"/>
    <b v="0"/>
    <n v="0"/>
    <b v="0"/>
    <s v="technology/wearables"/>
    <n v="0"/>
    <n v="0"/>
    <x v="0"/>
    <s v="wearables"/>
    <x v="404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7"/>
    <b v="0"/>
    <n v="0"/>
    <b v="0"/>
    <s v="photography/places"/>
    <n v="0"/>
    <n v="0"/>
    <x v="2"/>
    <s v="places"/>
    <x v="4047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8"/>
    <b v="0"/>
    <n v="0"/>
    <b v="0"/>
    <s v="photography/places"/>
    <n v="0"/>
    <n v="0"/>
    <x v="2"/>
    <s v="places"/>
    <x v="404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49"/>
    <b v="0"/>
    <n v="0"/>
    <b v="0"/>
    <s v="theater/plays"/>
    <n v="0"/>
    <n v="0"/>
    <x v="6"/>
    <s v="plays"/>
    <x v="404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0"/>
    <b v="0"/>
    <n v="0"/>
    <b v="0"/>
    <s v="theater/plays"/>
    <n v="0"/>
    <n v="0"/>
    <x v="6"/>
    <s v="plays"/>
    <x v="405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1"/>
    <b v="0"/>
    <n v="0"/>
    <b v="0"/>
    <s v="theater/plays"/>
    <n v="0"/>
    <n v="0"/>
    <x v="6"/>
    <s v="plays"/>
    <x v="4051"/>
    <d v="2015-06-16T21:41:54"/>
  </r>
  <r>
    <n v="131"/>
    <s v="I (Canceled)"/>
    <s v="I"/>
    <n v="1200"/>
    <n v="0"/>
    <x v="1"/>
    <s v="US"/>
    <s v="USD"/>
    <n v="1467763200"/>
    <x v="4052"/>
    <b v="0"/>
    <n v="0"/>
    <b v="0"/>
    <s v="film &amp; video/science fiction"/>
    <n v="0"/>
    <n v="0"/>
    <x v="5"/>
    <s v="science fiction"/>
    <x v="4052"/>
    <d v="2016-07-06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5"/>
    <b v="0"/>
    <n v="0"/>
    <b v="0"/>
    <s v="games/video games"/>
    <n v="0"/>
    <n v="0"/>
    <x v="3"/>
    <s v="video games"/>
    <x v="4055"/>
    <d v="2014-06-15T17:08:07"/>
  </r>
  <r>
    <n v="1059"/>
    <s v="Voice Over Artist (Canceled)"/>
    <s v="Turning myself into a vocal artist."/>
    <n v="1100"/>
    <n v="0"/>
    <x v="1"/>
    <s v="US"/>
    <s v="USD"/>
    <n v="1426269456"/>
    <x v="4056"/>
    <b v="0"/>
    <n v="0"/>
    <b v="0"/>
    <s v="journalism/audio"/>
    <n v="0"/>
    <n v="0"/>
    <x v="8"/>
    <s v="audio"/>
    <x v="4056"/>
    <d v="2015-03-13T17:57:3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2"/>
    <b v="0"/>
    <n v="0"/>
    <b v="0"/>
    <s v="publishing/translations"/>
    <n v="0"/>
    <n v="0"/>
    <x v="1"/>
    <s v="translations"/>
    <x v="4062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3"/>
    <b v="0"/>
    <n v="0"/>
    <b v="0"/>
    <s v="photography/nature"/>
    <n v="0"/>
    <n v="0"/>
    <x v="2"/>
    <s v="nature"/>
    <x v="4063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4"/>
    <b v="0"/>
    <n v="0"/>
    <b v="0"/>
    <s v="music/faith"/>
    <n v="0"/>
    <n v="0"/>
    <x v="7"/>
    <s v="faith"/>
    <x v="4064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5"/>
    <b v="0"/>
    <n v="0"/>
    <b v="0"/>
    <s v="food/food trucks"/>
    <n v="0"/>
    <n v="0"/>
    <x v="4"/>
    <s v="food trucks"/>
    <x v="4065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6"/>
    <b v="0"/>
    <n v="0"/>
    <b v="0"/>
    <s v="theater/plays"/>
    <n v="0"/>
    <n v="0"/>
    <x v="6"/>
    <s v="plays"/>
    <x v="4066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67"/>
    <b v="0"/>
    <n v="0"/>
    <b v="0"/>
    <s v="theater/plays"/>
    <n v="0"/>
    <n v="0"/>
    <x v="6"/>
    <s v="plays"/>
    <x v="4067"/>
    <d v="2014-08-24T07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8"/>
    <b v="0"/>
    <n v="0"/>
    <b v="0"/>
    <s v="journalism/audio"/>
    <n v="0"/>
    <n v="0"/>
    <x v="8"/>
    <s v="audio"/>
    <x v="4068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9"/>
    <b v="0"/>
    <n v="0"/>
    <b v="0"/>
    <s v="technology/web"/>
    <n v="0"/>
    <n v="0"/>
    <x v="0"/>
    <s v="web"/>
    <x v="4069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70"/>
    <b v="0"/>
    <n v="0"/>
    <b v="0"/>
    <s v="technology/web"/>
    <n v="0"/>
    <n v="0"/>
    <x v="0"/>
    <s v="web"/>
    <x v="4070"/>
    <d v="2016-01-17T23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b v="0"/>
    <n v="0"/>
    <b v="0"/>
    <s v="theater/plays"/>
    <n v="0"/>
    <n v="0"/>
    <x v="6"/>
    <s v="plays"/>
    <x v="4079"/>
    <d v="2017-01-25T21:41:2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80"/>
    <b v="0"/>
    <n v="0"/>
    <b v="0"/>
    <s v="film &amp; video/science fiction"/>
    <n v="0"/>
    <n v="0"/>
    <x v="5"/>
    <s v="science fiction"/>
    <x v="4080"/>
    <d v="2014-06-16T20:16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</r>
  <r>
    <n v="1141"/>
    <s v="Arena Z - Zombie Survival"/>
    <s v="I think this will be a great game!"/>
    <n v="500"/>
    <n v="0"/>
    <x v="2"/>
    <s v="DE"/>
    <s v="EUR"/>
    <n v="1436460450"/>
    <x v="4088"/>
    <b v="0"/>
    <n v="0"/>
    <b v="0"/>
    <s v="games/mobile games"/>
    <n v="0"/>
    <n v="0"/>
    <x v="3"/>
    <s v="mobile games"/>
    <x v="4088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89"/>
    <b v="0"/>
    <n v="0"/>
    <b v="0"/>
    <s v="photography/places"/>
    <n v="0"/>
    <n v="0"/>
    <x v="2"/>
    <s v="places"/>
    <x v="4089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0"/>
    <b v="0"/>
    <n v="0"/>
    <b v="0"/>
    <s v="theater/musical"/>
    <n v="0"/>
    <n v="0"/>
    <x v="6"/>
    <s v="musical"/>
    <x v="4090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1"/>
    <b v="0"/>
    <n v="0"/>
    <b v="0"/>
    <s v="theater/plays"/>
    <n v="0"/>
    <n v="0"/>
    <x v="6"/>
    <s v="plays"/>
    <x v="4091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2"/>
    <b v="0"/>
    <n v="0"/>
    <b v="0"/>
    <s v="theater/plays"/>
    <n v="0"/>
    <n v="0"/>
    <x v="6"/>
    <s v="plays"/>
    <x v="4092"/>
    <d v="2015-11-29T13:56:4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93"/>
    <b v="0"/>
    <n v="0"/>
    <b v="0"/>
    <s v="journalism/audio"/>
    <n v="0"/>
    <n v="0"/>
    <x v="8"/>
    <s v="audio"/>
    <x v="4093"/>
    <d v="2014-08-27T00:20:2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2"/>
    <b v="0"/>
    <n v="0"/>
    <b v="0"/>
    <s v="theater/plays"/>
    <n v="0"/>
    <n v="0"/>
    <x v="6"/>
    <s v="plays"/>
    <x v="4102"/>
    <d v="2017-01-27T18:54:0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3"/>
    <b v="0"/>
    <n v="0"/>
    <b v="0"/>
    <s v="technology/web"/>
    <n v="0"/>
    <n v="0"/>
    <x v="0"/>
    <s v="web"/>
    <x v="4103"/>
    <d v="2015-11-22T20:48:5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4"/>
    <b v="0"/>
    <n v="0"/>
    <b v="0"/>
    <s v="theater/plays"/>
    <n v="0"/>
    <n v="0"/>
    <x v="6"/>
    <s v="plays"/>
    <x v="4104"/>
    <d v="2017-04-03T15:30:0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5"/>
    <b v="0"/>
    <n v="0"/>
    <b v="0"/>
    <s v="film &amp; video/drama"/>
    <n v="0"/>
    <n v="0"/>
    <x v="5"/>
    <s v="drama"/>
    <x v="4105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6"/>
    <b v="0"/>
    <n v="0"/>
    <b v="0"/>
    <s v="technology/web"/>
    <n v="0"/>
    <n v="0"/>
    <x v="0"/>
    <s v="web"/>
    <x v="4106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3C782-2F1B-3C4D-802C-CC4B15FE1A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43F21-5B2A-AF40-85A8-4C5ABD510C8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5:C8" firstHeaderRow="1" firstDataRow="2" firstDataCol="1" rowPageCount="2" colPageCount="1"/>
  <pivotFields count="18">
    <pivotField showAll="0"/>
    <pivotField showAll="0"/>
    <pivotField showAll="0"/>
    <pivotField numFmtId="44" showAll="0">
      <items count="446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t="default"/>
      </items>
    </pivotField>
    <pivotField numFmtId="164"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00EE4-6B1D-4A4F-AAA7-BFACA9AF5CB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7"/>
        <item x="165"/>
        <item x="1058"/>
        <item x="997"/>
        <item x="1813"/>
        <item x="602"/>
        <item x="2086"/>
        <item x="255"/>
        <item x="2209"/>
        <item x="1900"/>
        <item x="409"/>
        <item x="2751"/>
        <item x="1734"/>
        <item x="218"/>
        <item x="2466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6"/>
        <item x="1911"/>
        <item x="418"/>
        <item x="267"/>
        <item x="1913"/>
        <item x="1017"/>
        <item x="774"/>
        <item x="1097"/>
        <item x="1797"/>
        <item x="605"/>
        <item x="2597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2"/>
        <item x="2483"/>
        <item x="651"/>
        <item x="2564"/>
        <item x="1773"/>
        <item x="1732"/>
        <item x="2402"/>
        <item x="2621"/>
        <item x="1314"/>
        <item x="2709"/>
        <item x="2053"/>
        <item x="2156"/>
        <item x="2020"/>
        <item x="570"/>
        <item x="2107"/>
        <item x="1327"/>
        <item x="2961"/>
        <item x="2681"/>
        <item x="2090"/>
        <item x="957"/>
        <item x="1647"/>
        <item x="1381"/>
        <item x="923"/>
        <item x="2672"/>
        <item x="1382"/>
        <item x="1120"/>
        <item x="2273"/>
        <item x="2893"/>
        <item x="2708"/>
        <item x="1992"/>
        <item x="2740"/>
        <item x="1426"/>
        <item x="2040"/>
        <item x="1185"/>
        <item x="1402"/>
        <item x="873"/>
        <item x="2145"/>
        <item x="2599"/>
        <item x="1737"/>
        <item x="1173"/>
        <item x="871"/>
        <item x="1370"/>
        <item x="1786"/>
        <item x="1999"/>
        <item x="1092"/>
        <item x="1137"/>
        <item x="914"/>
        <item x="1513"/>
        <item x="2568"/>
        <item x="1334"/>
        <item x="1232"/>
        <item x="1049"/>
        <item x="1428"/>
        <item x="3504"/>
        <item x="3684"/>
        <item x="3704"/>
        <item x="3019"/>
        <item x="3972"/>
        <item x="3215"/>
        <item x="2138"/>
        <item x="2984"/>
        <item x="1946"/>
        <item x="3818"/>
        <item x="4080"/>
        <item x="4052"/>
        <item x="874"/>
        <item x="3757"/>
        <item x="3953"/>
        <item x="2757"/>
        <item x="4000"/>
        <item x="3759"/>
        <item x="1205"/>
        <item x="2684"/>
        <item x="3727"/>
        <item x="2183"/>
        <item x="3533"/>
        <item x="3933"/>
        <item x="1846"/>
        <item x="2808"/>
        <item x="3089"/>
        <item x="3913"/>
        <item x="3333"/>
        <item x="3158"/>
        <item x="282"/>
        <item x="3038"/>
        <item x="3373"/>
        <item x="2792"/>
        <item x="3343"/>
        <item x="3180"/>
        <item x="1972"/>
        <item x="3555"/>
        <item x="3954"/>
        <item x="3502"/>
        <item x="3937"/>
        <item x="3570"/>
        <item x="2724"/>
        <item x="3710"/>
        <item x="2556"/>
        <item x="3825"/>
        <item x="1556"/>
        <item x="3492"/>
        <item x="2818"/>
        <item x="2626"/>
        <item x="2817"/>
        <item x="3643"/>
        <item x="3750"/>
        <item x="4054"/>
        <item x="3920"/>
        <item x="2180"/>
        <item x="4031"/>
        <item x="2994"/>
        <item x="3717"/>
        <item x="2974"/>
        <item x="2759"/>
        <item x="2505"/>
        <item x="4057"/>
        <item x="1240"/>
        <item x="3272"/>
        <item x="1783"/>
        <item x="3938"/>
        <item x="2463"/>
        <item x="4032"/>
        <item x="2804"/>
        <item x="3288"/>
        <item x="2909"/>
        <item x="3467"/>
        <item x="4058"/>
        <item x="3611"/>
        <item x="3711"/>
        <item x="2111"/>
        <item x="2885"/>
        <item x="2868"/>
        <item x="3850"/>
        <item x="2049"/>
        <item x="2776"/>
        <item x="3921"/>
        <item x="2494"/>
        <item x="50"/>
        <item x="2178"/>
        <item x="3845"/>
        <item x="1815"/>
        <item x="3760"/>
        <item x="3795"/>
        <item x="1539"/>
        <item x="1775"/>
        <item x="3669"/>
        <item x="3453"/>
        <item x="3662"/>
        <item x="3528"/>
        <item x="304"/>
        <item x="610"/>
        <item x="3135"/>
        <item x="770"/>
        <item x="2789"/>
        <item x="3761"/>
        <item x="3056"/>
        <item x="3712"/>
        <item x="3708"/>
        <item x="4105"/>
        <item x="2905"/>
        <item x="3791"/>
        <item x="3894"/>
        <item x="3983"/>
        <item x="3237"/>
        <item x="3713"/>
        <item x="3099"/>
        <item x="3723"/>
        <item x="2760"/>
        <item x="3851"/>
        <item x="3731"/>
        <item x="3284"/>
        <item x="3793"/>
        <item x="2911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4"/>
        <item x="2084"/>
        <item x="303"/>
        <item x="791"/>
        <item x="442"/>
        <item x="220"/>
        <item x="135"/>
        <item x="85"/>
        <item x="673"/>
        <item x="385"/>
        <item x="1018"/>
        <item x="289"/>
        <item x="1022"/>
        <item x="1064"/>
        <item x="2116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7"/>
        <item x="763"/>
        <item x="869"/>
        <item x="501"/>
        <item x="217"/>
        <item x="691"/>
        <item x="566"/>
        <item x="909"/>
        <item x="273"/>
        <item x="37"/>
        <item x="2779"/>
        <item x="847"/>
        <item x="858"/>
        <item x="2598"/>
        <item x="1658"/>
        <item x="545"/>
        <item x="1442"/>
        <item x="455"/>
        <item x="1047"/>
        <item x="325"/>
        <item x="2071"/>
        <item x="1849"/>
        <item x="366"/>
        <item x="315"/>
        <item x="2595"/>
        <item x="98"/>
        <item x="964"/>
        <item x="61"/>
        <item x="2370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4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915"/>
        <item x="2530"/>
        <item x="3939"/>
        <item x="3437"/>
        <item x="2746"/>
        <item x="2614"/>
        <item x="3984"/>
        <item x="3073"/>
        <item x="3604"/>
        <item x="4059"/>
        <item x="3907"/>
        <item x="1941"/>
        <item x="4094"/>
        <item x="3580"/>
        <item x="4095"/>
        <item x="932"/>
        <item x="3516"/>
        <item x="3302"/>
        <item x="3617"/>
        <item x="2481"/>
        <item x="3572"/>
        <item x="3177"/>
        <item x="3321"/>
        <item x="2768"/>
        <item x="3808"/>
        <item x="2697"/>
        <item x="3397"/>
        <item x="3179"/>
        <item x="3311"/>
        <item x="3235"/>
        <item x="3809"/>
        <item x="2445"/>
        <item x="3408"/>
        <item x="3415"/>
        <item x="4082"/>
        <item x="3739"/>
        <item x="2202"/>
        <item x="3693"/>
        <item x="3042"/>
        <item x="3189"/>
        <item x="1259"/>
        <item x="3903"/>
        <item x="3922"/>
        <item x="3269"/>
        <item x="946"/>
        <item x="3037"/>
        <item x="2426"/>
        <item x="3679"/>
        <item x="4017"/>
        <item x="1191"/>
        <item x="4033"/>
        <item x="3852"/>
        <item x="1194"/>
        <item x="866"/>
        <item x="1957"/>
        <item x="3517"/>
        <item x="883"/>
        <item x="3030"/>
        <item x="805"/>
        <item x="3275"/>
        <item x="3762"/>
        <item x="3846"/>
        <item x="2945"/>
        <item x="4060"/>
        <item x="3853"/>
        <item x="3707"/>
        <item x="3781"/>
        <item x="3372"/>
        <item x="3908"/>
        <item x="3642"/>
        <item x="3379"/>
        <item x="1565"/>
        <item x="1933"/>
        <item x="2946"/>
        <item x="3854"/>
        <item x="2931"/>
        <item x="3093"/>
        <item x="2811"/>
        <item x="3263"/>
        <item x="2901"/>
        <item x="2557"/>
        <item x="2762"/>
        <item x="3523"/>
        <item x="3839"/>
        <item x="3026"/>
        <item x="3495"/>
        <item x="921"/>
        <item x="3299"/>
        <item x="344"/>
        <item x="3940"/>
        <item x="2957"/>
        <item x="3906"/>
        <item x="1611"/>
        <item x="1149"/>
        <item x="1129"/>
        <item x="1417"/>
        <item x="1003"/>
        <item x="1352"/>
        <item x="606"/>
        <item x="1994"/>
        <item x="713"/>
        <item x="2165"/>
        <item x="2055"/>
        <item x="1374"/>
        <item x="1329"/>
        <item x="589"/>
        <item x="1901"/>
        <item x="493"/>
        <item x="1860"/>
        <item x="1345"/>
        <item x="1723"/>
        <item x="524"/>
        <item x="2670"/>
        <item x="3658"/>
        <item x="3420"/>
        <item x="3634"/>
        <item x="3210"/>
        <item x="3568"/>
        <item x="547"/>
        <item x="3262"/>
        <item x="3904"/>
        <item x="3552"/>
        <item x="3221"/>
        <item x="3359"/>
        <item x="1357"/>
        <item x="3771"/>
        <item x="3076"/>
        <item x="2126"/>
        <item x="3905"/>
        <item x="2971"/>
        <item x="2146"/>
        <item x="4073"/>
        <item x="3276"/>
        <item x="3489"/>
        <item x="3251"/>
        <item x="3763"/>
        <item x="3220"/>
        <item x="3656"/>
        <item x="3796"/>
        <item x="3672"/>
        <item x="3855"/>
        <item x="2915"/>
        <item x="3459"/>
        <item x="3035"/>
        <item x="3107"/>
        <item x="4005"/>
        <item x="2803"/>
        <item x="3183"/>
        <item x="2894"/>
        <item x="3639"/>
        <item x="3524"/>
        <item x="3486"/>
        <item x="3002"/>
        <item x="3680"/>
        <item x="4096"/>
        <item x="3740"/>
        <item x="3664"/>
        <item x="3541"/>
        <item x="3887"/>
        <item x="3248"/>
        <item x="1617"/>
        <item x="2835"/>
        <item x="3665"/>
        <item x="2940"/>
        <item x="3233"/>
        <item x="2907"/>
        <item x="3092"/>
        <item x="3399"/>
        <item x="2734"/>
        <item x="3562"/>
        <item x="3456"/>
        <item x="2433"/>
        <item x="3371"/>
        <item x="3136"/>
        <item x="3039"/>
        <item x="3758"/>
        <item x="2605"/>
        <item x="4043"/>
        <item x="3052"/>
        <item x="3525"/>
        <item x="4103"/>
        <item x="2113"/>
        <item x="3597"/>
        <item x="3841"/>
        <item x="3752"/>
        <item x="3873"/>
        <item x="571"/>
        <item x="3874"/>
        <item x="4086"/>
        <item x="3955"/>
        <item x="3240"/>
        <item x="4097"/>
        <item x="3632"/>
        <item x="2839"/>
        <item x="2886"/>
        <item x="2806"/>
        <item x="3756"/>
        <item x="3956"/>
        <item x="3803"/>
        <item x="1254"/>
        <item x="3160"/>
        <item x="3957"/>
        <item x="2799"/>
        <item x="3515"/>
        <item x="2522"/>
        <item x="3819"/>
        <item x="2206"/>
        <item x="3676"/>
        <item x="3619"/>
        <item x="3601"/>
        <item x="3747"/>
        <item x="3465"/>
        <item x="3633"/>
        <item x="3124"/>
        <item x="170"/>
        <item x="20"/>
        <item x="317"/>
        <item x="110"/>
        <item x="1061"/>
        <item x="2307"/>
        <item x="1810"/>
        <item x="183"/>
        <item x="1405"/>
        <item x="2006"/>
        <item x="340"/>
        <item x="1549"/>
        <item x="77"/>
        <item x="252"/>
        <item x="615"/>
        <item x="671"/>
        <item x="431"/>
        <item x="281"/>
        <item x="1545"/>
        <item x="2075"/>
        <item x="3151"/>
        <item x="3014"/>
        <item x="2519"/>
        <item x="2400"/>
        <item x="1948"/>
        <item x="3553"/>
        <item x="1177"/>
        <item x="2523"/>
        <item x="187"/>
        <item x="321"/>
        <item x="613"/>
        <item x="661"/>
        <item x="2956"/>
        <item x="3471"/>
        <item x="2407"/>
        <item x="2108"/>
        <item x="575"/>
        <item x="2272"/>
        <item x="769"/>
        <item x="424"/>
        <item x="3686"/>
        <item x="3258"/>
        <item x="2850"/>
        <item x="353"/>
        <item x="2631"/>
        <item x="3718"/>
        <item x="1389"/>
        <item x="530"/>
        <item x="66"/>
        <item x="1717"/>
        <item x="2887"/>
        <item x="2174"/>
        <item x="227"/>
        <item x="2606"/>
        <item x="2562"/>
        <item x="3636"/>
        <item x="1754"/>
        <item x="510"/>
        <item x="74"/>
        <item x="2755"/>
        <item x="985"/>
        <item x="1218"/>
        <item x="2439"/>
        <item x="2694"/>
        <item x="2380"/>
        <item x="3741"/>
        <item x="147"/>
        <item x="767"/>
        <item x="3234"/>
        <item x="4046"/>
        <item x="239"/>
        <item x="3112"/>
        <item x="2977"/>
        <item x="1771"/>
        <item x="2137"/>
        <item x="2509"/>
        <item x="2832"/>
        <item x="3163"/>
        <item x="2983"/>
        <item x="1613"/>
        <item x="728"/>
        <item x="246"/>
        <item x="1079"/>
        <item x="895"/>
        <item x="413"/>
        <item x="1684"/>
        <item x="1084"/>
        <item x="851"/>
        <item x="1131"/>
        <item x="319"/>
        <item x="968"/>
        <item x="3230"/>
        <item x="1550"/>
        <item x="672"/>
        <item x="144"/>
        <item x="640"/>
        <item x="984"/>
        <item x="2038"/>
        <item x="740"/>
        <item x="1478"/>
        <item x="558"/>
        <item x="2064"/>
        <item x="2450"/>
        <item x="1148"/>
        <item x="1335"/>
        <item x="1452"/>
        <item x="919"/>
        <item x="1897"/>
        <item x="676"/>
        <item x="1226"/>
        <item x="1388"/>
        <item x="1059"/>
        <item x="573"/>
        <item x="1843"/>
        <item x="1680"/>
        <item x="2444"/>
        <item x="2601"/>
        <item x="1678"/>
        <item x="1153"/>
        <item x="4015"/>
        <item x="2925"/>
        <item x="3976"/>
        <item x="3583"/>
        <item x="3941"/>
        <item x="1690"/>
        <item x="3965"/>
        <item x="3000"/>
        <item x="4006"/>
        <item x="2017"/>
        <item x="3824"/>
        <item x="3507"/>
        <item x="3301"/>
        <item x="3368"/>
        <item x="2797"/>
        <item x="3005"/>
        <item x="1383"/>
        <item x="3447"/>
        <item x="3629"/>
        <item x="2763"/>
        <item x="2320"/>
        <item x="2299"/>
        <item x="2520"/>
        <item x="1777"/>
        <item x="2334"/>
        <item x="2401"/>
        <item x="911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7"/>
        <item x="2321"/>
        <item x="2394"/>
        <item x="1729"/>
        <item x="2192"/>
        <item x="1267"/>
        <item x="839"/>
        <item x="1854"/>
        <item x="2640"/>
        <item x="2725"/>
        <item x="1631"/>
        <item x="453"/>
        <item x="1385"/>
        <item x="2120"/>
        <item x="1803"/>
        <item x="581"/>
        <item x="1060"/>
        <item x="2831"/>
        <item x="2135"/>
        <item x="2659"/>
        <item x="1926"/>
        <item x="1404"/>
        <item x="525"/>
        <item x="989"/>
        <item x="905"/>
        <item x="1744"/>
        <item x="1168"/>
        <item x="1532"/>
        <item x="1581"/>
        <item x="1032"/>
        <item x="601"/>
        <item x="1160"/>
        <item x="1650"/>
        <item x="843"/>
        <item x="1033"/>
        <item x="1009"/>
        <item x="2159"/>
        <item x="3550"/>
        <item x="2845"/>
        <item x="1201"/>
        <item x="978"/>
        <item x="1648"/>
        <item x="1373"/>
        <item x="2848"/>
        <item x="248"/>
        <item x="2103"/>
        <item x="2641"/>
        <item x="2225"/>
        <item x="1991"/>
        <item x="1280"/>
        <item x="1682"/>
        <item x="3121"/>
        <item x="3004"/>
        <item x="3166"/>
        <item x="1625"/>
        <item x="3320"/>
        <item x="2558"/>
        <item x="2222"/>
        <item x="3279"/>
        <item x="2319"/>
        <item x="3232"/>
        <item x="2819"/>
        <item x="3224"/>
        <item x="3317"/>
        <item x="2499"/>
        <item x="3942"/>
        <item x="2185"/>
        <item x="2154"/>
        <item x="3226"/>
        <item x="2551"/>
        <item x="3094"/>
        <item x="3381"/>
        <item x="2833"/>
        <item x="1903"/>
        <item x="3460"/>
        <item x="2492"/>
        <item x="2960"/>
        <item x="4061"/>
        <item x="3206"/>
        <item x="1739"/>
        <item x="3071"/>
        <item x="2889"/>
        <item x="1720"/>
        <item x="2973"/>
        <item x="859"/>
        <item x="2980"/>
        <item x="1486"/>
        <item x="3985"/>
        <item x="3213"/>
        <item x="2866"/>
        <item x="3444"/>
        <item x="3916"/>
        <item x="3162"/>
        <item x="3013"/>
        <item x="3020"/>
        <item x="2978"/>
        <item x="3826"/>
        <item x="4003"/>
        <item x="4007"/>
        <item x="2657"/>
        <item x="3077"/>
        <item x="3742"/>
        <item x="3382"/>
        <item x="1921"/>
        <item x="4034"/>
        <item x="2781"/>
        <item x="3979"/>
        <item x="3378"/>
        <item x="2979"/>
        <item x="3130"/>
        <item x="3929"/>
        <item x="1217"/>
        <item x="1042"/>
        <item x="2814"/>
        <item x="2815"/>
        <item x="3012"/>
        <item x="3909"/>
        <item x="3810"/>
        <item x="2046"/>
        <item x="4087"/>
        <item x="2805"/>
        <item x="3053"/>
        <item x="2141"/>
        <item x="3080"/>
        <item x="2081"/>
        <item x="3297"/>
        <item x="4045"/>
        <item x="3338"/>
        <item x="3416"/>
        <item x="3341"/>
        <item x="2066"/>
        <item x="2243"/>
        <item x="2534"/>
        <item x="2854"/>
        <item x="935"/>
        <item x="1714"/>
        <item x="2857"/>
        <item x="4072"/>
        <item x="2696"/>
        <item x="2873"/>
        <item x="2130"/>
        <item x="428"/>
        <item x="421"/>
        <item x="3064"/>
        <item x="949"/>
        <item x="466"/>
        <item x="2425"/>
        <item x="2929"/>
        <item x="2415"/>
        <item x="425"/>
        <item x="330"/>
        <item x="204"/>
        <item x="2515"/>
        <item x="2777"/>
        <item x="2418"/>
        <item x="2851"/>
        <item x="1975"/>
        <item x="1387"/>
        <item x="3110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3"/>
        <item x="3608"/>
        <item x="269"/>
        <item x="3109"/>
        <item x="1936"/>
        <item x="1676"/>
        <item x="942"/>
        <item x="3943"/>
        <item x="2008"/>
        <item x="3400"/>
        <item x="2951"/>
        <item x="2701"/>
        <item x="451"/>
        <item x="1209"/>
        <item x="2503"/>
        <item x="3227"/>
        <item x="3225"/>
        <item x="231"/>
        <item x="620"/>
        <item x="419"/>
        <item x="1138"/>
        <item x="1570"/>
        <item x="1480"/>
        <item x="401"/>
        <item x="51"/>
        <item x="2926"/>
        <item x="557"/>
        <item x="2903"/>
        <item x="944"/>
        <item x="2941"/>
        <item x="3196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5"/>
        <item x="2904"/>
        <item x="4110"/>
        <item x="3545"/>
        <item x="792"/>
        <item x="3564"/>
        <item x="2882"/>
        <item x="4001"/>
        <item x="3691"/>
        <item x="2950"/>
        <item x="3847"/>
        <item x="4008"/>
        <item x="4093"/>
        <item x="3963"/>
        <item x="3480"/>
        <item x="4009"/>
        <item x="3978"/>
        <item x="3875"/>
        <item x="3876"/>
        <item x="3775"/>
        <item x="4056"/>
        <item x="3295"/>
        <item x="3973"/>
        <item x="2985"/>
        <item x="4068"/>
        <item x="835"/>
        <item x="3181"/>
        <item x="1164"/>
        <item x="3057"/>
        <item x="3312"/>
        <item x="2434"/>
        <item x="3211"/>
        <item x="4108"/>
        <item x="3266"/>
        <item x="3544"/>
        <item x="1423"/>
        <item x="3323"/>
        <item x="173"/>
        <item x="897"/>
        <item x="3325"/>
        <item x="2528"/>
        <item x="1962"/>
        <item x="3490"/>
        <item x="3249"/>
        <item x="2749"/>
        <item x="4083"/>
        <item x="2331"/>
        <item x="3473"/>
        <item x="4055"/>
        <item x="959"/>
        <item x="2239"/>
        <item x="3575"/>
        <item x="3435"/>
        <item x="3449"/>
        <item x="3326"/>
        <item x="1458"/>
        <item x="339"/>
        <item x="1801"/>
        <item x="3308"/>
        <item x="1966"/>
        <item x="3419"/>
        <item x="3137"/>
        <item x="3329"/>
        <item x="2737"/>
        <item x="2916"/>
        <item x="1568"/>
        <item x="2122"/>
        <item x="3010"/>
        <item x="3856"/>
        <item x="2497"/>
        <item x="3313"/>
        <item x="2896"/>
        <item x="3687"/>
        <item x="265"/>
        <item x="3594"/>
        <item x="3520"/>
        <item x="3259"/>
        <item x="2997"/>
        <item x="3176"/>
        <item x="3102"/>
        <item x="3587"/>
        <item x="3797"/>
        <item x="3386"/>
        <item x="3981"/>
        <item x="3496"/>
        <item x="2736"/>
        <item x="3986"/>
        <item x="3536"/>
        <item x="2610"/>
        <item x="3694"/>
        <item x="3442"/>
        <item x="3497"/>
        <item x="3773"/>
        <item x="2118"/>
        <item x="3458"/>
        <item x="3650"/>
        <item x="3303"/>
        <item x="2879"/>
        <item x="731"/>
        <item x="3066"/>
        <item x="3578"/>
        <item x="3944"/>
        <item x="4088"/>
        <item x="3966"/>
        <item x="2989"/>
        <item x="3886"/>
        <item x="3125"/>
        <item x="2648"/>
        <item x="3798"/>
        <item x="3204"/>
        <item x="3192"/>
        <item x="2897"/>
        <item x="3799"/>
        <item x="2393"/>
        <item x="3290"/>
        <item x="2820"/>
        <item x="2987"/>
        <item x="3917"/>
        <item x="3022"/>
        <item x="3357"/>
        <item x="3914"/>
        <item x="2245"/>
        <item x="3822"/>
        <item x="3354"/>
        <item x="3936"/>
        <item x="3857"/>
        <item x="1845"/>
        <item x="1587"/>
        <item x="2379"/>
        <item x="2338"/>
        <item x="3468"/>
        <item x="3129"/>
        <item x="3411"/>
        <item x="3888"/>
        <item x="3374"/>
        <item x="2410"/>
        <item x="2611"/>
        <item x="3503"/>
        <item x="3923"/>
        <item x="3569"/>
        <item x="1485"/>
        <item x="1027"/>
        <item x="3600"/>
        <item x="3328"/>
        <item x="3139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6"/>
        <item x="456"/>
        <item x="505"/>
        <item x="963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1"/>
        <item x="1928"/>
        <item x="4025"/>
        <item x="2110"/>
        <item x="3426"/>
        <item x="3720"/>
        <item x="3958"/>
        <item x="3337"/>
        <item x="3087"/>
        <item x="3768"/>
        <item x="2955"/>
        <item x="4010"/>
        <item x="3804"/>
        <item x="2998"/>
        <item x="4011"/>
        <item x="2918"/>
        <item x="1683"/>
        <item x="3596"/>
        <item x="2003"/>
        <item x="1841"/>
        <item x="1726"/>
        <item x="1746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8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5"/>
        <item x="1870"/>
        <item x="2027"/>
        <item x="2592"/>
        <item x="1321"/>
        <item x="1942"/>
        <item x="1353"/>
        <item x="1253"/>
        <item x="1945"/>
        <item x="511"/>
        <item x="2586"/>
        <item x="1679"/>
        <item x="2228"/>
        <item x="374"/>
        <item x="1836"/>
        <item x="1257"/>
        <item x="1311"/>
        <item x="1856"/>
        <item x="1706"/>
        <item x="1225"/>
        <item x="487"/>
        <item x="863"/>
        <item x="115"/>
        <item x="1037"/>
        <item x="2257"/>
        <item x="569"/>
        <item x="1511"/>
        <item x="99"/>
        <item x="3390"/>
        <item x="583"/>
        <item x="1874"/>
        <item x="199"/>
        <item x="3641"/>
        <item x="632"/>
        <item x="983"/>
        <item x="2419"/>
        <item x="2671"/>
        <item x="1010"/>
        <item x="3106"/>
        <item x="2163"/>
        <item x="1190"/>
        <item x="2691"/>
        <item x="2258"/>
        <item x="1997"/>
        <item x="1988"/>
        <item x="2753"/>
        <item x="856"/>
        <item x="1420"/>
        <item x="3849"/>
        <item x="4012"/>
        <item x="534"/>
        <item x="1187"/>
        <item x="96"/>
        <item x="343"/>
        <item x="2375"/>
        <item x="1453"/>
        <item x="4030"/>
        <item x="450"/>
        <item x="3126"/>
        <item x="157"/>
        <item x="1045"/>
        <item x="2782"/>
        <item x="904"/>
        <item x="1674"/>
        <item x="1019"/>
        <item x="701"/>
        <item x="1136"/>
        <item x="408"/>
        <item x="549"/>
        <item x="2160"/>
        <item x="2056"/>
        <item x="1520"/>
        <item x="974"/>
        <item x="1696"/>
        <item x="1445"/>
        <item x="2482"/>
        <item x="1657"/>
        <item x="880"/>
        <item x="2283"/>
        <item x="2976"/>
        <item x="163"/>
        <item x="886"/>
        <item x="741"/>
        <item x="1039"/>
        <item x="1066"/>
        <item x="237"/>
        <item x="2061"/>
        <item x="889"/>
        <item x="2580"/>
        <item x="682"/>
        <item x="1594"/>
        <item x="925"/>
        <item x="750"/>
        <item x="2088"/>
        <item x="1304"/>
        <item x="649"/>
        <item x="3111"/>
        <item x="1104"/>
        <item x="802"/>
        <item x="1208"/>
        <item x="1255"/>
        <item x="768"/>
        <item x="2421"/>
        <item x="1080"/>
        <item x="929"/>
        <item x="2502"/>
        <item x="1527"/>
        <item x="2632"/>
        <item x="1595"/>
        <item x="699"/>
        <item x="2392"/>
        <item x="1340"/>
        <item x="955"/>
        <item x="636"/>
        <item x="1197"/>
        <item x="639"/>
        <item x="2609"/>
        <item x="584"/>
        <item x="1615"/>
        <item x="1296"/>
        <item x="2917"/>
        <item x="3113"/>
        <item x="3475"/>
        <item x="3477"/>
        <item x="3205"/>
        <item x="3967"/>
        <item x="3670"/>
        <item x="3560"/>
        <item x="2821"/>
        <item x="3141"/>
        <item x="3701"/>
        <item x="2464"/>
        <item x="3764"/>
        <item x="3256"/>
        <item x="3566"/>
        <item x="2718"/>
        <item x="3614"/>
        <item x="2969"/>
        <item x="3401"/>
        <item x="3128"/>
        <item x="2077"/>
        <item x="3842"/>
        <item x="4062"/>
        <item x="2743"/>
        <item x="3324"/>
        <item x="3858"/>
        <item x="2756"/>
        <item x="1087"/>
        <item x="3774"/>
        <item x="2457"/>
        <item x="819"/>
        <item x="3474"/>
        <item x="3188"/>
        <item x="2455"/>
        <item x="2596"/>
        <item x="2993"/>
        <item x="3661"/>
        <item x="1881"/>
        <item x="4035"/>
        <item x="3843"/>
        <item x="3961"/>
        <item x="3735"/>
        <item x="4071"/>
        <item x="3191"/>
        <item x="3726"/>
        <item x="3891"/>
        <item x="3637"/>
        <item x="3620"/>
        <item x="3840"/>
        <item x="3805"/>
        <item x="3478"/>
        <item x="2045"/>
        <item x="3033"/>
        <item x="3926"/>
        <item x="3959"/>
        <item x="3777"/>
        <item x="3706"/>
        <item x="521"/>
        <item x="1256"/>
        <item x="2411"/>
        <item x="822"/>
        <item x="55"/>
        <item x="460"/>
        <item x="176"/>
        <item x="735"/>
        <item x="169"/>
        <item x="1940"/>
        <item x="245"/>
        <item x="234"/>
        <item x="1964"/>
        <item x="1438"/>
        <item x="299"/>
        <item x="208"/>
        <item x="243"/>
        <item x="6"/>
        <item x="1784"/>
        <item x="132"/>
        <item x="3116"/>
        <item x="3581"/>
        <item x="3291"/>
        <item x="4018"/>
        <item x="3025"/>
        <item x="3306"/>
        <item x="3859"/>
        <item x="2790"/>
        <item x="3945"/>
        <item x="2406"/>
        <item x="3143"/>
        <item x="3380"/>
        <item x="4014"/>
        <item x="2719"/>
        <item x="4019"/>
        <item x="4036"/>
        <item x="3659"/>
        <item x="3246"/>
        <item x="3588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3"/>
        <item x="3461"/>
        <item x="3535"/>
        <item x="4063"/>
        <item x="3681"/>
        <item x="2855"/>
        <item x="4112"/>
        <item x="3242"/>
        <item x="3008"/>
        <item x="3123"/>
        <item x="3977"/>
        <item x="1820"/>
        <item x="3924"/>
        <item x="3811"/>
        <item x="4074"/>
        <item x="2529"/>
        <item x="3140"/>
        <item x="3363"/>
        <item x="3285"/>
        <item x="3156"/>
        <item x="3222"/>
        <item x="3974"/>
        <item x="3172"/>
        <item x="3518"/>
        <item x="3138"/>
        <item x="960"/>
        <item x="2800"/>
        <item x="1422"/>
        <item x="3785"/>
        <item x="1715"/>
        <item x="3182"/>
        <item x="3072"/>
        <item x="2939"/>
        <item x="2666"/>
        <item x="1762"/>
        <item x="2545"/>
        <item x="3253"/>
        <item x="2958"/>
        <item x="3391"/>
        <item x="4029"/>
        <item x="3595"/>
        <item x="3157"/>
        <item x="3472"/>
        <item x="4047"/>
        <item x="2042"/>
        <item x="4037"/>
        <item x="3666"/>
        <item x="4085"/>
        <item x="4048"/>
        <item x="2337"/>
        <item x="1297"/>
        <item x="4111"/>
        <item x="3606"/>
        <item x="2959"/>
        <item x="2862"/>
        <item x="3198"/>
        <item x="3827"/>
        <item x="3699"/>
        <item x="4089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6"/>
        <item x="2636"/>
        <item x="2341"/>
        <item x="1146"/>
        <item x="758"/>
        <item x="686"/>
        <item x="700"/>
        <item x="2044"/>
        <item x="1918"/>
        <item x="2260"/>
        <item x="996"/>
        <item x="916"/>
        <item x="2488"/>
        <item x="2236"/>
        <item x="622"/>
        <item x="831"/>
        <item x="1745"/>
        <item x="1315"/>
        <item x="973"/>
        <item x="674"/>
        <item x="502"/>
        <item x="1306"/>
        <item x="729"/>
        <item x="1894"/>
        <item x="1697"/>
        <item x="1211"/>
        <item x="2662"/>
        <item x="2311"/>
        <item x="1968"/>
        <item x="2527"/>
        <item x="1685"/>
        <item x="2224"/>
        <item x="972"/>
        <item x="658"/>
        <item x="1065"/>
        <item x="1781"/>
        <item x="1125"/>
        <item x="1584"/>
        <item x="1351"/>
        <item x="1599"/>
        <item x="1890"/>
        <item x="1230"/>
        <item x="781"/>
        <item x="2170"/>
        <item x="1808"/>
        <item x="885"/>
        <item x="324"/>
        <item x="850"/>
        <item x="2622"/>
        <item x="2351"/>
        <item x="830"/>
        <item x="816"/>
        <item x="2290"/>
        <item x="1523"/>
        <item x="1281"/>
        <item x="1319"/>
        <item x="1260"/>
        <item x="815"/>
        <item x="1606"/>
        <item x="2332"/>
        <item x="1892"/>
        <item x="1929"/>
        <item x="1628"/>
        <item x="714"/>
        <item x="2142"/>
        <item x="1413"/>
        <item x="931"/>
        <item x="1977"/>
        <item x="1403"/>
        <item x="2237"/>
        <item x="121"/>
        <item x="3919"/>
        <item x="2484"/>
        <item x="778"/>
        <item x="2791"/>
        <item x="3466"/>
        <item x="1505"/>
        <item x="1980"/>
        <item x="1728"/>
        <item x="2565"/>
        <item x="721"/>
        <item x="1730"/>
        <item x="2865"/>
        <item x="3576"/>
        <item x="2128"/>
        <item x="3724"/>
        <item x="1687"/>
        <item x="3736"/>
        <item x="2942"/>
        <item x="1135"/>
        <item x="3521"/>
        <item x="3657"/>
        <item x="3270"/>
        <item x="2176"/>
        <item x="4020"/>
        <item x="3930"/>
        <item x="2690"/>
        <item x="3910"/>
        <item x="3174"/>
        <item x="3366"/>
        <item x="2310"/>
        <item x="3946"/>
        <item x="3298"/>
        <item x="1923"/>
        <item x="3498"/>
        <item x="3028"/>
        <item x="2133"/>
        <item x="3195"/>
        <item x="3360"/>
        <item x="2934"/>
        <item x="3947"/>
        <item x="3685"/>
        <item x="2543"/>
        <item x="3358"/>
        <item x="2625"/>
        <item x="1785"/>
        <item x="3682"/>
        <item x="2429"/>
        <item x="3860"/>
        <item x="3987"/>
        <item x="4064"/>
        <item x="3968"/>
        <item x="3861"/>
        <item x="3677"/>
        <item x="3100"/>
        <item x="3441"/>
        <item x="2432"/>
        <item x="3457"/>
        <item x="3695"/>
        <item x="3988"/>
        <item x="2164"/>
        <item x="1793"/>
        <item x="1006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5"/>
        <item x="1048"/>
        <item x="1035"/>
        <item x="2249"/>
        <item x="1107"/>
        <item x="809"/>
        <item x="3015"/>
        <item x="2413"/>
        <item x="593"/>
        <item x="1798"/>
        <item x="891"/>
        <item x="4038"/>
        <item x="1765"/>
        <item x="2988"/>
        <item x="2289"/>
        <item x="544"/>
        <item x="2405"/>
        <item x="2428"/>
        <item x="1939"/>
        <item x="2248"/>
        <item x="392"/>
        <item x="2812"/>
        <item x="2542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5"/>
        <item x="2024"/>
        <item x="3105"/>
        <item x="516"/>
        <item x="3339"/>
        <item x="2373"/>
        <item x="659"/>
        <item x="1279"/>
        <item x="928"/>
        <item x="1790"/>
        <item x="3218"/>
        <item x="743"/>
        <item x="1741"/>
        <item x="2002"/>
        <item x="1095"/>
        <item x="1083"/>
        <item x="818"/>
        <item x="2604"/>
        <item x="2630"/>
        <item x="625"/>
        <item x="2774"/>
        <item x="3483"/>
        <item x="3332"/>
        <item x="2424"/>
        <item x="3893"/>
        <item x="1025"/>
        <item x="3989"/>
        <item x="2664"/>
        <item x="746"/>
        <item x="3828"/>
        <item x="3430"/>
        <item x="1995"/>
        <item x="1437"/>
        <item x="2846"/>
        <item x="2452"/>
        <item x="1554"/>
        <item x="1829"/>
        <item x="1884"/>
        <item x="840"/>
        <item x="414"/>
        <item x="1703"/>
        <item x="520"/>
        <item x="2328"/>
        <item x="2685"/>
        <item x="2312"/>
        <item x="614"/>
        <item x="2660"/>
        <item x="727"/>
        <item x="1953"/>
        <item x="2353"/>
        <item x="1858"/>
        <item x="2378"/>
        <item x="1868"/>
        <item x="1698"/>
        <item x="586"/>
        <item x="2080"/>
        <item x="2368"/>
        <item x="398"/>
        <item x="1543"/>
        <item x="1479"/>
        <item x="2837"/>
        <item x="757"/>
        <item x="2177"/>
        <item x="452"/>
        <item x="2448"/>
        <item x="513"/>
        <item x="553"/>
        <item x="1878"/>
        <item x="1559"/>
        <item x="1001"/>
        <item x="1337"/>
        <item x="2358"/>
        <item x="3725"/>
        <item x="2115"/>
        <item x="3534"/>
        <item x="1607"/>
        <item x="3599"/>
        <item x="3067"/>
        <item x="3513"/>
        <item x="2218"/>
        <item x="3862"/>
        <item x="2788"/>
        <item x="1210"/>
        <item x="2949"/>
        <item x="3350"/>
        <item x="3395"/>
        <item x="3267"/>
        <item x="4100"/>
        <item x="4109"/>
        <item x="3895"/>
        <item x="3565"/>
        <item x="2349"/>
        <item x="1414"/>
        <item x="1436"/>
        <item x="2314"/>
        <item x="2155"/>
        <item x="1110"/>
        <item x="2211"/>
        <item x="1446"/>
        <item x="1286"/>
        <item x="1814"/>
        <item x="458"/>
        <item x="678"/>
        <item x="2525"/>
        <item x="1655"/>
        <item x="2253"/>
        <item x="753"/>
        <item x="2627"/>
        <item x="950"/>
        <item x="2117"/>
        <item x="2227"/>
        <item x="1614"/>
        <item x="1632"/>
        <item x="3491"/>
        <item x="2132"/>
        <item x="3278"/>
        <item x="3327"/>
        <item x="387"/>
        <item x="3170"/>
        <item x="2726"/>
        <item x="1188"/>
        <item x="241"/>
        <item x="3506"/>
        <item x="1569"/>
        <item x="2561"/>
        <item x="3243"/>
        <item x="3557"/>
        <item x="3119"/>
        <item x="27"/>
        <item x="2888"/>
        <item x="2922"/>
        <item x="1264"/>
        <item x="1859"/>
        <item x="1755"/>
        <item x="2838"/>
        <item x="1418"/>
        <item x="2019"/>
        <item x="1576"/>
        <item x="2579"/>
        <item x="1642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728"/>
        <item x="2124"/>
        <item x="1493"/>
        <item x="3271"/>
        <item x="3690"/>
        <item x="1747"/>
        <item x="3417"/>
        <item x="3293"/>
        <item x="2665"/>
        <item x="3040"/>
        <item x="3627"/>
        <item x="4021"/>
        <item x="3982"/>
        <item x="3187"/>
        <item x="3734"/>
        <item x="3918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6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10"/>
        <item x="2585"/>
        <item x="1557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7"/>
        <item x="898"/>
        <item x="1126"/>
        <item x="1434"/>
        <item x="168"/>
        <item x="1979"/>
        <item x="2157"/>
        <item x="1888"/>
        <item x="837"/>
        <item x="2860"/>
        <item x="2828"/>
        <item x="3305"/>
        <item x="3091"/>
        <item x="2430"/>
        <item x="3512"/>
        <item x="836"/>
        <item x="3413"/>
        <item x="2924"/>
        <item x="3169"/>
        <item x="3433"/>
        <item x="1822"/>
        <item x="3470"/>
        <item x="3118"/>
        <item x="2698"/>
        <item x="3307"/>
        <item x="535"/>
        <item x="3062"/>
        <item x="2026"/>
        <item x="2624"/>
        <item x="3829"/>
        <item x="2594"/>
        <item x="2935"/>
        <item x="2588"/>
        <item x="1223"/>
        <item x="3673"/>
        <item x="1619"/>
        <item x="3631"/>
        <item x="4022"/>
        <item x="2754"/>
        <item x="3084"/>
        <item x="3280"/>
        <item x="3365"/>
        <item x="3630"/>
        <item x="3090"/>
        <item x="2105"/>
        <item x="393"/>
        <item x="420"/>
        <item x="3403"/>
        <item x="3171"/>
        <item x="2704"/>
        <item x="1163"/>
        <item x="1457"/>
        <item x="1050"/>
        <item x="1410"/>
        <item x="1575"/>
        <item x="2995"/>
        <item x="376"/>
        <item x="3018"/>
        <item x="2567"/>
        <item x="1273"/>
        <item x="2371"/>
        <item x="1106"/>
        <item x="1295"/>
        <item x="1987"/>
        <item x="966"/>
        <item x="1700"/>
        <item x="235"/>
        <item x="2033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59"/>
        <item x="1916"/>
        <item x="2340"/>
        <item x="2489"/>
        <item x="1241"/>
        <item x="1193"/>
        <item x="924"/>
        <item x="3551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699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2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4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4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3"/>
        <item x="3082"/>
        <item x="2060"/>
        <item x="3184"/>
        <item x="3104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60"/>
        <item x="3934"/>
        <item x="2841"/>
        <item x="3698"/>
        <item x="4002"/>
        <item x="3345"/>
        <item x="3481"/>
        <item x="2878"/>
        <item x="3721"/>
        <item x="3769"/>
        <item x="3103"/>
        <item x="4026"/>
        <item x="4069"/>
        <item x="3409"/>
        <item x="3255"/>
        <item x="3877"/>
        <item x="3792"/>
        <item x="4044"/>
        <item x="2276"/>
        <item x="3624"/>
        <item x="4106"/>
        <item x="3081"/>
        <item x="3730"/>
        <item x="4107"/>
        <item x="4070"/>
        <item x="1641"/>
        <item x="2533"/>
        <item x="3127"/>
        <item x="3806"/>
        <item x="3178"/>
        <item x="4027"/>
        <item x="2992"/>
        <item x="3274"/>
        <item x="3511"/>
        <item x="3878"/>
        <item x="2816"/>
        <item x="4013"/>
        <item x="3738"/>
        <item x="3786"/>
        <item x="3250"/>
        <item x="2050"/>
        <item x="3199"/>
        <item x="2723"/>
        <item x="3556"/>
        <item x="2473"/>
        <item x="3787"/>
        <item x="2330"/>
        <item x="2703"/>
        <item x="3375"/>
        <item x="3716"/>
        <item x="3412"/>
        <item x="3964"/>
        <item x="3277"/>
        <item x="3610"/>
        <item x="3780"/>
        <item x="3526"/>
        <item x="3737"/>
        <item x="3975"/>
        <item x="3844"/>
        <item x="3770"/>
        <item x="2966"/>
        <item x="3264"/>
        <item x="2965"/>
        <item x="3830"/>
        <item x="2262"/>
        <item x="2158"/>
        <item x="1063"/>
        <item x="3376"/>
        <item x="2705"/>
        <item x="3831"/>
        <item x="3021"/>
        <item x="3896"/>
        <item x="3424"/>
        <item x="2706"/>
        <item x="2810"/>
        <item x="3574"/>
        <item x="4065"/>
        <item x="3573"/>
        <item x="3990"/>
        <item x="1701"/>
        <item x="3671"/>
        <item x="3702"/>
        <item x="3554"/>
        <item x="2829"/>
        <item x="3678"/>
        <item x="3812"/>
        <item x="3644"/>
        <item x="3646"/>
        <item x="1896"/>
        <item x="3448"/>
        <item x="3616"/>
        <item x="3621"/>
        <item x="3863"/>
        <item x="3402"/>
        <item x="2213"/>
        <item x="3310"/>
        <item x="3897"/>
        <item x="3286"/>
        <item x="3864"/>
        <item x="3522"/>
        <item x="832"/>
        <item x="280"/>
        <item x="198"/>
        <item x="1468"/>
        <item x="784"/>
        <item x="800"/>
        <item x="670"/>
        <item x="2730"/>
        <item x="664"/>
        <item x="519"/>
        <item x="628"/>
        <item x="2460"/>
        <item x="1215"/>
        <item x="229"/>
        <item x="2638"/>
        <item x="1620"/>
        <item x="355"/>
        <item x="1071"/>
        <item x="270"/>
        <item x="790"/>
        <item x="865"/>
        <item x="1448"/>
        <item x="1751"/>
        <item x="1776"/>
        <item x="2196"/>
        <item x="1705"/>
        <item x="2234"/>
        <item x="1807"/>
        <item x="2149"/>
        <item x="2327"/>
        <item x="2559"/>
        <item x="703"/>
        <item x="1906"/>
        <item x="1180"/>
        <item x="1645"/>
        <item x="1441"/>
        <item x="2186"/>
        <item x="702"/>
        <item x="2761"/>
        <item x="1915"/>
        <item x="1235"/>
        <item x="2355"/>
        <item x="2201"/>
        <item x="1282"/>
        <item x="1848"/>
        <item x="2467"/>
        <item x="2095"/>
        <item x="1484"/>
        <item x="1207"/>
        <item x="2589"/>
        <item x="2663"/>
        <item x="2493"/>
        <item x="329"/>
        <item x="2083"/>
        <item x="1932"/>
        <item x="1016"/>
        <item x="1237"/>
        <item x="2306"/>
        <item x="829"/>
        <item x="2526"/>
        <item x="2861"/>
        <item x="3167"/>
        <item x="3865"/>
        <item x="3778"/>
        <item x="3911"/>
        <item x="3377"/>
        <item x="3772"/>
        <item x="3813"/>
        <item x="2361"/>
        <item x="3193"/>
        <item x="3743"/>
        <item x="4053"/>
        <item x="3729"/>
        <item x="2954"/>
        <item x="2386"/>
        <item x="3807"/>
        <item x="1981"/>
        <item x="3948"/>
        <item x="3223"/>
        <item x="3744"/>
        <item x="548"/>
        <item x="1184"/>
        <item x="2127"/>
        <item x="876"/>
        <item x="842"/>
        <item x="1234"/>
        <item x="1299"/>
        <item x="1266"/>
        <item x="970"/>
        <item x="953"/>
        <item x="1233"/>
        <item x="1169"/>
        <item x="808"/>
        <item x="1832"/>
        <item x="397"/>
        <item x="3389"/>
        <item x="2280"/>
        <item x="407"/>
        <item x="726"/>
        <item x="1661"/>
        <item x="1363"/>
        <item x="2504"/>
        <item x="2769"/>
        <item x="1170"/>
        <item x="1343"/>
        <item x="1341"/>
        <item x="943"/>
        <item x="986"/>
        <item x="2032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748"/>
        <item x="3197"/>
        <item x="3820"/>
        <item x="3776"/>
        <item x="3132"/>
        <item x="3779"/>
        <item x="3079"/>
        <item x="3289"/>
        <item x="3032"/>
        <item x="3244"/>
        <item x="2902"/>
        <item x="3788"/>
        <item x="3902"/>
        <item x="3879"/>
        <item x="3751"/>
        <item x="3880"/>
        <item x="3834"/>
        <item x="3927"/>
        <item x="2870"/>
        <item x="3268"/>
        <item x="2649"/>
        <item x="3638"/>
        <item x="3593"/>
        <item x="3866"/>
        <item x="3281"/>
        <item x="3584"/>
        <item x="2217"/>
        <item x="2930"/>
        <item x="3571"/>
        <item x="3991"/>
        <item x="3405"/>
        <item x="3282"/>
        <item x="3867"/>
        <item x="3640"/>
        <item x="1961"/>
        <item x="810"/>
        <item x="3175"/>
        <item x="2240"/>
        <item x="3164"/>
        <item x="1409"/>
        <item x="1456"/>
        <item x="214"/>
        <item x="1976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5"/>
        <item x="2382"/>
        <item x="2388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79"/>
        <item x="3719"/>
        <item x="15"/>
        <item x="1857"/>
        <item x="1830"/>
        <item x="190"/>
        <item x="3352"/>
        <item x="3108"/>
        <item x="3074"/>
        <item x="2793"/>
        <item x="1128"/>
        <item x="2412"/>
        <item x="1026"/>
        <item x="3265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6"/>
        <item x="1996"/>
        <item x="2357"/>
        <item x="1712"/>
        <item x="1596"/>
        <item x="1450"/>
        <item x="656"/>
        <item x="372"/>
        <item x="1935"/>
        <item x="2305"/>
        <item x="1421"/>
        <item x="2278"/>
        <item x="3050"/>
        <item x="2872"/>
        <item x="3254"/>
        <item x="2000"/>
        <item x="3349"/>
        <item x="2461"/>
        <item x="3505"/>
        <item x="3782"/>
        <item x="3832"/>
        <item x="3203"/>
        <item x="3647"/>
        <item x="788"/>
        <item x="3353"/>
        <item x="3422"/>
        <item x="3336"/>
        <item x="3648"/>
        <item x="3208"/>
        <item x="1432"/>
        <item x="995"/>
        <item x="3393"/>
        <item x="4113"/>
        <item x="3212"/>
        <item x="2051"/>
        <item x="1416"/>
        <item x="193"/>
        <item x="2250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0"/>
        <item x="3356"/>
        <item x="2498"/>
        <item x="3928"/>
        <item x="2440"/>
        <item x="1986"/>
        <item x="2459"/>
        <item x="3041"/>
        <item x="3260"/>
        <item x="3096"/>
        <item x="4028"/>
        <item x="3980"/>
        <item x="2635"/>
        <item x="2775"/>
        <item x="3868"/>
        <item x="2892"/>
        <item x="2313"/>
        <item x="3537"/>
        <item x="2927"/>
        <item x="3117"/>
        <item x="3949"/>
        <item x="3351"/>
        <item x="3423"/>
        <item x="3161"/>
        <item x="3316"/>
        <item x="3969"/>
        <item x="3133"/>
        <item x="3367"/>
        <item x="2352"/>
        <item x="3628"/>
        <item x="1839"/>
        <item x="3821"/>
        <item x="3898"/>
        <item x="3700"/>
        <item x="2615"/>
        <item x="3027"/>
        <item x="2018"/>
        <item x="3531"/>
        <item x="2129"/>
        <item x="3261"/>
        <item x="3745"/>
        <item x="2171"/>
        <item x="2226"/>
        <item x="2252"/>
        <item x="910"/>
        <item x="1127"/>
        <item x="1572"/>
        <item x="2230"/>
        <item x="1863"/>
        <item x="1536"/>
        <item x="1496"/>
        <item x="1862"/>
        <item x="1802"/>
        <item x="654"/>
        <item x="3202"/>
        <item x="2501"/>
        <item x="2389"/>
        <item x="814"/>
        <item x="1158"/>
        <item x="1031"/>
        <item x="2166"/>
        <item x="2535"/>
        <item x="1526"/>
        <item x="574"/>
        <item x="2246"/>
        <item x="2721"/>
        <item x="1440"/>
        <item x="967"/>
        <item x="1236"/>
        <item x="1671"/>
        <item x="1623"/>
        <item x="724"/>
        <item x="1046"/>
        <item x="1386"/>
        <item x="2031"/>
        <item x="2593"/>
        <item x="1272"/>
        <item x="2477"/>
        <item x="675"/>
        <item x="1124"/>
        <item x="2876"/>
        <item x="2363"/>
        <item x="1014"/>
        <item x="3075"/>
        <item x="2485"/>
        <item x="1512"/>
        <item x="1799"/>
        <item x="1725"/>
        <item x="738"/>
        <item x="1635"/>
        <item x="1561"/>
        <item x="1449"/>
        <item x="1589"/>
        <item x="1580"/>
        <item x="2153"/>
        <item x="1944"/>
        <item x="2692"/>
        <item x="2435"/>
        <item x="1724"/>
        <item x="1346"/>
        <item x="1654"/>
        <item x="3542"/>
        <item x="4039"/>
        <item x="4049"/>
        <item x="3383"/>
        <item x="1736"/>
        <item x="3899"/>
        <item x="4023"/>
        <item x="3209"/>
        <item x="3598"/>
        <item x="2827"/>
        <item x="3962"/>
        <item x="3152"/>
        <item x="3885"/>
        <item x="2744"/>
        <item x="2843"/>
        <item x="3031"/>
        <item x="888"/>
        <item x="4066"/>
        <item x="3362"/>
        <item x="2883"/>
        <item x="3186"/>
        <item x="3252"/>
        <item x="3454"/>
        <item x="3342"/>
        <item x="4004"/>
        <item x="3315"/>
        <item x="2668"/>
        <item x="965"/>
        <item x="2999"/>
        <item x="2491"/>
        <item x="2702"/>
        <item x="3992"/>
        <item x="2384"/>
        <item x="2877"/>
        <item x="3559"/>
        <item x="3732"/>
        <item x="2544"/>
        <item x="3231"/>
        <item x="3387"/>
        <item x="1604"/>
        <item x="3931"/>
        <item x="2898"/>
        <item x="1934"/>
        <item x="2990"/>
        <item x="3058"/>
        <item x="3548"/>
        <item x="3585"/>
        <item x="3783"/>
        <item x="2254"/>
        <item x="3450"/>
        <item x="2874"/>
        <item x="2675"/>
        <item x="3418"/>
        <item x="3765"/>
        <item x="3439"/>
        <item x="2574"/>
        <item x="2633"/>
        <item x="2825"/>
        <item x="3869"/>
        <item x="1425"/>
        <item x="3567"/>
        <item x="3406"/>
        <item x="3346"/>
        <item x="3201"/>
        <item x="2575"/>
        <item x="2619"/>
        <item x="3625"/>
        <item x="2884"/>
        <item x="3451"/>
        <item x="3649"/>
        <item x="2539"/>
        <item x="1872"/>
        <item x="3623"/>
        <item x="3651"/>
        <item x="2583"/>
        <item x="3034"/>
        <item x="2722"/>
        <item x="2150"/>
        <item x="3273"/>
        <item x="2532"/>
        <item x="3060"/>
        <item x="2682"/>
        <item x="2849"/>
        <item x="328"/>
        <item x="175"/>
        <item x="1362"/>
        <item x="1743"/>
        <item x="2365"/>
        <item x="821"/>
        <item x="711"/>
        <item x="2471"/>
        <item x="1467"/>
        <item x="1665"/>
        <item x="1626"/>
        <item x="1393"/>
        <item x="2188"/>
        <item x="1917"/>
        <item x="1307"/>
        <item x="812"/>
        <item x="1630"/>
        <item x="3652"/>
        <item x="195"/>
        <item x="3993"/>
        <item x="3131"/>
        <item x="3766"/>
        <item x="3626"/>
        <item x="2294"/>
        <item x="3436"/>
        <item x="3431"/>
        <item x="3709"/>
        <item x="2282"/>
        <item x="2036"/>
        <item x="2591"/>
        <item x="3835"/>
        <item x="2511"/>
        <item x="2169"/>
        <item x="2864"/>
        <item x="3753"/>
        <item x="3881"/>
        <item x="3705"/>
        <item x="1077"/>
        <item x="2215"/>
        <item x="669"/>
        <item x="1172"/>
        <item x="2025"/>
        <item x="638"/>
        <item x="1041"/>
        <item x="1368"/>
        <item x="2028"/>
        <item x="962"/>
        <item x="1483"/>
        <item x="1825"/>
        <item x="775"/>
        <item x="1151"/>
        <item x="844"/>
        <item x="3083"/>
        <item x="1424"/>
        <item x="2381"/>
        <item x="1159"/>
        <item x="1462"/>
        <item x="1144"/>
        <item x="1150"/>
        <item x="40"/>
        <item x="341"/>
        <item x="596"/>
        <item x="1686"/>
        <item x="306"/>
        <item x="2364"/>
        <item x="228"/>
        <item x="730"/>
        <item x="773"/>
        <item x="1502"/>
        <item x="2350"/>
        <item x="2143"/>
        <item x="489"/>
        <item x="128"/>
        <item x="688"/>
        <item x="155"/>
        <item x="2037"/>
        <item x="2680"/>
        <item x="361"/>
        <item x="878"/>
        <item x="1537"/>
        <item x="179"/>
        <item x="576"/>
        <item x="787"/>
        <item x="2291"/>
        <item x="1535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4"/>
        <item x="712"/>
        <item x="2506"/>
        <item x="590"/>
        <item x="881"/>
        <item x="2184"/>
        <item x="150"/>
        <item x="799"/>
        <item x="247"/>
        <item x="1947"/>
        <item x="2099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1"/>
        <item x="2563"/>
        <item x="2442"/>
        <item x="3194"/>
        <item x="3334"/>
        <item x="4098"/>
        <item x="3655"/>
        <item x="3800"/>
        <item x="3767"/>
        <item x="3607"/>
        <item x="2715"/>
        <item x="2809"/>
        <item x="3715"/>
        <item x="933"/>
        <item x="2608"/>
        <item x="796"/>
        <item x="3509"/>
        <item x="191"/>
        <item x="2972"/>
        <item x="3001"/>
        <item x="3036"/>
        <item x="2813"/>
        <item x="907"/>
        <item x="3622"/>
        <item x="2549"/>
        <item x="3440"/>
        <item x="2181"/>
        <item x="2089"/>
        <item x="3114"/>
        <item x="3207"/>
        <item x="646"/>
        <item x="2778"/>
        <item x="1826"/>
        <item x="3889"/>
        <item x="3247"/>
        <item x="2699"/>
        <item x="2584"/>
        <item x="3283"/>
        <item x="3068"/>
        <item x="3063"/>
        <item x="1029"/>
        <item x="634"/>
        <item x="2468"/>
        <item x="2235"/>
        <item x="2395"/>
        <item x="3407"/>
        <item x="3287"/>
        <item x="2469"/>
        <item x="1993"/>
        <item x="1984"/>
        <item x="2869"/>
        <item x="1959"/>
        <item x="2842"/>
        <item x="969"/>
        <item x="3500"/>
        <item x="2232"/>
        <item x="1716"/>
        <item x="3331"/>
        <item x="852"/>
        <item x="3398"/>
        <item x="939"/>
        <item x="3510"/>
        <item x="1108"/>
        <item x="2656"/>
        <item x="1216"/>
        <item x="3754"/>
        <item x="2840"/>
        <item x="2729"/>
        <item x="3696"/>
        <item x="2063"/>
        <item x="3577"/>
        <item x="3061"/>
        <item x="3539"/>
        <item x="3088"/>
        <item x="95"/>
        <item x="3394"/>
        <item x="3714"/>
        <item x="2318"/>
        <item x="3749"/>
        <item x="476"/>
        <item x="3540"/>
        <item x="2780"/>
        <item x="2550"/>
        <item x="3508"/>
        <item x="2645"/>
        <item x="2936"/>
        <item x="3011"/>
        <item x="2560"/>
        <item x="3300"/>
        <item x="4104"/>
        <item x="1624"/>
        <item x="3150"/>
        <item x="2895"/>
        <item x="3319"/>
        <item x="4075"/>
        <item x="882"/>
        <item x="3794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3"/>
        <item x="1040"/>
        <item x="1902"/>
        <item x="1222"/>
        <item x="1827"/>
        <item x="1155"/>
        <item x="532"/>
        <item x="1634"/>
        <item x="2214"/>
        <item x="140"/>
        <item x="1407"/>
        <item x="1510"/>
        <item x="811"/>
        <item x="1772"/>
        <item x="877"/>
        <item x="1758"/>
        <item x="693"/>
        <item x="1538"/>
        <item x="1078"/>
        <item x="1791"/>
        <item x="1574"/>
        <item x="1663"/>
        <item x="1202"/>
        <item x="2119"/>
        <item x="2639"/>
        <item x="912"/>
        <item x="1618"/>
        <item x="1219"/>
        <item x="2366"/>
        <item x="1466"/>
        <item x="454"/>
        <item x="3059"/>
        <item x="927"/>
        <item x="3970"/>
        <item x="3023"/>
        <item x="3120"/>
        <item x="2607"/>
        <item x="3848"/>
        <item x="1847"/>
        <item x="1967"/>
        <item x="2251"/>
        <item x="3095"/>
        <item x="1649"/>
        <item x="3645"/>
        <item x="3429"/>
        <item x="1616"/>
        <item x="2910"/>
        <item x="4090"/>
        <item x="2875"/>
        <item x="3950"/>
        <item x="1677"/>
        <item x="1142"/>
        <item x="641"/>
        <item x="1359"/>
        <item x="307"/>
        <item x="1167"/>
        <item x="1011"/>
        <item x="591"/>
        <item x="232"/>
        <item x="1904"/>
        <item x="1133"/>
        <item x="592"/>
        <item x="416"/>
        <item x="523"/>
        <item x="1291"/>
        <item x="1507"/>
        <item x="1430"/>
        <item x="271"/>
        <item x="1864"/>
        <item x="2204"/>
        <item x="2104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4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5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2"/>
        <item x="825"/>
        <item x="1958"/>
        <item x="1925"/>
        <item x="508"/>
        <item x="1265"/>
        <item x="492"/>
        <item x="1965"/>
        <item x="1122"/>
        <item x="1088"/>
        <item x="1660"/>
        <item x="941"/>
        <item x="1852"/>
        <item x="992"/>
        <item x="256"/>
        <item x="2438"/>
        <item x="1528"/>
        <item x="1056"/>
        <item x="518"/>
        <item x="1707"/>
        <item x="725"/>
        <item x="2536"/>
        <item x="1721"/>
        <item x="2617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7"/>
        <item x="1247"/>
        <item x="616"/>
        <item x="2268"/>
        <item x="1694"/>
        <item x="2644"/>
        <item x="1688"/>
        <item x="2646"/>
        <item x="1444"/>
        <item x="2199"/>
        <item x="2078"/>
        <item x="2717"/>
        <item x="827"/>
        <item x="2453"/>
        <item x="1640"/>
        <item x="2241"/>
        <item x="2039"/>
        <item x="1130"/>
        <item x="1015"/>
        <item x="1375"/>
        <item x="1100"/>
        <item x="1175"/>
        <item x="2913"/>
        <item x="1608"/>
        <item x="512"/>
        <item x="803"/>
        <item x="1289"/>
        <item x="1443"/>
        <item x="988"/>
        <item x="2229"/>
        <item x="1224"/>
        <item x="2548"/>
        <item x="2022"/>
        <item x="1731"/>
        <item x="1069"/>
        <item x="2072"/>
        <item x="1377"/>
        <item x="1162"/>
        <item x="1099"/>
        <item x="2048"/>
        <item x="1525"/>
        <item x="1780"/>
        <item x="2079"/>
        <item x="1886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4"/>
        <item x="1831"/>
        <item x="1400"/>
        <item x="2059"/>
        <item x="633"/>
        <item x="2069"/>
        <item x="2269"/>
        <item x="2678"/>
        <item x="2041"/>
        <item x="2475"/>
        <item x="2391"/>
        <item x="2054"/>
        <item x="2867"/>
        <item x="1243"/>
        <item x="2207"/>
        <item x="722"/>
        <item x="1571"/>
        <item x="474"/>
        <item x="1912"/>
        <item x="2587"/>
        <item x="2693"/>
        <item x="723"/>
        <item x="1809"/>
        <item x="2308"/>
        <item x="2581"/>
        <item x="1469"/>
        <item x="504"/>
        <item x="1558"/>
        <item x="2547"/>
        <item x="1509"/>
        <item x="2975"/>
        <item x="1203"/>
        <item x="1998"/>
        <item x="1316"/>
        <item x="1577"/>
        <item x="2383"/>
        <item x="709"/>
        <item x="1464"/>
        <item x="2802"/>
        <item x="975"/>
        <item x="266"/>
        <item x="1308"/>
        <item x="2100"/>
        <item x="1855"/>
        <item x="2982"/>
        <item x="1794"/>
        <item x="1909"/>
        <item x="1787"/>
        <item x="739"/>
        <item x="677"/>
        <item x="2266"/>
        <item x="1114"/>
        <item x="1541"/>
        <item x="1653"/>
        <item x="2030"/>
        <item x="1119"/>
        <item x="1668"/>
        <item x="2914"/>
        <item x="1952"/>
        <item x="2423"/>
        <item x="1907"/>
        <item x="2287"/>
        <item x="2292"/>
        <item x="1756"/>
        <item x="2148"/>
        <item x="2486"/>
        <item x="2538"/>
        <item x="2074"/>
        <item x="2771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1"/>
        <item x="1242"/>
        <item x="1540"/>
        <item x="594"/>
        <item x="1492"/>
        <item x="2783"/>
        <item x="2293"/>
        <item x="1866"/>
        <item x="1192"/>
        <item x="1883"/>
        <item x="2807"/>
        <item x="2826"/>
        <item x="1842"/>
        <item x="1770"/>
        <item x="1931"/>
        <item x="1812"/>
        <item x="612"/>
        <item x="1288"/>
        <item x="1103"/>
        <item x="1592"/>
        <item x="2015"/>
        <item x="1212"/>
        <item x="1675"/>
        <item x="1380"/>
        <item x="1051"/>
        <item x="2191"/>
        <item x="2472"/>
        <item x="1328"/>
        <item x="2101"/>
        <item x="2766"/>
        <item x="1105"/>
        <item x="1366"/>
        <item x="2005"/>
        <item x="2004"/>
        <item x="1824"/>
        <item x="2302"/>
        <item x="2085"/>
        <item x="1277"/>
        <item x="1629"/>
        <item x="2372"/>
        <item x="1659"/>
        <item x="1531"/>
        <item x="683"/>
        <item x="2996"/>
        <item x="1488"/>
        <item x="2399"/>
        <item x="2082"/>
        <item x="2369"/>
        <item x="1455"/>
        <item x="2637"/>
        <item x="1519"/>
        <item x="1711"/>
        <item x="1330"/>
        <item x="2021"/>
        <item x="1875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2"/>
        <item x="1709"/>
        <item x="2900"/>
        <item x="2264"/>
        <item x="206"/>
        <item x="1811"/>
        <item x="2339"/>
        <item x="1644"/>
        <item x="2076"/>
        <item x="2480"/>
        <item x="1030"/>
        <item x="1044"/>
        <item x="1727"/>
        <item x="1779"/>
        <item x="84"/>
        <item x="2669"/>
        <item x="2325"/>
        <item x="1408"/>
        <item x="1670"/>
        <item x="2700"/>
        <item x="2651"/>
        <item x="2348"/>
        <item x="2238"/>
        <item x="1835"/>
        <item x="2285"/>
        <item x="2271"/>
        <item x="1174"/>
        <item x="1764"/>
        <item x="1956"/>
        <item x="2679"/>
        <item x="1516"/>
        <item x="980"/>
        <item x="707"/>
        <item x="3149"/>
        <item x="2478"/>
        <item x="2096"/>
        <item x="2677"/>
        <item x="2335"/>
        <item x="2098"/>
        <item x="1588"/>
        <item x="1470"/>
        <item x="1412"/>
        <item x="1310"/>
        <item x="817"/>
        <item x="2566"/>
        <item x="2968"/>
        <item x="1152"/>
        <item x="1178"/>
        <item x="2212"/>
        <item x="1681"/>
        <item x="1451"/>
        <item x="1891"/>
        <item x="1517"/>
        <item x="2233"/>
        <item x="1669"/>
        <item x="2277"/>
        <item x="2345"/>
        <item x="3488"/>
        <item x="1837"/>
        <item x="1326"/>
        <item x="1673"/>
        <item x="1433"/>
        <item x="2710"/>
        <item x="1342"/>
        <item x="2612"/>
        <item x="2465"/>
        <item x="1552"/>
        <item x="2029"/>
        <item x="1427"/>
        <item x="903"/>
        <item x="2203"/>
        <item x="1692"/>
        <item x="1633"/>
        <item x="1508"/>
        <item x="2417"/>
        <item x="1882"/>
        <item x="2261"/>
        <item x="655"/>
        <item x="1459"/>
        <item x="2359"/>
        <item x="1562"/>
        <item x="1500"/>
        <item x="1518"/>
        <item x="1303"/>
        <item x="1908"/>
        <item x="3746"/>
        <item x="3615"/>
        <item x="3683"/>
        <item x="779"/>
        <item x="3147"/>
        <item x="1983"/>
        <item x="1490"/>
        <item x="2190"/>
        <item x="3733"/>
        <item x="2387"/>
        <item x="2943"/>
        <item x="3653"/>
        <item x="3257"/>
        <item x="3994"/>
        <item x="3482"/>
        <item x="3801"/>
        <item x="2446"/>
        <item x="3697"/>
        <item x="2695"/>
        <item x="3384"/>
        <item x="202"/>
        <item x="2476"/>
        <item x="2676"/>
        <item x="2661"/>
        <item x="2490"/>
        <item x="1893"/>
        <item x="1646"/>
        <item x="1034"/>
        <item x="1115"/>
        <item x="1778"/>
        <item x="2087"/>
        <item x="1522"/>
        <item x="2912"/>
        <item x="1447"/>
        <item x="826"/>
        <item x="2928"/>
        <item x="2420"/>
        <item x="2513"/>
        <item x="2223"/>
        <item x="1515"/>
        <item x="2323"/>
        <item x="2140"/>
        <item x="2919"/>
        <item x="1395"/>
        <item x="1529"/>
        <item x="1229"/>
        <item x="1239"/>
        <item x="3217"/>
        <item x="2329"/>
        <item x="588"/>
        <item x="1861"/>
        <item x="1782"/>
        <item x="1435"/>
        <item x="2267"/>
        <item x="1284"/>
        <item x="1347"/>
        <item x="2316"/>
        <item x="1116"/>
        <item x="2795"/>
        <item x="1176"/>
        <item x="1461"/>
        <item x="1390"/>
        <item x="1969"/>
        <item x="156"/>
        <item x="2198"/>
        <item x="2731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6"/>
        <item x="629"/>
        <item x="1873"/>
        <item x="698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87"/>
        <item x="1949"/>
        <item x="2787"/>
        <item x="3145"/>
        <item x="2577"/>
        <item x="3054"/>
        <item x="4040"/>
        <item x="2733"/>
        <item x="3462"/>
        <item x="3538"/>
        <item x="3029"/>
        <item x="2880"/>
        <item x="2458"/>
        <item x="2794"/>
        <item x="3814"/>
        <item x="3134"/>
        <item x="4016"/>
        <item x="4050"/>
        <item x="3549"/>
        <item x="2964"/>
        <item x="3428"/>
        <item x="1141"/>
        <item x="2654"/>
        <item x="1005"/>
        <item x="2168"/>
        <item x="2620"/>
        <item x="1143"/>
        <item x="1564"/>
        <item x="2514"/>
        <item x="1227"/>
        <item x="1354"/>
        <item x="2070"/>
        <item x="1245"/>
        <item x="1166"/>
        <item x="2683"/>
        <item x="2167"/>
        <item x="1181"/>
        <item x="2102"/>
        <item x="849"/>
        <item x="697"/>
        <item x="1748"/>
        <item x="1263"/>
        <item x="2279"/>
        <item x="1910"/>
        <item x="2114"/>
        <item x="1070"/>
        <item x="1091"/>
        <item x="1708"/>
        <item x="1899"/>
        <item x="793"/>
        <item x="1590"/>
        <item x="1691"/>
        <item x="500"/>
        <item x="1563"/>
        <item x="1189"/>
        <item x="1869"/>
        <item x="2065"/>
        <item x="2247"/>
        <item x="1548"/>
        <item x="936"/>
        <item x="2798"/>
        <item x="2674"/>
        <item x="3086"/>
        <item x="3833"/>
        <item x="4041"/>
        <item x="3355"/>
        <item x="1283"/>
        <item x="3294"/>
        <item x="3546"/>
        <item x="3654"/>
        <item x="1098"/>
        <item x="2333"/>
        <item x="2758"/>
        <item x="2414"/>
        <item x="2735"/>
        <item x="3995"/>
        <item x="1740"/>
        <item x="3900"/>
        <item x="3603"/>
        <item x="3579"/>
        <item x="2711"/>
        <item x="2367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2"/>
        <item x="1376"/>
        <item x="1074"/>
        <item x="1637"/>
        <item x="2881"/>
        <item x="1117"/>
        <item x="2512"/>
        <item x="1221"/>
        <item x="1183"/>
        <item x="2673"/>
        <item x="2938"/>
        <item x="2647"/>
        <item x="2200"/>
        <item x="2131"/>
        <item x="1465"/>
        <item x="2823"/>
        <item x="2403"/>
        <item x="1865"/>
        <item x="82"/>
        <item x="1880"/>
        <item x="3229"/>
        <item x="2422"/>
        <item x="2281"/>
        <item x="2300"/>
        <item x="1305"/>
        <item x="2437"/>
        <item x="2986"/>
        <item x="2001"/>
        <item x="1817"/>
        <item x="1821"/>
        <item x="3347"/>
        <item x="2431"/>
        <item x="3455"/>
        <item x="3396"/>
        <item x="1971"/>
        <item x="3432"/>
        <item x="3674"/>
        <item x="2890"/>
        <item x="3547"/>
        <item x="3688"/>
        <item x="2304"/>
        <item x="3142"/>
        <item x="3667"/>
        <item x="3925"/>
        <item x="3238"/>
        <item x="2546"/>
        <item x="3501"/>
        <item x="2899"/>
        <item x="3527"/>
        <item x="2714"/>
        <item x="2097"/>
        <item x="3344"/>
        <item x="3836"/>
        <item x="3935"/>
        <item x="4078"/>
        <item x="3789"/>
        <item x="1853"/>
        <item x="2208"/>
        <item x="3514"/>
        <item x="3837"/>
        <item x="2377"/>
        <item x="3434"/>
        <item x="3790"/>
        <item x="3838"/>
        <item x="3882"/>
        <item x="3722"/>
        <item x="3883"/>
        <item x="3361"/>
        <item x="2642"/>
        <item x="3085"/>
        <item x="1689"/>
        <item x="2891"/>
        <item x="4067"/>
        <item x="665"/>
        <item x="2658"/>
        <item x="3304"/>
        <item x="3006"/>
        <item x="2720"/>
        <item x="2449"/>
        <item x="3070"/>
        <item x="3047"/>
        <item x="3425"/>
        <item x="2112"/>
        <item x="4042"/>
        <item x="3609"/>
        <item x="3003"/>
        <item x="2344"/>
        <item x="3017"/>
        <item x="3228"/>
        <item x="3045"/>
        <item x="2991"/>
        <item x="1566"/>
        <item x="3660"/>
        <item x="2362"/>
        <item x="2397"/>
        <item x="3592"/>
        <item x="4024"/>
        <item x="3529"/>
        <item x="3078"/>
        <item x="3165"/>
        <item x="3048"/>
        <item x="3996"/>
        <item x="3236"/>
        <item x="2139"/>
        <item x="1763"/>
        <item x="3484"/>
        <item x="3476"/>
        <item x="3427"/>
        <item x="2541"/>
        <item x="2712"/>
        <item x="3870"/>
        <item x="3901"/>
        <item x="3663"/>
        <item x="2275"/>
        <item x="2634"/>
        <item x="2172"/>
        <item x="3815"/>
        <item x="1713"/>
        <item x="2767"/>
        <item x="3582"/>
        <item x="3499"/>
        <item x="3292"/>
        <item x="4051"/>
        <item x="1974"/>
        <item x="3951"/>
        <item x="3589"/>
        <item x="2981"/>
        <item x="3122"/>
        <item x="3784"/>
        <item x="2043"/>
        <item x="3421"/>
        <item x="3635"/>
        <item x="3410"/>
        <item x="3823"/>
        <item x="3802"/>
        <item x="2738"/>
        <item x="3932"/>
        <item x="3558"/>
        <item x="2554"/>
        <item x="2852"/>
        <item x="3318"/>
        <item x="3445"/>
        <item x="3322"/>
        <item x="3871"/>
        <item x="3065"/>
        <item x="2859"/>
        <item x="3314"/>
        <item x="2750"/>
        <item x="2652"/>
        <item x="2952"/>
        <item x="3494"/>
        <item x="3044"/>
        <item x="2953"/>
        <item x="1344"/>
        <item x="2822"/>
        <item x="4077"/>
        <item x="2578"/>
        <item x="2175"/>
        <item x="2948"/>
        <item x="3097"/>
        <item x="2716"/>
        <item x="2210"/>
        <item x="3007"/>
        <item x="1348"/>
        <item x="3154"/>
        <item x="2553"/>
        <item x="2689"/>
        <item x="3024"/>
        <item x="3369"/>
        <item x="3997"/>
        <item x="3219"/>
        <item x="3148"/>
        <item x="2643"/>
        <item x="3605"/>
        <item x="3590"/>
        <item x="3216"/>
        <item x="2686"/>
        <item x="3998"/>
        <item x="2510"/>
        <item x="2244"/>
        <item x="3519"/>
        <item x="2713"/>
        <item x="3438"/>
        <item x="2967"/>
        <item x="3703"/>
        <item x="3340"/>
        <item x="3618"/>
        <item x="3591"/>
        <item x="3241"/>
        <item x="3200"/>
        <item x="1989"/>
        <item x="3464"/>
        <item x="4081"/>
        <item x="3404"/>
        <item x="3890"/>
        <item x="3668"/>
        <item x="3214"/>
        <item x="3115"/>
        <item x="3055"/>
        <item x="3388"/>
        <item x="3146"/>
        <item x="3069"/>
        <item x="582"/>
        <item x="3912"/>
        <item x="3543"/>
        <item x="2908"/>
        <item x="3971"/>
        <item x="2947"/>
        <item x="2623"/>
        <item x="3816"/>
        <item x="2765"/>
        <item x="3952"/>
        <item x="2747"/>
        <item x="982"/>
        <item x="2970"/>
        <item x="1371"/>
        <item x="1601"/>
        <item x="3185"/>
        <item x="2836"/>
        <item x="2844"/>
        <item x="1704"/>
        <item x="3446"/>
        <item x="3443"/>
        <item x="4099"/>
        <item x="2937"/>
        <item x="3675"/>
        <item x="2707"/>
        <item x="3098"/>
        <item x="1555"/>
        <item x="3469"/>
        <item x="3692"/>
        <item x="4091"/>
        <item x="2263"/>
        <item x="3101"/>
        <item x="3892"/>
        <item x="2416"/>
        <item x="2470"/>
        <item x="2479"/>
        <item x="3153"/>
        <item x="2906"/>
        <item x="2858"/>
        <item x="4084"/>
        <item x="2688"/>
        <item x="3046"/>
        <item x="2770"/>
        <item x="3392"/>
        <item x="3414"/>
        <item x="1530"/>
        <item x="3364"/>
        <item x="2728"/>
        <item x="3009"/>
        <item x="3817"/>
        <item x="3602"/>
        <item x="3348"/>
        <item x="2496"/>
        <item x="2613"/>
        <item x="4076"/>
        <item x="2161"/>
        <item x="4102"/>
        <item x="3586"/>
        <item x="3999"/>
        <item x="2801"/>
        <item x="3613"/>
        <item x="2487"/>
        <item x="3532"/>
        <item x="3530"/>
        <item x="3309"/>
        <item x="3884"/>
        <item x="2944"/>
        <item x="2921"/>
        <item x="3370"/>
        <item x="2962"/>
        <item x="3452"/>
        <item x="3239"/>
        <item x="2500"/>
        <item x="2462"/>
        <item x="2764"/>
        <item x="3872"/>
        <item x="3755"/>
        <item x="3296"/>
        <item x="4101"/>
        <item x="4079"/>
        <item x="3043"/>
        <item x="3144"/>
        <item x="2552"/>
        <item x="1757"/>
        <item x="1394"/>
        <item x="3330"/>
        <item x="3245"/>
        <item x="4092"/>
        <item x="3168"/>
        <item x="3155"/>
        <item x="3689"/>
        <item x="3612"/>
        <item t="default"/>
      </items>
    </pivotField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79"/>
        <item x="2439"/>
        <item x="3917"/>
        <item x="2212"/>
        <item x="2047"/>
        <item x="3952"/>
        <item x="499"/>
        <item x="2643"/>
        <item x="1825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7"/>
        <item x="1640"/>
        <item x="673"/>
        <item x="1180"/>
        <item x="2914"/>
        <item x="678"/>
        <item x="3985"/>
        <item x="4000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4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8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2"/>
        <item x="478"/>
        <item x="1332"/>
        <item x="1650"/>
        <item x="2427"/>
        <item x="87"/>
        <item x="3448"/>
        <item x="781"/>
        <item x="335"/>
        <item x="871"/>
        <item x="1882"/>
        <item x="717"/>
        <item x="2204"/>
        <item x="2309"/>
        <item x="1617"/>
        <item x="2142"/>
        <item x="1542"/>
        <item x="2662"/>
        <item x="1380"/>
        <item x="1396"/>
        <item x="2845"/>
        <item x="1592"/>
        <item x="2182"/>
        <item x="400"/>
        <item x="1886"/>
        <item x="2508"/>
        <item x="3117"/>
        <item x="2070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2"/>
        <item x="1426"/>
        <item x="1810"/>
        <item x="851"/>
        <item x="3997"/>
        <item x="3184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5"/>
        <item x="992"/>
        <item x="1456"/>
        <item x="1325"/>
        <item x="1841"/>
        <item x="2083"/>
        <item x="2132"/>
        <item x="3522"/>
        <item x="2306"/>
        <item x="3775"/>
        <item x="106"/>
        <item x="1656"/>
        <item x="1970"/>
        <item x="1060"/>
        <item x="3386"/>
        <item x="2391"/>
        <item x="1481"/>
        <item x="1863"/>
        <item x="2005"/>
        <item x="815"/>
        <item x="1553"/>
        <item x="1741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6"/>
        <item x="396"/>
        <item x="2924"/>
        <item x="3989"/>
        <item x="94"/>
        <item x="564"/>
        <item x="1509"/>
        <item x="3359"/>
        <item x="909"/>
        <item x="3191"/>
        <item x="729"/>
        <item x="1577"/>
        <item x="4023"/>
        <item x="1894"/>
        <item x="525"/>
        <item x="192"/>
        <item x="967"/>
        <item x="1053"/>
        <item x="2542"/>
        <item x="1897"/>
        <item x="2434"/>
        <item x="1608"/>
        <item x="912"/>
        <item x="2551"/>
        <item x="3144"/>
        <item x="2243"/>
        <item x="226"/>
        <item x="1764"/>
        <item x="1753"/>
        <item x="2810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88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7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7"/>
        <item x="893"/>
        <item x="847"/>
        <item x="1446"/>
        <item x="554"/>
        <item x="1724"/>
        <item x="3996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82"/>
        <item x="2503"/>
        <item x="4012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47"/>
        <item x="581"/>
        <item x="3073"/>
        <item x="301"/>
        <item x="318"/>
        <item x="1183"/>
        <item x="637"/>
        <item x="381"/>
        <item x="1898"/>
        <item x="3295"/>
        <item x="2431"/>
        <item x="1727"/>
        <item x="3923"/>
        <item x="2037"/>
        <item x="467"/>
        <item x="658"/>
        <item x="686"/>
        <item x="1740"/>
        <item x="2145"/>
        <item x="3963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4"/>
        <item x="1021"/>
        <item x="3005"/>
        <item x="2394"/>
        <item x="681"/>
        <item x="2308"/>
        <item x="839"/>
        <item x="1254"/>
        <item x="1679"/>
        <item x="766"/>
        <item x="2826"/>
        <item x="1746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0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3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27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6"/>
        <item x="3315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7"/>
        <item x="2"/>
        <item x="890"/>
        <item x="1908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2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0"/>
        <item x="3786"/>
        <item x="3608"/>
        <item x="1869"/>
        <item x="2825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6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8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69"/>
        <item x="210"/>
        <item x="54"/>
        <item x="414"/>
        <item x="1779"/>
        <item x="1954"/>
        <item x="2270"/>
        <item x="1557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5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21"/>
        <item x="1621"/>
        <item x="2599"/>
        <item x="4033"/>
        <item x="532"/>
        <item x="155"/>
        <item x="602"/>
        <item x="4078"/>
        <item x="1282"/>
        <item x="2459"/>
        <item x="4058"/>
        <item x="2513"/>
        <item x="739"/>
        <item x="2985"/>
        <item x="1313"/>
        <item x="3958"/>
        <item x="2841"/>
        <item x="1868"/>
        <item x="2399"/>
        <item x="2109"/>
        <item x="751"/>
        <item x="1336"/>
        <item x="641"/>
        <item x="3131"/>
        <item x="869"/>
        <item x="1616"/>
        <item x="4017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90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8"/>
        <item x="2374"/>
        <item x="2696"/>
        <item x="3259"/>
        <item x="1838"/>
        <item x="1803"/>
        <item x="4019"/>
        <item x="2411"/>
        <item x="1286"/>
        <item x="1153"/>
        <item x="814"/>
        <item x="1151"/>
        <item x="1757"/>
        <item x="1568"/>
        <item x="2752"/>
        <item x="677"/>
        <item x="149"/>
        <item x="63"/>
        <item x="2059"/>
        <item x="3712"/>
        <item x="3232"/>
        <item x="757"/>
        <item x="2402"/>
        <item x="1117"/>
        <item x="2227"/>
        <item x="267"/>
        <item x="2438"/>
        <item x="1909"/>
        <item x="996"/>
        <item x="3935"/>
        <item x="3356"/>
        <item x="3780"/>
        <item x="2762"/>
        <item x="1738"/>
        <item x="2766"/>
        <item x="2859"/>
        <item x="3990"/>
        <item x="165"/>
        <item x="723"/>
        <item x="1658"/>
        <item x="604"/>
        <item x="2352"/>
        <item x="316"/>
        <item x="1962"/>
        <item x="624"/>
        <item x="2220"/>
        <item x="780"/>
        <item x="961"/>
        <item x="1870"/>
        <item x="2297"/>
        <item x="342"/>
        <item x="3201"/>
        <item x="1311"/>
        <item x="480"/>
        <item x="3568"/>
        <item x="1013"/>
        <item x="2405"/>
        <item x="1393"/>
        <item x="3023"/>
        <item x="1367"/>
        <item x="2064"/>
        <item x="1160"/>
        <item x="167"/>
        <item x="984"/>
        <item x="3834"/>
        <item x="3"/>
        <item x="3292"/>
        <item x="2213"/>
        <item x="1161"/>
        <item x="2001"/>
        <item x="353"/>
        <item x="3614"/>
        <item x="1560"/>
        <item x="1558"/>
        <item x="2458"/>
        <item x="3205"/>
        <item x="2231"/>
        <item x="2167"/>
        <item x="1140"/>
        <item x="3818"/>
        <item x="1707"/>
        <item x="3206"/>
        <item x="3487"/>
        <item x="2088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8"/>
        <item x="728"/>
        <item x="2869"/>
        <item x="1405"/>
        <item x="2537"/>
        <item x="2729"/>
        <item x="1964"/>
        <item x="1792"/>
        <item x="1760"/>
        <item x="1144"/>
        <item x="3142"/>
        <item x="1173"/>
        <item x="454"/>
        <item x="3057"/>
        <item x="3812"/>
        <item x="1429"/>
        <item x="3251"/>
        <item x="1170"/>
        <item x="4003"/>
        <item x="687"/>
        <item x="3672"/>
        <item x="810"/>
        <item x="3618"/>
        <item x="607"/>
        <item x="616"/>
        <item x="439"/>
        <item x="1459"/>
        <item x="1165"/>
        <item x="3871"/>
        <item x="4091"/>
        <item x="4061"/>
        <item x="2695"/>
        <item x="2258"/>
        <item x="3484"/>
        <item x="91"/>
        <item x="3428"/>
        <item x="1423"/>
        <item x="3405"/>
        <item x="3277"/>
        <item x="3914"/>
        <item x="2444"/>
        <item x="3471"/>
        <item x="2642"/>
        <item x="3527"/>
        <item x="2321"/>
        <item x="1889"/>
        <item x="4043"/>
        <item x="3987"/>
        <item x="3937"/>
        <item x="884"/>
        <item x="740"/>
        <item x="2296"/>
        <item x="2774"/>
        <item x="3449"/>
        <item x="3455"/>
        <item x="2293"/>
        <item x="3049"/>
        <item x="2867"/>
        <item x="3370"/>
        <item x="3314"/>
        <item x="1220"/>
        <item x="3693"/>
        <item x="1719"/>
        <item x="891"/>
        <item x="26"/>
        <item x="2588"/>
        <item x="1776"/>
        <item x="2966"/>
        <item x="3791"/>
        <item x="3572"/>
        <item x="307"/>
        <item x="2370"/>
        <item x="4008"/>
        <item x="198"/>
        <item x="3089"/>
        <item x="3147"/>
        <item x="635"/>
        <item x="1301"/>
        <item x="3787"/>
        <item x="3547"/>
        <item x="2704"/>
        <item x="2091"/>
        <item x="1919"/>
        <item x="1774"/>
        <item x="3531"/>
        <item x="627"/>
        <item x="1901"/>
        <item x="857"/>
        <item x="4024"/>
        <item x="2933"/>
        <item x="3866"/>
        <item x="358"/>
        <item x="2868"/>
        <item x="3653"/>
        <item x="1307"/>
        <item x="1112"/>
        <item x="3580"/>
        <item x="3461"/>
        <item x="3757"/>
        <item x="1109"/>
        <item x="3880"/>
        <item x="1527"/>
        <item x="1250"/>
        <item x="2861"/>
        <item x="3016"/>
        <item x="4045"/>
        <item x="3451"/>
        <item x="2608"/>
        <item x="1344"/>
        <item x="2818"/>
        <item x="4016"/>
        <item x="1534"/>
        <item x="2656"/>
        <item x="2119"/>
        <item x="3569"/>
        <item x="2223"/>
        <item x="32"/>
        <item x="3896"/>
        <item x="4071"/>
        <item x="764"/>
        <item x="4021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900"/>
        <item x="2806"/>
        <item x="3113"/>
        <item x="131"/>
        <item x="1644"/>
        <item x="3601"/>
        <item x="3762"/>
        <item x="1051"/>
        <item x="3305"/>
        <item x="1706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46"/>
        <item x="3683"/>
        <item x="3523"/>
        <item x="2364"/>
        <item x="1555"/>
        <item x="2317"/>
        <item x="1955"/>
        <item x="705"/>
        <item x="606"/>
        <item x="767"/>
        <item x="3863"/>
        <item x="2040"/>
        <item x="1910"/>
        <item x="2454"/>
        <item x="2849"/>
        <item x="3457"/>
        <item x="2885"/>
        <item x="352"/>
        <item x="4014"/>
        <item x="1463"/>
        <item x="1403"/>
        <item x="2834"/>
        <item x="424"/>
        <item x="3338"/>
        <item x="255"/>
        <item x="2409"/>
        <item x="2260"/>
        <item x="3192"/>
        <item x="510"/>
        <item x="2245"/>
        <item x="3190"/>
        <item x="2188"/>
        <item x="577"/>
        <item x="2539"/>
        <item x="3119"/>
        <item x="1306"/>
        <item x="3732"/>
        <item x="3391"/>
        <item x="30"/>
        <item x="3145"/>
        <item x="3351"/>
        <item x="779"/>
        <item x="898"/>
        <item x="2349"/>
        <item x="539"/>
        <item x="3308"/>
        <item x="3332"/>
        <item x="3039"/>
        <item x="3450"/>
        <item x="1149"/>
        <item x="3626"/>
        <item x="409"/>
        <item x="3517"/>
        <item x="693"/>
        <item x="1525"/>
        <item x="3416"/>
        <item x="689"/>
        <item x="1586"/>
        <item x="2967"/>
        <item x="3581"/>
        <item x="1554"/>
        <item x="2613"/>
        <item x="2345"/>
        <item x="2831"/>
        <item x="2585"/>
        <item x="2236"/>
        <item x="3778"/>
        <item x="1318"/>
        <item x="2587"/>
        <item x="2573"/>
        <item x="3760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2"/>
        <item x="202"/>
        <item x="2847"/>
        <item x="1903"/>
        <item x="1734"/>
        <item x="3276"/>
        <item x="3260"/>
        <item x="2271"/>
        <item x="3912"/>
        <item x="576"/>
        <item x="639"/>
        <item x="1905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1"/>
        <item x="1194"/>
        <item x="2628"/>
        <item x="212"/>
        <item x="2113"/>
        <item x="4072"/>
        <item x="3445"/>
        <item x="2815"/>
        <item x="127"/>
        <item x="263"/>
        <item x="3761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32"/>
        <item x="2483"/>
        <item x="2688"/>
        <item x="868"/>
        <item x="1186"/>
        <item x="3670"/>
        <item x="2388"/>
        <item x="3310"/>
        <item x="392"/>
        <item x="4079"/>
        <item x="1990"/>
        <item x="3974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9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6"/>
        <item x="300"/>
        <item x="1227"/>
        <item x="1300"/>
        <item x="336"/>
        <item x="3669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26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11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3"/>
        <item x="3092"/>
        <item x="4036"/>
        <item x="3628"/>
        <item x="2238"/>
        <item x="2486"/>
        <item x="3785"/>
        <item x="3661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09"/>
        <item x="1824"/>
        <item x="144"/>
        <item x="2800"/>
        <item x="115"/>
        <item x="2416"/>
        <item x="3212"/>
        <item x="4044"/>
        <item x="3001"/>
        <item x="2969"/>
        <item x="535"/>
        <item x="1571"/>
        <item x="350"/>
        <item x="285"/>
        <item x="1232"/>
        <item x="1451"/>
        <item x="3490"/>
        <item x="3335"/>
        <item x="2395"/>
        <item x="1906"/>
        <item x="464"/>
        <item x="3861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0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1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1"/>
        <item x="3532"/>
        <item x="3541"/>
        <item x="2228"/>
        <item x="468"/>
        <item x="804"/>
        <item x="1520"/>
        <item x="3325"/>
        <item x="3945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91"/>
        <item x="2700"/>
        <item x="896"/>
        <item x="129"/>
        <item x="3396"/>
        <item x="461"/>
        <item x="3633"/>
        <item x="2560"/>
        <item x="3343"/>
        <item x="3387"/>
        <item x="3765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22"/>
        <item x="1912"/>
        <item x="2626"/>
        <item x="2927"/>
        <item x="783"/>
        <item x="4063"/>
        <item x="2279"/>
        <item x="582"/>
        <item x="2620"/>
        <item x="3372"/>
        <item x="3746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3"/>
        <item x="2827"/>
        <item x="3944"/>
        <item x="3198"/>
        <item x="2216"/>
        <item x="2019"/>
        <item x="2647"/>
        <item x="3605"/>
        <item x="3968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4"/>
        <item x="1341"/>
        <item x="3284"/>
        <item x="200"/>
        <item x="2221"/>
        <item x="3078"/>
        <item x="3029"/>
        <item x="2530"/>
        <item x="3282"/>
        <item x="1023"/>
        <item x="2960"/>
        <item x="2708"/>
        <item x="4032"/>
        <item x="21"/>
        <item x="2541"/>
        <item x="2460"/>
        <item x="1847"/>
        <item x="3584"/>
        <item x="3099"/>
        <item x="4087"/>
        <item x="2988"/>
        <item x="1743"/>
        <item x="2205"/>
        <item x="3578"/>
        <item x="1791"/>
        <item x="1742"/>
        <item x="3327"/>
        <item x="3727"/>
        <item x="2754"/>
        <item x="3630"/>
        <item x="4076"/>
        <item x="156"/>
        <item x="1693"/>
        <item x="1260"/>
        <item x="3659"/>
        <item x="3214"/>
        <item x="2464"/>
        <item x="1867"/>
        <item x="3469"/>
        <item x="709"/>
        <item x="655"/>
        <item x="3542"/>
        <item x="3640"/>
        <item x="1623"/>
        <item x="1549"/>
        <item x="2273"/>
        <item x="1669"/>
        <item x="2972"/>
        <item x="1704"/>
        <item x="3599"/>
        <item x="2780"/>
        <item x="947"/>
        <item x="3349"/>
        <item x="827"/>
        <item x="3652"/>
        <item x="1039"/>
        <item x="630"/>
        <item x="1412"/>
        <item x="1296"/>
        <item x="3680"/>
        <item x="2809"/>
        <item x="1532"/>
        <item x="836"/>
        <item x="3624"/>
        <item x="2601"/>
        <item x="615"/>
        <item x="1513"/>
        <item x="4034"/>
        <item x="3889"/>
        <item x="3037"/>
        <item x="1530"/>
        <item x="2694"/>
        <item x="3552"/>
        <item x="3629"/>
        <item x="566"/>
        <item x="3718"/>
        <item x="1199"/>
        <item x="3519"/>
        <item x="886"/>
        <item x="3571"/>
        <item x="104"/>
        <item x="1765"/>
        <item x="3875"/>
        <item x="1649"/>
        <item x="3728"/>
        <item x="429"/>
        <item x="1518"/>
        <item x="280"/>
        <item x="696"/>
        <item x="1973"/>
        <item x="2797"/>
        <item x="3642"/>
        <item x="1504"/>
        <item x="3705"/>
        <item x="1536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6"/>
        <item x="2973"/>
        <item x="3125"/>
        <item x="3508"/>
        <item x="3551"/>
        <item x="4051"/>
        <item x="3400"/>
        <item x="2515"/>
        <item x="1105"/>
        <item x="2217"/>
        <item x="3753"/>
        <item x="562"/>
        <item x="1075"/>
        <item x="3410"/>
        <item x="1219"/>
        <item x="3555"/>
        <item x="3035"/>
        <item x="3433"/>
        <item x="1012"/>
        <item x="3860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80"/>
        <item x="4041"/>
        <item x="1987"/>
        <item x="1821"/>
        <item x="987"/>
        <item x="2709"/>
        <item x="1179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3"/>
        <item x="794"/>
        <item x="2063"/>
        <item x="3075"/>
        <item x="599"/>
        <item x="648"/>
        <item x="4015"/>
        <item x="3430"/>
        <item x="3976"/>
        <item x="3660"/>
        <item x="2697"/>
        <item x="1044"/>
        <item x="3071"/>
        <item x="1251"/>
        <item x="1425"/>
        <item x="201"/>
        <item x="85"/>
        <item x="2871"/>
        <item x="1891"/>
        <item x="1703"/>
        <item x="245"/>
        <item x="2129"/>
        <item x="3836"/>
        <item x="2398"/>
        <item x="2916"/>
        <item x="145"/>
        <item x="2041"/>
        <item x="3858"/>
        <item x="2025"/>
        <item x="1061"/>
        <item x="2879"/>
        <item x="3597"/>
        <item x="3766"/>
        <item x="3971"/>
        <item x="2384"/>
        <item x="1839"/>
        <item x="2739"/>
        <item x="3186"/>
        <item x="3106"/>
        <item x="2824"/>
        <item x="3587"/>
        <item x="3273"/>
        <item x="1983"/>
        <item x="473"/>
        <item x="1002"/>
        <item x="1612"/>
        <item x="81"/>
        <item x="1378"/>
        <item x="1214"/>
        <item x="2531"/>
        <item x="2152"/>
        <item x="3662"/>
        <item x="2357"/>
        <item x="3368"/>
        <item x="36"/>
        <item x="4018"/>
        <item x="2922"/>
        <item x="3044"/>
        <item x="952"/>
        <item x="2347"/>
        <item x="1096"/>
        <item x="1539"/>
        <item x="907"/>
        <item x="3243"/>
        <item x="4047"/>
        <item x="2521"/>
        <item x="3819"/>
        <item x="304"/>
        <item x="1672"/>
        <item x="1351"/>
        <item x="2355"/>
        <item x="2242"/>
        <item x="1201"/>
        <item x="3058"/>
        <item x="2971"/>
        <item x="326"/>
        <item x="3853"/>
        <item x="2781"/>
        <item x="452"/>
        <item x="3638"/>
        <item x="2280"/>
        <item x="2353"/>
        <item x="846"/>
        <item x="515"/>
        <item x="3845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39"/>
        <item x="1915"/>
        <item x="4059"/>
        <item x="965"/>
        <item x="1648"/>
        <item x="3233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56"/>
        <item x="3218"/>
        <item x="48"/>
        <item x="3898"/>
        <item x="1999"/>
        <item x="777"/>
        <item x="328"/>
        <item x="3326"/>
        <item x="672"/>
        <item x="2023"/>
        <item x="3115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7"/>
        <item x="3583"/>
        <item x="957"/>
        <item x="3934"/>
        <item x="3171"/>
        <item x="3114"/>
        <item x="2378"/>
        <item x="708"/>
        <item x="3567"/>
        <item x="3529"/>
        <item x="3950"/>
        <item x="3246"/>
        <item x="3978"/>
        <item x="1835"/>
        <item x="1755"/>
        <item x="761"/>
        <item x="2323"/>
        <item x="2455"/>
        <item x="2663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4"/>
        <item x="1627"/>
        <item x="82"/>
        <item x="3525"/>
        <item x="116"/>
        <item x="3744"/>
        <item x="927"/>
        <item x="3503"/>
        <item x="2555"/>
        <item x="2713"/>
        <item x="282"/>
        <item x="698"/>
        <item x="1150"/>
        <item x="128"/>
        <item x="1406"/>
        <item x="3918"/>
        <item x="3955"/>
        <item x="3734"/>
        <item x="3172"/>
        <item x="3440"/>
        <item x="3496"/>
        <item x="3553"/>
        <item x="3187"/>
        <item x="1989"/>
        <item x="3877"/>
        <item x="2376"/>
        <item x="2893"/>
        <item x="1655"/>
        <item x="3108"/>
        <item x="171"/>
        <item x="2173"/>
        <item x="629"/>
        <item x="1090"/>
        <item x="2884"/>
        <item x="1853"/>
        <item x="469"/>
        <item x="317"/>
        <item x="3127"/>
        <item x="2900"/>
        <item x="1515"/>
        <item x="158"/>
        <item x="2898"/>
        <item x="236"/>
        <item x="1370"/>
        <item x="1844"/>
        <item x="3872"/>
        <item x="2912"/>
        <item x="845"/>
        <item x="1486"/>
        <item x="3414"/>
        <item x="1141"/>
        <item x="788"/>
        <item x="1078"/>
        <item x="1210"/>
        <item x="3321"/>
        <item x="1874"/>
        <item x="1600"/>
        <item x="1278"/>
        <item x="1565"/>
        <item x="2081"/>
        <item x="3215"/>
        <item x="649"/>
        <item x="3855"/>
        <item x="134"/>
        <item x="3579"/>
        <item x="4004"/>
        <item x="3272"/>
        <item x="3110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2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2"/>
        <item x="1329"/>
        <item x="1122"/>
        <item x="3713"/>
        <item x="334"/>
        <item x="2532"/>
        <item x="3844"/>
        <item x="1064"/>
        <item x="1373"/>
        <item x="3065"/>
        <item x="2103"/>
        <item x="825"/>
        <item x="2499"/>
        <item x="2494"/>
        <item x="4029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0"/>
        <item x="1862"/>
        <item x="1034"/>
        <item x="3004"/>
        <item x="1202"/>
        <item x="2740"/>
        <item x="1475"/>
        <item x="2660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5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1"/>
        <item x="3810"/>
        <item x="966"/>
        <item x="2928"/>
        <item x="3492"/>
        <item x="3892"/>
        <item x="2528"/>
        <item x="3924"/>
        <item x="3439"/>
        <item x="2866"/>
        <item x="2526"/>
        <item x="1817"/>
        <item x="1497"/>
        <item x="3967"/>
        <item x="1334"/>
        <item x="669"/>
        <item x="1514"/>
        <item x="3953"/>
        <item x="1413"/>
        <item x="3209"/>
        <item x="1857"/>
        <item x="3019"/>
        <item x="2712"/>
        <item x="1289"/>
        <item x="1268"/>
        <item x="1253"/>
        <item x="3406"/>
        <item x="660"/>
        <item x="2017"/>
        <item x="2986"/>
        <item x="93"/>
        <item x="3643"/>
        <item x="3199"/>
        <item x="3328"/>
        <item x="1622"/>
        <item x="252"/>
        <item x="4066"/>
        <item x="3769"/>
        <item x="3829"/>
        <item x="3686"/>
        <item x="1793"/>
        <item x="3689"/>
        <item x="2648"/>
        <item x="3774"/>
        <item x="3528"/>
        <item x="1806"/>
        <item x="3773"/>
        <item x="917"/>
        <item x="1896"/>
        <item x="3411"/>
        <item x="14"/>
        <item x="1633"/>
        <item x="1950"/>
        <item x="3938"/>
        <item x="2665"/>
        <item x="2520"/>
        <item x="1410"/>
        <item x="1559"/>
        <item x="1255"/>
        <item x="3447"/>
        <item x="3333"/>
        <item x="2594"/>
        <item x="574"/>
        <item x="2821"/>
        <item x="1452"/>
        <item x="3710"/>
        <item x="3966"/>
        <item x="1447"/>
        <item x="3886"/>
        <item x="3165"/>
        <item x="2414"/>
        <item x="3320"/>
        <item x="3509"/>
        <item x="4068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2"/>
        <item x="2199"/>
        <item x="1272"/>
        <item x="2415"/>
        <item x="1848"/>
        <item x="2446"/>
        <item x="654"/>
        <item x="3211"/>
        <item x="3219"/>
        <item x="623"/>
        <item x="595"/>
        <item x="832"/>
        <item x="365"/>
        <item x="3158"/>
        <item x="2803"/>
        <item x="2312"/>
        <item x="3353"/>
        <item x="2887"/>
        <item x="3677"/>
        <item x="281"/>
        <item x="1009"/>
        <item x="3826"/>
        <item x="3086"/>
        <item x="1071"/>
        <item x="2404"/>
        <item x="426"/>
        <item x="1674"/>
        <item x="3798"/>
        <item x="1872"/>
        <item x="1077"/>
        <item x="1098"/>
        <item x="2313"/>
        <item x="1156"/>
        <item x="1299"/>
        <item x="2602"/>
        <item x="1203"/>
        <item x="1959"/>
        <item x="785"/>
        <item x="1355"/>
        <item x="2392"/>
        <item x="4074"/>
        <item x="3789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5"/>
        <item x="1438"/>
        <item x="2456"/>
        <item x="1665"/>
        <item x="4009"/>
        <item x="3922"/>
        <item x="1522"/>
        <item x="3348"/>
        <item x="166"/>
        <item x="1986"/>
        <item x="1567"/>
        <item x="3790"/>
        <item x="3255"/>
        <item x="3010"/>
        <item x="1843"/>
        <item x="516"/>
        <item x="538"/>
        <item x="2578"/>
        <item x="2664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0"/>
        <item x="915"/>
        <item x="1231"/>
        <item x="98"/>
        <item x="900"/>
        <item x="1252"/>
        <item x="1684"/>
        <item x="3915"/>
        <item x="618"/>
        <item x="3431"/>
        <item x="2447"/>
        <item x="3345"/>
        <item x="2021"/>
        <item x="2432"/>
        <item x="3261"/>
        <item x="3124"/>
        <item x="2686"/>
        <item x="1941"/>
        <item x="20"/>
        <item x="1537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8"/>
        <item x="3031"/>
        <item x="1541"/>
        <item x="1460"/>
        <item x="4040"/>
        <item x="3384"/>
        <item x="503"/>
        <item x="3000"/>
        <item x="296"/>
        <item x="3716"/>
        <item x="1243"/>
        <item x="3123"/>
        <item x="1837"/>
        <item x="3929"/>
        <item x="284"/>
        <item x="3936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31"/>
        <item x="1694"/>
        <item x="549"/>
        <item x="2799"/>
        <item x="3879"/>
        <item x="3493"/>
        <item x="1881"/>
        <item x="3884"/>
        <item x="3777"/>
        <item x="3809"/>
        <item x="3464"/>
        <item x="2970"/>
        <item x="3324"/>
        <item x="190"/>
        <item x="3998"/>
        <item x="2951"/>
        <item x="232"/>
        <item x="3919"/>
        <item x="2184"/>
        <item x="2075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600"/>
        <item x="209"/>
        <item x="4052"/>
        <item x="1770"/>
        <item x="3526"/>
        <item x="3928"/>
        <item x="1819"/>
        <item x="3385"/>
        <item x="1001"/>
        <item x="3920"/>
        <item x="1142"/>
        <item x="675"/>
        <item x="2230"/>
        <item x="2685"/>
        <item x="2324"/>
        <item x="3164"/>
        <item x="2267"/>
        <item x="1783"/>
        <item x="4064"/>
        <item x="3964"/>
        <item x="484"/>
        <item x="2889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8"/>
        <item x="2888"/>
        <item x="818"/>
        <item x="738"/>
        <item x="405"/>
        <item x="3355"/>
        <item x="2162"/>
        <item x="3764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3"/>
        <item x="2574"/>
        <item x="3899"/>
        <item x="813"/>
        <item x="2079"/>
        <item x="3905"/>
        <item x="4026"/>
        <item x="2101"/>
        <item x="1907"/>
        <item x="89"/>
        <item x="1576"/>
        <item x="1381"/>
        <item x="3962"/>
        <item x="2616"/>
        <item x="3452"/>
        <item x="3737"/>
        <item x="3726"/>
        <item x="548"/>
        <item x="465"/>
        <item x="1404"/>
        <item x="530"/>
        <item x="560"/>
        <item x="3504"/>
        <item x="569"/>
        <item x="2225"/>
        <item x="2524"/>
        <item x="3340"/>
        <item x="2980"/>
        <item x="303"/>
        <item x="679"/>
        <item x="1607"/>
        <item x="3770"/>
        <item x="3240"/>
        <item x="1811"/>
        <item x="3842"/>
        <item x="2569"/>
        <item x="753"/>
        <item x="1636"/>
        <item x="2412"/>
        <item x="2597"/>
        <item x="1262"/>
        <item x="3973"/>
        <item x="3893"/>
        <item x="1929"/>
        <item x="1899"/>
        <item x="172"/>
        <item x="1800"/>
        <item x="605"/>
        <item x="1503"/>
        <item x="3965"/>
        <item x="976"/>
        <item x="1326"/>
        <item x="3229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3"/>
        <item x="1668"/>
        <item x="3009"/>
        <item x="199"/>
        <item x="508"/>
        <item x="680"/>
        <item x="2890"/>
        <item x="1099"/>
        <item x="3975"/>
        <item x="3419"/>
        <item x="3220"/>
        <item x="2728"/>
        <item x="1988"/>
        <item x="2553"/>
        <item x="3904"/>
        <item x="1155"/>
        <item x="474"/>
        <item x="3008"/>
        <item x="744"/>
        <item x="290"/>
        <item x="1100"/>
        <item x="1663"/>
        <item x="3183"/>
        <item x="1037"/>
        <item x="545"/>
        <item x="182"/>
        <item x="148"/>
        <item x="1081"/>
        <item x="511"/>
        <item x="3591"/>
        <item x="547"/>
        <item x="3867"/>
        <item x="2631"/>
        <item x="3779"/>
        <item x="4086"/>
        <item x="3216"/>
        <item x="3849"/>
        <item x="1933"/>
        <item x="497"/>
        <item x="765"/>
        <item x="24"/>
        <item x="231"/>
        <item x="2358"/>
        <item x="126"/>
        <item x="3409"/>
        <item x="1011"/>
        <item x="3287"/>
        <item x="136"/>
        <item x="3742"/>
        <item x="796"/>
        <item x="3239"/>
        <item x="4081"/>
        <item x="1789"/>
        <item x="3441"/>
        <item x="2215"/>
        <item x="1163"/>
        <item x="3797"/>
        <item x="2899"/>
        <item x="2462"/>
        <item x="1085"/>
        <item x="2367"/>
        <item x="3695"/>
        <item x="1472"/>
        <item x="3539"/>
        <item x="3300"/>
        <item x="1702"/>
        <item x="2718"/>
        <item x="3575"/>
        <item x="4070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49"/>
        <item x="1508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25"/>
        <item x="2625"/>
        <item x="3453"/>
        <item x="1651"/>
        <item x="3254"/>
        <item x="413"/>
        <item x="3520"/>
        <item x="3724"/>
        <item x="807"/>
        <item x="3794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2"/>
        <item x="213"/>
        <item x="42"/>
        <item x="29"/>
        <item x="3573"/>
        <item x="2858"/>
        <item x="3403"/>
        <item x="143"/>
        <item x="552"/>
        <item x="2911"/>
        <item x="228"/>
        <item x="3999"/>
        <item x="390"/>
        <item x="2655"/>
        <item x="431"/>
        <item x="2764"/>
        <item x="47"/>
        <item x="3751"/>
        <item x="224"/>
        <item x="3241"/>
        <item x="3562"/>
        <item x="3154"/>
        <item x="710"/>
        <item x="1134"/>
        <item x="3979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20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6"/>
        <item x="2894"/>
        <item x="2120"/>
        <item x="830"/>
        <item x="4048"/>
        <item x="3143"/>
        <item x="3344"/>
        <item x="2022"/>
        <item x="305"/>
        <item x="3730"/>
        <item x="1072"/>
        <item x="3365"/>
        <item x="756"/>
        <item x="1531"/>
        <item x="2604"/>
        <item x="2195"/>
        <item x="587"/>
        <item x="3687"/>
        <item x="1045"/>
        <item x="298"/>
        <item x="3465"/>
        <item x="1440"/>
        <item x="3969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8"/>
        <item x="3850"/>
        <item x="3721"/>
        <item x="527"/>
        <item x="2107"/>
        <item x="3053"/>
        <item x="2657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4"/>
        <item x="2421"/>
        <item x="2008"/>
        <item x="3651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0"/>
        <item x="3961"/>
        <item x="2368"/>
        <item x="3116"/>
        <item x="3091"/>
        <item x="2955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6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1"/>
        <item x="3667"/>
        <item x="3619"/>
        <item x="3051"/>
        <item x="3817"/>
        <item x="1533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1"/>
        <item x="1805"/>
        <item x="3868"/>
        <item x="2945"/>
        <item x="3589"/>
        <item x="2291"/>
        <item x="3956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8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0"/>
        <item x="1589"/>
        <item x="2842"/>
        <item x="1407"/>
        <item x="369"/>
        <item x="500"/>
        <item x="146"/>
        <item x="2307"/>
        <item x="3207"/>
        <item x="2671"/>
        <item x="2336"/>
        <item x="1666"/>
        <item x="3237"/>
        <item x="3422"/>
        <item x="2944"/>
        <item x="1548"/>
        <item x="920"/>
        <item x="456"/>
        <item x="2641"/>
        <item x="3069"/>
        <item x="2658"/>
        <item x="940"/>
        <item x="1120"/>
        <item x="647"/>
        <item x="3848"/>
        <item x="770"/>
        <item x="3302"/>
        <item x="2158"/>
        <item x="3663"/>
        <item x="34"/>
        <item x="3745"/>
        <item x="1295"/>
        <item x="1641"/>
        <item x="1584"/>
        <item x="2892"/>
        <item x="2759"/>
        <item x="2851"/>
        <item x="1573"/>
        <item x="1588"/>
        <item x="162"/>
        <item x="185"/>
        <item x="4067"/>
        <item x="1408"/>
        <item x="1710"/>
        <item x="3399"/>
        <item x="1377"/>
        <item x="4083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8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4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2"/>
        <item x="551"/>
        <item x="828"/>
        <item x="3576"/>
        <item x="731"/>
        <item x="3678"/>
        <item x="3456"/>
        <item x="3910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4"/>
        <item x="1681"/>
        <item x="2877"/>
        <item x="374"/>
        <item x="3888"/>
        <item x="3951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59"/>
        <item x="102"/>
        <item x="3497"/>
        <item x="2682"/>
        <item x="642"/>
        <item x="2436"/>
        <item x="3731"/>
        <item x="2393"/>
        <item x="1726"/>
        <item x="1342"/>
        <item x="3111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7"/>
        <item x="3671"/>
        <item x="3392"/>
        <item x="2881"/>
        <item x="220"/>
        <item x="3585"/>
        <item x="2552"/>
        <item x="3502"/>
        <item x="1900"/>
        <item x="2261"/>
        <item x="3690"/>
        <item x="2294"/>
        <item x="2633"/>
        <item x="663"/>
        <item x="4001"/>
        <item x="1111"/>
        <item x="3163"/>
        <item x="4013"/>
        <item x="1465"/>
        <item x="3639"/>
        <item x="936"/>
        <item x="3674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2"/>
        <item x="633"/>
        <item x="1720"/>
        <item x="1856"/>
        <item x="428"/>
        <item x="3733"/>
        <item x="1865"/>
        <item x="1660"/>
        <item x="3420"/>
        <item x="2819"/>
        <item x="2956"/>
        <item x="2068"/>
        <item x="859"/>
        <item x="1358"/>
        <item x="1695"/>
        <item x="1466"/>
        <item x="4"/>
        <item x="3941"/>
        <item x="3859"/>
        <item x="205"/>
        <item x="3843"/>
        <item x="2257"/>
        <item x="2406"/>
        <item x="2863"/>
        <item x="1069"/>
        <item x="2330"/>
        <item x="3838"/>
        <item x="1638"/>
        <item x="59"/>
        <item x="2046"/>
        <item x="2592"/>
        <item x="3883"/>
        <item x="1441"/>
        <item x="4027"/>
        <item x="219"/>
        <item x="2062"/>
        <item x="3977"/>
        <item x="1813"/>
        <item x="154"/>
        <item x="1587"/>
        <item x="2403"/>
        <item x="3266"/>
        <item x="3170"/>
        <item x="2354"/>
        <item x="73"/>
        <item x="188"/>
        <item x="2448"/>
        <item x="1029"/>
        <item x="2196"/>
        <item x="2895"/>
        <item x="3835"/>
        <item x="2878"/>
        <item x="321"/>
        <item x="3153"/>
        <item x="943"/>
        <item x="2862"/>
        <item x="3564"/>
        <item x="486"/>
        <item x="2350"/>
        <item x="292"/>
        <item x="725"/>
        <item x="1683"/>
        <item x="1442"/>
        <item x="1026"/>
        <item x="387"/>
        <item x="1916"/>
        <item x="1056"/>
        <item x="3852"/>
        <item x="3676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30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7"/>
        <item x="980"/>
        <item x="2069"/>
        <item x="2789"/>
        <item x="2763"/>
        <item x="3096"/>
        <item x="2264"/>
        <item x="2200"/>
        <item x="2441"/>
        <item x="3862"/>
        <item x="1728"/>
        <item x="2978"/>
        <item x="1875"/>
        <item x="1979"/>
        <item x="632"/>
        <item x="3146"/>
        <item x="174"/>
        <item x="863"/>
        <item x="3269"/>
        <item x="1943"/>
        <item x="2318"/>
        <item x="2165"/>
        <item x="2507"/>
        <item x="3847"/>
        <item x="2093"/>
        <item x="1277"/>
        <item x="1624"/>
        <item x="1861"/>
        <item x="2645"/>
        <item x="959"/>
        <item x="963"/>
        <item x="803"/>
        <item x="1248"/>
        <item x="1855"/>
        <item x="3801"/>
        <item x="3137"/>
        <item x="3625"/>
        <item x="3878"/>
        <item x="1223"/>
        <item x="3434"/>
        <item x="1643"/>
        <item x="2564"/>
        <item x="3265"/>
        <item x="1323"/>
        <item x="1884"/>
        <item x="2860"/>
        <item x="699"/>
        <item x="1302"/>
        <item x="2632"/>
        <item x="1394"/>
        <item x="1544"/>
        <item x="3837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6"/>
        <item x="2710"/>
        <item x="2654"/>
        <item x="3828"/>
        <item x="3267"/>
        <item x="2146"/>
        <item x="3851"/>
        <item x="2114"/>
        <item x="1330"/>
        <item x="3238"/>
        <item x="3274"/>
        <item x="472"/>
        <item x="3911"/>
        <item x="3767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56"/>
        <item x="295"/>
        <item x="1364"/>
        <item x="926"/>
        <item x="3645"/>
        <item x="466"/>
        <item x="3839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8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1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5"/>
        <item x="2943"/>
        <item x="2247"/>
        <item x="3510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9"/>
        <item x="3293"/>
        <item x="291"/>
        <item x="3722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79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1"/>
        <item x="3491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2"/>
        <item x="2908"/>
        <item x="2814"/>
        <item x="421"/>
        <item x="3291"/>
        <item x="1975"/>
        <item x="2251"/>
        <item x="3473"/>
        <item x="118"/>
        <item x="3675"/>
        <item x="1132"/>
        <item x="2284"/>
        <item x="3811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1"/>
        <item x="39"/>
        <item x="3182"/>
        <item x="3793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54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48"/>
        <item x="3007"/>
        <item x="137"/>
        <item x="2440"/>
        <item x="918"/>
        <item x="3271"/>
        <item x="2557"/>
        <item x="2137"/>
        <item x="2538"/>
        <item x="388"/>
        <item x="239"/>
        <item x="557"/>
        <item x="759"/>
        <item x="1384"/>
        <item x="3719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5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7"/>
        <item x="1092"/>
        <item x="2108"/>
        <item x="147"/>
        <item x="3821"/>
        <item x="18"/>
        <item x="790"/>
        <item x="3679"/>
        <item x="3012"/>
        <item x="3747"/>
        <item x="308"/>
        <item x="3840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7"/>
        <item x="3827"/>
        <item x="2122"/>
        <item x="4080"/>
        <item x="773"/>
        <item x="1033"/>
        <item x="676"/>
        <item x="579"/>
        <item x="746"/>
        <item x="1136"/>
        <item x="3337"/>
        <item x="2661"/>
        <item x="937"/>
        <item x="2422"/>
        <item x="797"/>
        <item x="1118"/>
        <item x="2589"/>
        <item x="1113"/>
        <item x="1320"/>
        <item x="2936"/>
        <item x="1213"/>
        <item x="2078"/>
        <item x="3193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0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33"/>
        <item x="962"/>
        <item x="1615"/>
        <item x="3725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6"/>
        <item x="872"/>
        <item x="1484"/>
        <item x="628"/>
        <item x="3458"/>
        <item x="2730"/>
        <item x="3481"/>
        <item x="619"/>
        <item x="180"/>
        <item x="2105"/>
        <item x="184"/>
        <item x="3723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3"/>
        <item x="1477"/>
        <item x="476"/>
        <item x="1723"/>
        <item x="778"/>
        <item x="882"/>
        <item x="3297"/>
        <item x="3061"/>
        <item x="193"/>
        <item x="2771"/>
        <item x="2627"/>
        <item x="1982"/>
        <item x="1619"/>
        <item x="3443"/>
        <item x="3714"/>
        <item x="2050"/>
        <item x="3781"/>
        <item x="1725"/>
        <item x="3554"/>
        <item x="2915"/>
        <item x="3772"/>
        <item x="121"/>
        <item x="3322"/>
        <item x="3162"/>
        <item x="2543"/>
        <item x="3702"/>
        <item x="2918"/>
        <item x="1133"/>
        <item x="721"/>
        <item x="4082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897"/>
        <item x="2760"/>
        <item x="3783"/>
        <item x="1121"/>
        <item x="2874"/>
        <item x="3518"/>
        <item x="3486"/>
        <item x="3444"/>
        <item x="3083"/>
        <item x="3278"/>
        <item t="default"/>
      </items>
    </pivotField>
    <pivotField showAll="0">
      <items count="4115">
        <item x="940"/>
        <item x="1504"/>
        <item x="1933"/>
        <item x="998"/>
        <item x="3301"/>
        <item x="2057"/>
        <item x="3939"/>
        <item x="3974"/>
        <item x="499"/>
        <item x="2222"/>
        <item x="2456"/>
        <item x="2662"/>
        <item x="1052"/>
        <item x="1832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8"/>
        <item x="3909"/>
        <item x="4007"/>
        <item x="1182"/>
        <item x="2058"/>
        <item x="626"/>
        <item x="703"/>
        <item x="4022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6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20"/>
        <item x="1786"/>
        <item x="2685"/>
        <item x="961"/>
        <item x="478"/>
        <item x="2402"/>
        <item x="791"/>
        <item x="2444"/>
        <item x="1584"/>
        <item x="1334"/>
        <item x="2599"/>
        <item x="3470"/>
        <item x="1382"/>
        <item x="87"/>
        <item x="1890"/>
        <item x="781"/>
        <item x="335"/>
        <item x="1655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81"/>
        <item x="1894"/>
        <item x="1211"/>
        <item x="1597"/>
        <item x="2080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3"/>
        <item x="1428"/>
        <item x="1000"/>
        <item x="1306"/>
        <item x="2202"/>
        <item x="3206"/>
        <item x="987"/>
        <item x="4019"/>
        <item x="914"/>
        <item x="2110"/>
        <item x="858"/>
        <item x="1710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1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7"/>
        <item x="2317"/>
        <item x="2408"/>
        <item x="1001"/>
        <item x="1484"/>
        <item x="1746"/>
        <item x="243"/>
        <item x="2709"/>
        <item x="758"/>
        <item x="815"/>
        <item x="1217"/>
        <item x="816"/>
        <item x="913"/>
        <item x="776"/>
        <item x="319"/>
        <item x="2635"/>
        <item x="1565"/>
        <item x="1318"/>
        <item x="1513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8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3"/>
        <item x="3166"/>
        <item x="226"/>
        <item x="1758"/>
        <item x="2084"/>
        <item x="1854"/>
        <item x="1953"/>
        <item x="1437"/>
        <item x="3423"/>
        <item x="2831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0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8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4"/>
        <item x="2447"/>
        <item x="75"/>
        <item x="1752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4"/>
        <item x="2775"/>
        <item x="2640"/>
        <item x="485"/>
        <item x="991"/>
        <item x="2047"/>
        <item x="3416"/>
        <item x="3804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6"/>
        <item x="3382"/>
        <item x="3969"/>
        <item x="686"/>
        <item x="1185"/>
        <item x="3945"/>
        <item x="467"/>
        <item x="2155"/>
        <item x="1745"/>
        <item x="2068"/>
        <item x="1732"/>
        <item x="3985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6"/>
        <item x="537"/>
        <item x="1319"/>
        <item x="3572"/>
        <item x="1578"/>
        <item x="1023"/>
        <item x="3026"/>
        <item x="1751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7"/>
        <item x="1335"/>
        <item x="309"/>
        <item x="2499"/>
        <item x="1269"/>
        <item x="802"/>
        <item x="1642"/>
        <item x="1705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5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49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7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8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29"/>
        <item x="74"/>
        <item x="1916"/>
        <item x="56"/>
        <item x="3071"/>
        <item x="1682"/>
        <item x="2034"/>
        <item x="2434"/>
        <item x="1230"/>
        <item x="254"/>
        <item x="1223"/>
        <item x="130"/>
        <item x="3012"/>
        <item x="3073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8"/>
        <item x="2846"/>
        <item x="1877"/>
        <item x="3742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4"/>
        <item x="2598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9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61"/>
        <item x="1623"/>
        <item x="3415"/>
        <item x="1895"/>
        <item x="211"/>
        <item x="3424"/>
        <item x="602"/>
        <item x="268"/>
        <item x="2395"/>
        <item x="1659"/>
        <item x="881"/>
        <item x="4091"/>
        <item x="3275"/>
        <item x="2054"/>
        <item x="1560"/>
        <item x="3024"/>
        <item x="2623"/>
        <item x="2300"/>
        <item x="1305"/>
        <item x="4041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6"/>
        <item x="3802"/>
        <item x="1315"/>
        <item x="1626"/>
        <item x="4055"/>
        <item x="532"/>
        <item x="2087"/>
        <item x="739"/>
        <item x="4100"/>
        <item x="155"/>
        <item x="780"/>
        <item x="641"/>
        <item x="2530"/>
        <item x="4080"/>
        <item x="2613"/>
        <item x="2639"/>
        <item x="2416"/>
        <item x="4047"/>
        <item x="665"/>
        <item x="2858"/>
        <item x="2616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39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6"/>
        <item x="1153"/>
        <item x="903"/>
        <item x="3688"/>
        <item x="522"/>
        <item x="2786"/>
        <item x="723"/>
        <item x="165"/>
        <item x="1219"/>
        <item x="1845"/>
        <item x="1579"/>
        <item x="2100"/>
        <item x="1093"/>
        <item x="3570"/>
        <item x="1421"/>
        <item x="2097"/>
        <item x="3006"/>
        <item x="2749"/>
        <item x="1103"/>
        <item x="4016"/>
        <item x="4050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7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8"/>
        <item x="3471"/>
        <item x="1917"/>
        <item x="3957"/>
        <item x="3"/>
        <item x="1601"/>
        <item x="3254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2"/>
        <item x="1564"/>
        <item x="2308"/>
        <item x="1119"/>
        <item x="3223"/>
        <item x="480"/>
        <item x="3590"/>
        <item x="353"/>
        <item x="3164"/>
        <item x="1015"/>
        <item x="1833"/>
        <item x="3044"/>
        <item x="3439"/>
        <item x="1369"/>
        <item x="3602"/>
        <item x="985"/>
        <item x="1163"/>
        <item x="3856"/>
        <item x="2880"/>
        <item x="793"/>
        <item x="2009"/>
        <item x="1572"/>
        <item x="2069"/>
        <item x="2377"/>
        <item x="3636"/>
        <item x="2419"/>
        <item x="2554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6"/>
        <item x="1640"/>
        <item x="2223"/>
        <item x="1765"/>
        <item x="3509"/>
        <item x="1798"/>
        <item x="3272"/>
        <item x="3273"/>
        <item x="616"/>
        <item x="1142"/>
        <item x="1175"/>
        <item x="2177"/>
        <item x="1172"/>
        <item x="4025"/>
        <item x="3922"/>
        <item x="91"/>
        <item x="687"/>
        <item x="1927"/>
        <item x="2661"/>
        <item x="3694"/>
        <item x="810"/>
        <item x="1562"/>
        <item x="2888"/>
        <item x="3623"/>
        <item x="3640"/>
        <item x="3784"/>
        <item x="740"/>
        <item x="3902"/>
        <item x="1053"/>
        <item x="1531"/>
        <item x="2890"/>
        <item x="1461"/>
        <item x="1313"/>
        <item x="1167"/>
        <item x="3893"/>
        <item x="4113"/>
        <item x="4083"/>
        <item x="2715"/>
        <item x="3162"/>
        <item x="2366"/>
        <item x="3506"/>
        <item x="1425"/>
        <item x="3427"/>
        <item x="2269"/>
        <item x="3299"/>
        <item x="3936"/>
        <item x="3834"/>
        <item x="2578"/>
        <item x="3493"/>
        <item x="4110"/>
        <item x="3454"/>
        <item x="3549"/>
        <item x="3959"/>
        <item x="2839"/>
        <item x="2333"/>
        <item x="3450"/>
        <item x="1897"/>
        <item x="4009"/>
        <item x="4065"/>
        <item x="3169"/>
        <item x="2045"/>
        <item x="2307"/>
        <item x="2794"/>
        <item x="1781"/>
        <item x="2304"/>
        <item x="3392"/>
        <item x="3228"/>
        <item x="3336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3"/>
        <item x="3594"/>
        <item x="3885"/>
        <item x="2098"/>
        <item x="4030"/>
        <item x="198"/>
        <item x="3110"/>
        <item x="607"/>
        <item x="2241"/>
        <item x="3809"/>
        <item x="2870"/>
        <item x="3569"/>
        <item x="4046"/>
        <item x="173"/>
        <item x="4036"/>
        <item x="3477"/>
        <item x="3553"/>
        <item x="2956"/>
        <item x="627"/>
        <item x="1407"/>
        <item x="2855"/>
        <item x="1909"/>
        <item x="3246"/>
        <item x="1222"/>
        <item x="1431"/>
        <item x="3174"/>
        <item x="2546"/>
        <item x="3888"/>
        <item x="2556"/>
        <item x="2293"/>
        <item x="358"/>
        <item x="2889"/>
        <item x="3675"/>
        <item x="1309"/>
        <item x="1724"/>
        <item x="2244"/>
        <item x="32"/>
        <item x="3779"/>
        <item x="1111"/>
        <item x="3754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9"/>
        <item x="3591"/>
        <item x="3396"/>
        <item x="2101"/>
        <item x="4043"/>
        <item x="2988"/>
        <item x="3603"/>
        <item x="4093"/>
        <item x="606"/>
        <item x="2459"/>
        <item x="2254"/>
        <item x="1224"/>
        <item x="1114"/>
        <item x="3800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4"/>
        <item x="2180"/>
        <item x="274"/>
        <item x="3400"/>
        <item x="4038"/>
        <item x="1711"/>
        <item x="3115"/>
        <item x="2233"/>
        <item x="922"/>
        <item x="4032"/>
        <item x="2832"/>
        <item x="2827"/>
        <item x="3134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68"/>
        <item x="2379"/>
        <item x="3705"/>
        <item x="3557"/>
        <item x="424"/>
        <item x="1559"/>
        <item x="3633"/>
        <item x="3527"/>
        <item x="2263"/>
        <item x="1189"/>
        <item x="1043"/>
        <item x="2906"/>
        <item x="2277"/>
        <item x="510"/>
        <item x="2049"/>
        <item x="4067"/>
        <item x="1466"/>
        <item x="3360"/>
        <item x="255"/>
        <item x="2426"/>
        <item x="2675"/>
        <item x="2271"/>
        <item x="2836"/>
        <item x="3214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13"/>
        <item x="3373"/>
        <item x="2363"/>
        <item x="1918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58"/>
        <item x="1151"/>
        <item x="2630"/>
        <item x="779"/>
        <item x="705"/>
        <item x="2852"/>
        <item x="3479"/>
        <item x="2602"/>
        <item x="2246"/>
        <item x="2590"/>
        <item x="1320"/>
        <item x="381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11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2"/>
        <item x="1701"/>
        <item x="733"/>
        <item x="2021"/>
        <item x="40"/>
        <item x="1365"/>
        <item x="1998"/>
        <item x="1196"/>
        <item x="1827"/>
        <item x="1693"/>
        <item x="3923"/>
        <item x="3934"/>
        <item x="1591"/>
        <item x="110"/>
        <item x="212"/>
        <item x="3994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54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1"/>
        <item x="2086"/>
        <item x="3022"/>
        <item x="1302"/>
        <item x="336"/>
        <item x="3691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3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6"/>
        <item x="1154"/>
        <item x="3948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3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5"/>
        <item x="3198"/>
        <item x="60"/>
        <item x="3952"/>
        <item x="3113"/>
        <item x="844"/>
        <item x="1243"/>
        <item x="1292"/>
        <item x="3807"/>
        <item x="3683"/>
        <item x="664"/>
        <item x="196"/>
        <item x="2038"/>
        <item x="1220"/>
        <item x="397"/>
        <item x="1183"/>
        <item x="468"/>
        <item x="2979"/>
        <item x="3379"/>
        <item x="3967"/>
        <item x="144"/>
        <item x="2907"/>
        <item x="1831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2"/>
        <item x="3357"/>
        <item x="1234"/>
        <item x="2412"/>
        <item x="3418"/>
        <item x="1914"/>
        <item x="3655"/>
        <item x="2388"/>
        <item x="3883"/>
        <item x="4066"/>
        <item x="3081"/>
        <item x="3409"/>
        <item x="3787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13"/>
        <item x="3039"/>
        <item x="3476"/>
        <item x="610"/>
        <item x="592"/>
        <item x="418"/>
        <item x="2631"/>
        <item x="4053"/>
        <item x="2912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4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4"/>
        <item x="2944"/>
        <item x="1837"/>
        <item x="3098"/>
        <item x="3093"/>
        <item x="3143"/>
        <item x="425"/>
        <item x="3990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8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3"/>
        <item x="2153"/>
        <item x="2967"/>
        <item x="156"/>
        <item x="3236"/>
        <item x="2067"/>
        <item x="2637"/>
        <item x="3248"/>
        <item x="2176"/>
        <item x="3404"/>
        <item x="3965"/>
        <item x="2848"/>
        <item x="3966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1"/>
        <item x="3676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9"/>
        <item x="1221"/>
        <item x="3652"/>
        <item x="4109"/>
        <item x="2215"/>
        <item x="2486"/>
        <item x="1384"/>
        <item x="2481"/>
        <item x="1875"/>
        <item x="3491"/>
        <item x="709"/>
        <item x="655"/>
        <item x="630"/>
        <item x="3765"/>
        <item x="1855"/>
        <item x="3397"/>
        <item x="3452"/>
        <item x="2027"/>
        <item x="1628"/>
        <item x="1553"/>
        <item x="1674"/>
        <item x="2993"/>
        <item x="1709"/>
        <item x="2787"/>
        <item x="3621"/>
        <item x="2801"/>
        <item x="827"/>
        <item x="3674"/>
        <item x="1041"/>
        <item x="2961"/>
        <item x="2930"/>
        <item x="1414"/>
        <item x="566"/>
        <item x="1298"/>
        <item x="145"/>
        <item x="648"/>
        <item x="3702"/>
        <item x="1362"/>
        <item x="3682"/>
        <item x="2830"/>
        <item x="836"/>
        <item x="3646"/>
        <item x="2618"/>
        <item x="2374"/>
        <item x="615"/>
        <item x="4111"/>
        <item x="4056"/>
        <item x="3911"/>
        <item x="3058"/>
        <item x="1534"/>
        <item x="3750"/>
        <item x="2714"/>
        <item x="1846"/>
        <item x="3371"/>
        <item x="3775"/>
        <item x="3208"/>
        <item x="3538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3"/>
        <item x="2548"/>
        <item x="3727"/>
        <item x="1540"/>
        <item x="2943"/>
        <item x="150"/>
        <item x="3065"/>
        <item x="833"/>
        <item x="2547"/>
        <item x="1770"/>
        <item x="2022"/>
        <item x="1046"/>
        <item x="1960"/>
        <item x="1522"/>
        <item x="3265"/>
        <item x="646"/>
        <item x="3740"/>
        <item x="2120"/>
        <item x="1536"/>
        <item x="2284"/>
        <item x="2891"/>
        <item x="1838"/>
        <item x="3146"/>
        <item x="1677"/>
        <item x="2369"/>
        <item x="4073"/>
        <item x="1082"/>
        <item x="3422"/>
        <item x="3530"/>
        <item x="3875"/>
        <item x="2532"/>
        <item x="2361"/>
        <item x="1828"/>
        <item x="2227"/>
        <item x="562"/>
        <item x="3660"/>
        <item x="2367"/>
        <item x="846"/>
        <item x="3432"/>
        <item x="4002"/>
        <item x="3880"/>
        <item x="1654"/>
        <item x="3577"/>
        <item x="1014"/>
        <item x="2425"/>
        <item x="3109"/>
        <item x="2245"/>
        <item x="1077"/>
        <item x="3505"/>
        <item x="2510"/>
        <item x="417"/>
        <item x="988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1"/>
        <item x="3882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7"/>
        <item x="3998"/>
        <item x="3097"/>
        <item x="2994"/>
        <item x="3092"/>
        <item x="1427"/>
        <item x="201"/>
        <item x="1955"/>
        <item x="85"/>
        <item x="3920"/>
        <item x="2892"/>
        <item x="2264"/>
        <item x="3136"/>
        <item x="245"/>
        <item x="3858"/>
        <item x="2937"/>
        <item x="2050"/>
        <item x="2033"/>
        <item x="2900"/>
        <item x="1899"/>
        <item x="2139"/>
        <item x="3619"/>
        <item x="19"/>
        <item x="3788"/>
        <item x="3993"/>
        <item x="2400"/>
        <item x="326"/>
        <item x="3348"/>
        <item x="2845"/>
        <item x="748"/>
        <item x="3193"/>
        <item x="3135"/>
        <item x="1991"/>
        <item x="3361"/>
        <item x="3295"/>
        <item x="1617"/>
        <item x="2729"/>
        <item x="1216"/>
        <item x="452"/>
        <item x="953"/>
        <item x="81"/>
        <item x="2162"/>
        <item x="1063"/>
        <item x="2371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08"/>
        <item x="1527"/>
        <item x="3079"/>
        <item x="2992"/>
        <item x="2538"/>
        <item x="2802"/>
        <item x="1203"/>
        <item x="1004"/>
        <item x="3353"/>
        <item x="410"/>
        <item x="515"/>
        <item x="3867"/>
        <item x="2733"/>
        <item x="282"/>
        <item x="2523"/>
        <item x="2711"/>
        <item x="128"/>
        <item x="3940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4000"/>
        <item x="4081"/>
        <item x="966"/>
        <item x="3894"/>
        <item x="3684"/>
        <item x="3255"/>
        <item x="3436"/>
        <item x="907"/>
        <item x="1734"/>
        <item x="2028"/>
        <item x="2682"/>
        <item x="2291"/>
        <item x="2012"/>
        <item x="4017"/>
        <item x="317"/>
        <item x="2699"/>
        <item x="3368"/>
        <item x="1653"/>
        <item x="2512"/>
        <item x="711"/>
        <item x="4026"/>
        <item x="708"/>
        <item x="777"/>
        <item x="889"/>
        <item x="2968"/>
        <item x="3677"/>
        <item x="672"/>
        <item x="3525"/>
        <item x="1300"/>
        <item x="1317"/>
        <item x="1736"/>
        <item x="4040"/>
        <item x="134"/>
        <item x="1495"/>
        <item x="2031"/>
        <item x="2252"/>
        <item x="328"/>
        <item x="4069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9"/>
        <item x="3649"/>
        <item x="3605"/>
        <item x="3285"/>
        <item x="958"/>
        <item x="3899"/>
        <item x="3956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1"/>
        <item x="236"/>
        <item x="2370"/>
        <item x="788"/>
        <item x="3038"/>
        <item x="2922"/>
        <item x="2187"/>
        <item x="792"/>
        <item x="3781"/>
        <item x="2397"/>
        <item x="2469"/>
        <item x="3972"/>
        <item x="446"/>
        <item x="171"/>
        <item x="3992"/>
        <item x="3000"/>
        <item x="3343"/>
        <item x="3106"/>
        <item x="377"/>
        <item x="2572"/>
        <item x="1408"/>
        <item x="3726"/>
        <item x="742"/>
        <item x="1632"/>
        <item x="82"/>
        <item x="116"/>
        <item x="3766"/>
        <item x="927"/>
        <item x="698"/>
        <item x="2336"/>
        <item x="1861"/>
        <item x="2164"/>
        <item x="2472"/>
        <item x="3518"/>
        <item x="2506"/>
        <item x="1852"/>
        <item x="3977"/>
        <item x="3756"/>
        <item x="3822"/>
        <item x="3194"/>
        <item x="3462"/>
        <item x="2921"/>
        <item x="3575"/>
        <item x="3209"/>
        <item x="1997"/>
        <item x="845"/>
        <item x="3003"/>
        <item x="2914"/>
        <item x="1660"/>
        <item x="3129"/>
        <item x="1372"/>
        <item x="1092"/>
        <item x="469"/>
        <item x="3148"/>
        <item x="1152"/>
        <item x="1519"/>
        <item x="3946"/>
        <item x="1212"/>
        <item x="1080"/>
        <item x="1489"/>
        <item x="3547"/>
        <item x="3231"/>
        <item x="1882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77"/>
        <item x="3025"/>
        <item x="561"/>
        <item x="3601"/>
        <item x="1824"/>
        <item x="3294"/>
        <item x="3007"/>
        <item x="3131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0"/>
        <item x="1331"/>
        <item x="1124"/>
        <item x="3735"/>
        <item x="334"/>
        <item x="2669"/>
        <item x="3866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79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7"/>
        <item x="1117"/>
        <item x="2239"/>
        <item x="2908"/>
        <item x="3699"/>
        <item x="2767"/>
        <item x="164"/>
        <item x="2587"/>
        <item x="399"/>
        <item x="1865"/>
        <item x="4064"/>
        <item x="3523"/>
        <item x="3832"/>
        <item x="3914"/>
        <item x="3514"/>
        <item x="967"/>
        <item x="2949"/>
        <item x="3820"/>
        <item x="1880"/>
        <item x="1291"/>
        <item x="2165"/>
        <item x="1501"/>
        <item x="14"/>
        <item x="669"/>
        <item x="1374"/>
        <item x="1967"/>
        <item x="1518"/>
        <item x="3975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2"/>
        <item x="3428"/>
        <item x="3350"/>
        <item x="4088"/>
        <item x="3791"/>
        <item x="3851"/>
        <item x="3031"/>
        <item x="1904"/>
        <item x="3796"/>
        <item x="3550"/>
        <item x="3795"/>
        <item x="1415"/>
        <item x="1563"/>
        <item x="917"/>
        <item x="3433"/>
        <item x="1638"/>
        <item x="1958"/>
        <item x="2798"/>
        <item x="3960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88"/>
        <item x="1449"/>
        <item x="3908"/>
        <item x="3937"/>
        <item x="2431"/>
        <item x="3342"/>
        <item x="3531"/>
        <item x="4090"/>
        <item x="514"/>
        <item x="3126"/>
        <item x="3989"/>
        <item x="3367"/>
        <item x="1357"/>
        <item x="2683"/>
        <item x="3283"/>
        <item x="1336"/>
        <item x="1034"/>
        <item x="2519"/>
        <item x="1515"/>
        <item x="3668"/>
        <item x="3774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0"/>
        <item x="1345"/>
        <item x="3375"/>
        <item x="1898"/>
        <item x="2667"/>
        <item x="3836"/>
        <item x="3402"/>
        <item x="4062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3"/>
        <item x="4042"/>
        <item x="1205"/>
        <item x="1301"/>
        <item x="832"/>
        <item x="3270"/>
        <item x="2684"/>
        <item x="995"/>
        <item x="4096"/>
        <item x="3811"/>
        <item x="1272"/>
        <item x="2375"/>
        <item x="3144"/>
        <item x="516"/>
        <item x="3718"/>
        <item x="2430"/>
        <item x="1893"/>
        <item x="2473"/>
        <item x="4031"/>
        <item x="3944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8"/>
        <item x="2325"/>
        <item x="3052"/>
        <item x="3277"/>
        <item x="2824"/>
        <item x="949"/>
        <item x="3199"/>
        <item x="2789"/>
        <item x="1856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1"/>
        <item x="426"/>
        <item x="98"/>
        <item x="1900"/>
        <item x="3546"/>
        <item x="1158"/>
        <item x="618"/>
        <item x="3453"/>
        <item x="2029"/>
        <item x="3145"/>
        <item x="1670"/>
        <item x="2705"/>
        <item x="1949"/>
        <item x="1541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5"/>
        <item x="3370"/>
        <item x="3406"/>
        <item x="503"/>
        <item x="3021"/>
        <item x="2595"/>
        <item x="296"/>
        <item x="3986"/>
        <item x="3738"/>
        <item x="2721"/>
        <item x="3951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2"/>
        <item x="123"/>
        <item x="2345"/>
        <item x="2172"/>
        <item x="262"/>
        <item x="1699"/>
        <item x="3953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1"/>
        <item x="1889"/>
        <item x="1915"/>
        <item x="2194"/>
        <item x="3901"/>
        <item x="3984"/>
        <item x="945"/>
        <item x="218"/>
        <item x="3369"/>
        <item x="415"/>
        <item x="650"/>
        <item x="3486"/>
        <item x="2795"/>
        <item x="4008"/>
        <item x="3256"/>
        <item x="2617"/>
        <item x="3362"/>
        <item x="2634"/>
        <item x="638"/>
        <item x="1947"/>
        <item x="2085"/>
        <item x="3032"/>
        <item x="313"/>
        <item x="209"/>
        <item x="2134"/>
        <item x="1530"/>
        <item x="484"/>
        <item x="1775"/>
        <item x="3950"/>
        <item x="2348"/>
        <item x="3786"/>
        <item x="1826"/>
        <item x="3927"/>
        <item x="1003"/>
        <item x="2614"/>
        <item x="2909"/>
        <item x="3759"/>
        <item x="704"/>
        <item x="2240"/>
        <item x="2704"/>
        <item x="2337"/>
        <item x="3331"/>
        <item x="4074"/>
        <item x="2278"/>
        <item x="1788"/>
        <item x="4086"/>
        <item x="2910"/>
        <item x="784"/>
        <item x="861"/>
        <item x="3410"/>
        <item x="3710"/>
        <item x="2861"/>
        <item x="4020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2"/>
        <item x="3250"/>
        <item x="1776"/>
        <item x="4107"/>
        <item x="1539"/>
        <item x="3262"/>
        <item x="675"/>
        <item x="1383"/>
        <item x="89"/>
        <item x="2213"/>
        <item x="230"/>
        <item x="3385"/>
        <item x="3925"/>
        <item x="1930"/>
        <item x="951"/>
        <item x="738"/>
        <item x="608"/>
        <item x="2235"/>
        <item x="3935"/>
        <item x="2591"/>
        <item x="3921"/>
        <item x="1813"/>
        <item x="1945"/>
        <item x="4048"/>
        <item x="2748"/>
        <item x="3186"/>
        <item x="569"/>
        <item x="3377"/>
        <item x="2633"/>
        <item x="3474"/>
        <item x="2111"/>
        <item x="3748"/>
        <item x="465"/>
        <item x="3548"/>
        <item x="1406"/>
        <item x="813"/>
        <item x="530"/>
        <item x="560"/>
        <item x="3526"/>
        <item x="68"/>
        <item x="3001"/>
        <item x="303"/>
        <item x="1612"/>
        <item x="3792"/>
        <item x="241"/>
        <item x="504"/>
        <item x="2541"/>
        <item x="1817"/>
        <item x="3864"/>
        <item x="753"/>
        <item x="1328"/>
        <item x="1580"/>
        <item x="1641"/>
        <item x="2429"/>
        <item x="3251"/>
        <item x="3995"/>
        <item x="548"/>
        <item x="1507"/>
        <item x="1525"/>
        <item x="493"/>
        <item x="1264"/>
        <item x="605"/>
        <item x="679"/>
        <item x="3987"/>
        <item x="1907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1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1"/>
        <item x="3915"/>
        <item x="3286"/>
        <item x="1101"/>
        <item x="3997"/>
        <item x="3441"/>
        <item x="3242"/>
        <item x="136"/>
        <item x="2570"/>
        <item x="3926"/>
        <item x="2643"/>
        <item x="1157"/>
        <item x="1979"/>
        <item x="24"/>
        <item x="474"/>
        <item x="680"/>
        <item x="957"/>
        <item x="2225"/>
        <item x="290"/>
        <item x="3542"/>
        <item x="3746"/>
        <item x="3205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71"/>
        <item x="1941"/>
        <item x="497"/>
        <item x="765"/>
        <item x="2911"/>
        <item x="3475"/>
        <item x="3029"/>
        <item x="555"/>
        <item x="2372"/>
        <item x="126"/>
        <item x="3482"/>
        <item x="3431"/>
        <item x="552"/>
        <item x="796"/>
        <item x="2739"/>
        <item x="3764"/>
        <item x="3261"/>
        <item x="4103"/>
        <item x="1377"/>
        <item x="1165"/>
        <item x="3819"/>
        <item x="1081"/>
        <item x="2920"/>
        <item x="1087"/>
        <item x="2382"/>
        <item x="3309"/>
        <item x="3717"/>
        <item x="2844"/>
        <item x="2738"/>
        <item x="3597"/>
        <item x="3613"/>
        <item x="4092"/>
        <item x="2435"/>
        <item x="2362"/>
        <item x="2731"/>
        <item x="1795"/>
        <item x="2479"/>
        <item x="29"/>
        <item x="3322"/>
        <item x="42"/>
        <item x="1244"/>
        <item x="1707"/>
        <item x="3777"/>
        <item x="1512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47"/>
        <item x="4001"/>
        <item x="3731"/>
        <item x="1656"/>
        <item x="3276"/>
        <item x="413"/>
        <item x="1741"/>
        <item x="3730"/>
        <item x="3816"/>
        <item x="47"/>
        <item x="2136"/>
        <item x="1464"/>
        <item x="908"/>
        <item x="1446"/>
        <item x="774"/>
        <item x="666"/>
        <item x="1676"/>
        <item x="600"/>
        <item x="2989"/>
        <item x="3595"/>
        <item x="3968"/>
        <item x="1570"/>
        <item x="3814"/>
        <item x="3278"/>
        <item x="213"/>
        <item x="344"/>
        <item x="2879"/>
        <item x="1128"/>
        <item x="2841"/>
        <item x="143"/>
        <item x="3752"/>
        <item x="2932"/>
        <item x="2218"/>
        <item x="4021"/>
        <item x="1074"/>
        <item x="807"/>
        <item x="390"/>
        <item x="587"/>
        <item x="431"/>
        <item x="224"/>
        <item x="3773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72"/>
        <item x="1450"/>
        <item x="2971"/>
        <item x="2573"/>
        <item x="3714"/>
        <item x="4070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5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3"/>
        <item x="527"/>
        <item x="1903"/>
        <item x="1853"/>
        <item x="2015"/>
        <item x="2347"/>
        <item x="2515"/>
        <item x="3790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6"/>
        <item x="1528"/>
        <item x="2016"/>
        <item x="2676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2"/>
        <item x="3983"/>
        <item x="3137"/>
        <item x="3160"/>
        <item x="3112"/>
        <item x="257"/>
        <item x="1037"/>
        <item x="563"/>
        <item x="1754"/>
        <item x="1089"/>
        <item x="3991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6"/>
        <item x="3555"/>
        <item x="3326"/>
        <item x="3333"/>
        <item x="3673"/>
        <item x="3863"/>
        <item x="2665"/>
        <item x="1537"/>
        <item x="2553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5"/>
        <item x="3072"/>
        <item x="2383"/>
        <item x="809"/>
        <item x="2653"/>
        <item x="3978"/>
        <item x="270"/>
        <item x="3108"/>
        <item x="3912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0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77"/>
        <item x="1277"/>
        <item x="941"/>
        <item x="1694"/>
        <item x="1686"/>
        <item x="3973"/>
        <item x="3324"/>
        <item x="3229"/>
        <item x="3870"/>
        <item x="3767"/>
        <item x="768"/>
        <item x="1297"/>
        <item x="3634"/>
        <item x="2700"/>
        <item x="3635"/>
        <item x="3695"/>
        <item x="3061"/>
        <item x="2872"/>
        <item x="1555"/>
        <item x="3615"/>
        <item x="2913"/>
        <item x="162"/>
        <item x="3519"/>
        <item x="2701"/>
        <item x="4089"/>
        <item x="1410"/>
        <item x="3753"/>
        <item x="1715"/>
        <item x="1379"/>
        <item x="4105"/>
        <item x="3421"/>
        <item x="3312"/>
        <item x="1646"/>
        <item x="3132"/>
        <item x="3435"/>
        <item x="1610"/>
        <item x="122"/>
        <item x="2191"/>
        <item x="2495"/>
        <item x="3770"/>
        <item x="935"/>
        <item x="3625"/>
        <item x="256"/>
        <item x="2279"/>
        <item x="2959"/>
        <item x="404"/>
        <item x="2514"/>
        <item x="3153"/>
        <item x="3399"/>
        <item x="2678"/>
        <item x="2035"/>
        <item x="2571"/>
        <item x="3494"/>
        <item x="1326"/>
        <item x="1447"/>
        <item x="3517"/>
        <item x="1577"/>
        <item x="2902"/>
        <item x="3524"/>
        <item x="2190"/>
        <item x="1588"/>
        <item x="1671"/>
        <item x="2163"/>
        <item x="3910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3"/>
        <item x="731"/>
        <item x="715"/>
        <item x="1017"/>
        <item x="2596"/>
        <item x="3932"/>
        <item x="2654"/>
        <item x="1492"/>
        <item x="1836"/>
        <item x="2004"/>
        <item x="2351"/>
        <item x="142"/>
        <item x="3645"/>
        <item x="1439"/>
        <item x="3607"/>
        <item x="1184"/>
        <item x="3195"/>
        <item x="2096"/>
        <item x="1908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6"/>
        <item x="2975"/>
        <item x="2689"/>
        <item x="102"/>
        <item x="1002"/>
        <item x="642"/>
        <item x="2453"/>
        <item x="2410"/>
        <item x="1401"/>
        <item x="1344"/>
        <item x="1199"/>
        <item x="3722"/>
        <item x="3860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5"/>
        <item x="1737"/>
        <item x="1468"/>
        <item x="3661"/>
        <item x="936"/>
        <item x="2443"/>
        <item x="3879"/>
        <item x="3693"/>
        <item x="3616"/>
        <item x="1780"/>
        <item x="1651"/>
        <item x="2522"/>
        <item x="1360"/>
        <item x="4072"/>
        <item x="3757"/>
        <item x="683"/>
        <item x="1352"/>
        <item x="4049"/>
        <item x="3592"/>
        <item x="205"/>
        <item x="1643"/>
        <item x="2822"/>
        <item x="3217"/>
        <item x="611"/>
        <item x="2114"/>
        <item x="2109"/>
        <item x="4024"/>
        <item x="633"/>
        <item x="1725"/>
        <item x="1635"/>
        <item x="3755"/>
        <item x="1071"/>
        <item x="1665"/>
        <item x="1099"/>
        <item x="3442"/>
        <item x="2840"/>
        <item x="2977"/>
        <item x="663"/>
        <item x="652"/>
        <item x="859"/>
        <item x="3185"/>
        <item x="1819"/>
        <item x="3881"/>
        <item x="2609"/>
        <item x="3865"/>
        <item x="2268"/>
        <item x="1778"/>
        <item x="2884"/>
        <item x="2102"/>
        <item x="5"/>
        <item x="1469"/>
        <item x="1700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6"/>
        <item x="3857"/>
        <item x="2899"/>
        <item x="3175"/>
        <item x="944"/>
        <item x="1443"/>
        <item x="3586"/>
        <item x="2364"/>
        <item x="3999"/>
        <item x="2005"/>
        <item x="2078"/>
        <item x="3168"/>
        <item x="174"/>
        <item x="1688"/>
        <item x="2072"/>
        <item x="3558"/>
        <item x="3502"/>
        <item x="1028"/>
        <item x="387"/>
        <item x="3874"/>
        <item x="3869"/>
        <item x="1279"/>
        <item x="1050"/>
        <item x="3698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8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0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19"/>
        <item x="981"/>
        <item x="2079"/>
        <item x="2810"/>
        <item x="1325"/>
        <item x="3884"/>
        <item x="3023"/>
        <item x="2951"/>
        <item x="3329"/>
        <item x="2275"/>
        <item x="1733"/>
        <item x="2999"/>
        <item x="1883"/>
        <item x="4052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3"/>
        <item x="2181"/>
        <item x="3159"/>
        <item x="1054"/>
        <item x="3647"/>
        <item x="1951"/>
        <item x="383"/>
        <item x="921"/>
        <item x="1892"/>
        <item x="1393"/>
        <item x="699"/>
        <item x="2403"/>
        <item x="3859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33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8"/>
        <item x="373"/>
        <item x="3850"/>
        <item x="3289"/>
        <item x="1366"/>
        <item x="3873"/>
        <item x="1368"/>
        <item x="1332"/>
        <item x="3260"/>
        <item x="295"/>
        <item x="466"/>
        <item x="1006"/>
        <item x="1586"/>
        <item x="3653"/>
        <item x="1672"/>
        <item x="3907"/>
        <item x="1862"/>
        <item x="1891"/>
        <item x="2857"/>
        <item x="3878"/>
        <item x="2124"/>
        <item x="3704"/>
        <item x="2673"/>
        <item x="3197"/>
        <item x="2262"/>
        <item x="3707"/>
        <item x="2490"/>
        <item x="2125"/>
        <item x="2099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0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4"/>
        <item x="450"/>
        <item x="1988"/>
        <item x="2376"/>
        <item x="3723"/>
        <item x="690"/>
        <item x="3892"/>
        <item x="982"/>
        <item x="3943"/>
        <item x="3861"/>
        <item x="1858"/>
        <item x="347"/>
        <item x="2656"/>
        <item x="3122"/>
        <item x="3789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2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87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3"/>
        <item x="3149"/>
        <item x="2294"/>
        <item x="1983"/>
        <item x="3495"/>
        <item x="3513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4"/>
        <item x="2261"/>
        <item x="918"/>
        <item x="49"/>
        <item x="1727"/>
        <item x="2982"/>
        <item x="421"/>
        <item x="3313"/>
        <item x="2112"/>
        <item x="118"/>
        <item x="1702"/>
        <item x="3068"/>
        <item x="2928"/>
        <item x="3697"/>
        <item x="3833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6"/>
        <item x="3204"/>
        <item x="3815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1"/>
        <item x="22"/>
        <item x="750"/>
        <item x="239"/>
        <item x="3728"/>
        <item x="3876"/>
        <item x="3088"/>
        <item x="2658"/>
        <item x="1719"/>
        <item x="782"/>
        <item x="2295"/>
        <item x="1070"/>
        <item x="2208"/>
        <item x="3970"/>
        <item x="3124"/>
        <item x="137"/>
        <item x="3293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17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9"/>
        <item x="3862"/>
        <item x="1942"/>
        <item x="3383"/>
        <item x="3215"/>
        <item x="2242"/>
        <item x="1793"/>
        <item x="1860"/>
        <item x="1481"/>
        <item x="1389"/>
        <item x="273"/>
        <item x="2439"/>
        <item x="4057"/>
        <item x="1885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79"/>
        <item x="938"/>
        <item x="3729"/>
        <item x="3849"/>
        <item x="4102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80"/>
        <item x="3163"/>
        <item x="713"/>
        <item x="3679"/>
        <item x="3359"/>
        <item x="1544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55"/>
        <item x="963"/>
        <item x="1620"/>
        <item x="3794"/>
        <item x="2642"/>
        <item x="1056"/>
        <item x="3747"/>
        <item x="3344"/>
        <item x="529"/>
        <item x="330"/>
        <item x="1020"/>
        <item x="838"/>
        <item x="3114"/>
        <item x="3245"/>
        <item x="343"/>
        <item x="463"/>
        <item x="444"/>
        <item x="3938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5"/>
        <item x="1076"/>
        <item x="1857"/>
        <item x="3480"/>
        <item x="41"/>
        <item x="1721"/>
        <item x="688"/>
        <item x="2713"/>
        <item x="294"/>
        <item x="180"/>
        <item x="3258"/>
        <item x="3919"/>
        <item x="2417"/>
        <item x="628"/>
        <item x="1349"/>
        <item x="1480"/>
        <item x="2037"/>
        <item x="476"/>
        <item x="1728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5"/>
        <item x="2560"/>
        <item x="3835"/>
        <item x="2060"/>
        <item x="3803"/>
        <item x="3576"/>
        <item x="3466"/>
        <item x="3018"/>
        <item x="3184"/>
        <item x="3805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0"/>
        <item x="4075"/>
        <item x="2780"/>
        <item x="2484"/>
        <item x="410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586CE-0358-2643-B077-DE9378B702D1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1"/>
        <item x="2057"/>
        <item x="3939"/>
        <item x="3974"/>
        <item x="499"/>
        <item x="2222"/>
        <item x="2456"/>
        <item x="2662"/>
        <item x="1052"/>
        <item x="1832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8"/>
        <item x="3909"/>
        <item x="4007"/>
        <item x="1182"/>
        <item x="2058"/>
        <item x="626"/>
        <item x="703"/>
        <item x="4022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6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20"/>
        <item x="1786"/>
        <item x="2685"/>
        <item x="961"/>
        <item x="478"/>
        <item x="2402"/>
        <item x="791"/>
        <item x="2444"/>
        <item x="1584"/>
        <item x="1334"/>
        <item x="2599"/>
        <item x="3470"/>
        <item x="1382"/>
        <item x="87"/>
        <item x="1890"/>
        <item x="781"/>
        <item x="335"/>
        <item x="1655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81"/>
        <item x="1894"/>
        <item x="1211"/>
        <item x="1597"/>
        <item x="2080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3"/>
        <item x="1428"/>
        <item x="1000"/>
        <item x="1306"/>
        <item x="2202"/>
        <item x="3206"/>
        <item x="987"/>
        <item x="4019"/>
        <item x="914"/>
        <item x="2110"/>
        <item x="858"/>
        <item x="1710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1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7"/>
        <item x="2317"/>
        <item x="2408"/>
        <item x="1001"/>
        <item x="1484"/>
        <item x="1746"/>
        <item x="243"/>
        <item x="2709"/>
        <item x="758"/>
        <item x="815"/>
        <item x="1217"/>
        <item x="816"/>
        <item x="913"/>
        <item x="776"/>
        <item x="319"/>
        <item x="2635"/>
        <item x="1565"/>
        <item x="1318"/>
        <item x="1513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8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3"/>
        <item x="3166"/>
        <item x="226"/>
        <item x="1758"/>
        <item x="2084"/>
        <item x="1854"/>
        <item x="1953"/>
        <item x="1437"/>
        <item x="3423"/>
        <item x="2831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0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8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4"/>
        <item x="2447"/>
        <item x="75"/>
        <item x="1752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4"/>
        <item x="2775"/>
        <item x="2640"/>
        <item x="485"/>
        <item x="991"/>
        <item x="2047"/>
        <item x="3416"/>
        <item x="3804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6"/>
        <item x="3382"/>
        <item x="3969"/>
        <item x="686"/>
        <item x="1185"/>
        <item x="3945"/>
        <item x="467"/>
        <item x="2155"/>
        <item x="1745"/>
        <item x="2068"/>
        <item x="1732"/>
        <item x="3985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6"/>
        <item x="537"/>
        <item x="1319"/>
        <item x="3572"/>
        <item x="1578"/>
        <item x="1023"/>
        <item x="3026"/>
        <item x="1751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7"/>
        <item x="1335"/>
        <item x="309"/>
        <item x="2499"/>
        <item x="1269"/>
        <item x="802"/>
        <item x="1642"/>
        <item x="1705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5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49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7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8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29"/>
        <item x="74"/>
        <item x="1916"/>
        <item x="56"/>
        <item x="3071"/>
        <item x="1682"/>
        <item x="2034"/>
        <item x="2434"/>
        <item x="1230"/>
        <item x="254"/>
        <item x="1223"/>
        <item x="130"/>
        <item x="3012"/>
        <item x="3073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8"/>
        <item x="2846"/>
        <item x="1877"/>
        <item x="3742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4"/>
        <item x="2598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9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61"/>
        <item x="1623"/>
        <item x="3415"/>
        <item x="1895"/>
        <item x="211"/>
        <item x="3424"/>
        <item x="602"/>
        <item x="268"/>
        <item x="2395"/>
        <item x="1659"/>
        <item x="881"/>
        <item x="4091"/>
        <item x="3275"/>
        <item x="2054"/>
        <item x="1560"/>
        <item x="3024"/>
        <item x="2623"/>
        <item x="2300"/>
        <item x="1305"/>
        <item x="4041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6"/>
        <item x="3802"/>
        <item x="1315"/>
        <item x="1626"/>
        <item x="4055"/>
        <item x="532"/>
        <item x="2087"/>
        <item x="739"/>
        <item x="4100"/>
        <item x="155"/>
        <item x="780"/>
        <item x="641"/>
        <item x="2530"/>
        <item x="4080"/>
        <item x="2613"/>
        <item x="2639"/>
        <item x="2416"/>
        <item x="4047"/>
        <item x="665"/>
        <item x="2858"/>
        <item x="2616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39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6"/>
        <item x="1153"/>
        <item x="903"/>
        <item x="3688"/>
        <item x="522"/>
        <item x="2786"/>
        <item x="723"/>
        <item x="165"/>
        <item x="1219"/>
        <item x="1845"/>
        <item x="1579"/>
        <item x="2100"/>
        <item x="1093"/>
        <item x="3570"/>
        <item x="1421"/>
        <item x="2097"/>
        <item x="3006"/>
        <item x="2749"/>
        <item x="1103"/>
        <item x="4016"/>
        <item x="4050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7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8"/>
        <item x="3471"/>
        <item x="1917"/>
        <item x="3957"/>
        <item x="3"/>
        <item x="1601"/>
        <item x="3254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2"/>
        <item x="1564"/>
        <item x="2308"/>
        <item x="1119"/>
        <item x="3223"/>
        <item x="480"/>
        <item x="3590"/>
        <item x="353"/>
        <item x="3164"/>
        <item x="1015"/>
        <item x="1833"/>
        <item x="3044"/>
        <item x="3439"/>
        <item x="1369"/>
        <item x="3602"/>
        <item x="985"/>
        <item x="1163"/>
        <item x="3856"/>
        <item x="2880"/>
        <item x="793"/>
        <item x="2009"/>
        <item x="1572"/>
        <item x="2069"/>
        <item x="2377"/>
        <item x="3636"/>
        <item x="2419"/>
        <item x="2554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6"/>
        <item x="1640"/>
        <item x="2223"/>
        <item x="1765"/>
        <item x="3509"/>
        <item x="1798"/>
        <item x="3272"/>
        <item x="3273"/>
        <item x="616"/>
        <item x="1142"/>
        <item x="1175"/>
        <item x="2177"/>
        <item x="1172"/>
        <item x="4025"/>
        <item x="3922"/>
        <item x="91"/>
        <item x="687"/>
        <item x="1927"/>
        <item x="2661"/>
        <item x="3694"/>
        <item x="810"/>
        <item x="1562"/>
        <item x="2888"/>
        <item x="3623"/>
        <item x="3640"/>
        <item x="3784"/>
        <item x="740"/>
        <item x="3902"/>
        <item x="1053"/>
        <item x="1531"/>
        <item x="2890"/>
        <item x="1461"/>
        <item x="1313"/>
        <item x="1167"/>
        <item x="3893"/>
        <item x="4113"/>
        <item x="4083"/>
        <item x="2715"/>
        <item x="3162"/>
        <item x="2366"/>
        <item x="3506"/>
        <item x="1425"/>
        <item x="3427"/>
        <item x="2269"/>
        <item x="3299"/>
        <item x="3936"/>
        <item x="3834"/>
        <item x="2578"/>
        <item x="3493"/>
        <item x="4110"/>
        <item x="3454"/>
        <item x="3549"/>
        <item x="3959"/>
        <item x="2839"/>
        <item x="2333"/>
        <item x="3450"/>
        <item x="1897"/>
        <item x="4009"/>
        <item x="4065"/>
        <item x="3169"/>
        <item x="2045"/>
        <item x="2307"/>
        <item x="2794"/>
        <item x="1781"/>
        <item x="2304"/>
        <item x="3392"/>
        <item x="3228"/>
        <item x="3336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3"/>
        <item x="3594"/>
        <item x="3885"/>
        <item x="2098"/>
        <item x="4030"/>
        <item x="198"/>
        <item x="3110"/>
        <item x="607"/>
        <item x="2241"/>
        <item x="3809"/>
        <item x="2870"/>
        <item x="3569"/>
        <item x="4046"/>
        <item x="173"/>
        <item x="4036"/>
        <item x="3477"/>
        <item x="3553"/>
        <item x="2956"/>
        <item x="627"/>
        <item x="1407"/>
        <item x="2855"/>
        <item x="1909"/>
        <item x="3246"/>
        <item x="1222"/>
        <item x="1431"/>
        <item x="3174"/>
        <item x="2546"/>
        <item x="3888"/>
        <item x="2556"/>
        <item x="2293"/>
        <item x="358"/>
        <item x="2889"/>
        <item x="3675"/>
        <item x="1309"/>
        <item x="1724"/>
        <item x="2244"/>
        <item x="32"/>
        <item x="3779"/>
        <item x="1111"/>
        <item x="3754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9"/>
        <item x="3591"/>
        <item x="3396"/>
        <item x="2101"/>
        <item x="4043"/>
        <item x="2988"/>
        <item x="3603"/>
        <item x="4093"/>
        <item x="606"/>
        <item x="2459"/>
        <item x="2254"/>
        <item x="1224"/>
        <item x="1114"/>
        <item x="3800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4"/>
        <item x="2180"/>
        <item x="274"/>
        <item x="3400"/>
        <item x="4038"/>
        <item x="1711"/>
        <item x="3115"/>
        <item x="2233"/>
        <item x="922"/>
        <item x="4032"/>
        <item x="2832"/>
        <item x="2827"/>
        <item x="3134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68"/>
        <item x="2379"/>
        <item x="3705"/>
        <item x="3557"/>
        <item x="424"/>
        <item x="1559"/>
        <item x="3633"/>
        <item x="3527"/>
        <item x="2263"/>
        <item x="1189"/>
        <item x="1043"/>
        <item x="2906"/>
        <item x="2277"/>
        <item x="510"/>
        <item x="2049"/>
        <item x="4067"/>
        <item x="1466"/>
        <item x="3360"/>
        <item x="255"/>
        <item x="2426"/>
        <item x="2675"/>
        <item x="2271"/>
        <item x="2836"/>
        <item x="3214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13"/>
        <item x="3373"/>
        <item x="2363"/>
        <item x="1918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58"/>
        <item x="1151"/>
        <item x="2630"/>
        <item x="779"/>
        <item x="705"/>
        <item x="2852"/>
        <item x="3479"/>
        <item x="2602"/>
        <item x="2246"/>
        <item x="2590"/>
        <item x="1320"/>
        <item x="381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11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2"/>
        <item x="1701"/>
        <item x="733"/>
        <item x="2021"/>
        <item x="40"/>
        <item x="1365"/>
        <item x="1998"/>
        <item x="1196"/>
        <item x="1827"/>
        <item x="1693"/>
        <item x="3923"/>
        <item x="3934"/>
        <item x="1591"/>
        <item x="110"/>
        <item x="212"/>
        <item x="3994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54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1"/>
        <item x="2086"/>
        <item x="3022"/>
        <item x="1302"/>
        <item x="336"/>
        <item x="3691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3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6"/>
        <item x="1154"/>
        <item x="3948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3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5"/>
        <item x="3198"/>
        <item x="60"/>
        <item x="3952"/>
        <item x="3113"/>
        <item x="844"/>
        <item x="1243"/>
        <item x="1292"/>
        <item x="3807"/>
        <item x="3683"/>
        <item x="664"/>
        <item x="196"/>
        <item x="2038"/>
        <item x="1220"/>
        <item x="397"/>
        <item x="1183"/>
        <item x="468"/>
        <item x="2979"/>
        <item x="3379"/>
        <item x="3967"/>
        <item x="144"/>
        <item x="2907"/>
        <item x="1831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2"/>
        <item x="3357"/>
        <item x="1234"/>
        <item x="2412"/>
        <item x="3418"/>
        <item x="1914"/>
        <item x="3655"/>
        <item x="2388"/>
        <item x="3883"/>
        <item x="4066"/>
        <item x="3081"/>
        <item x="3409"/>
        <item x="3787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13"/>
        <item x="3039"/>
        <item x="3476"/>
        <item x="610"/>
        <item x="592"/>
        <item x="418"/>
        <item x="2631"/>
        <item x="4053"/>
        <item x="2912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4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4"/>
        <item x="2944"/>
        <item x="1837"/>
        <item x="3098"/>
        <item x="3093"/>
        <item x="3143"/>
        <item x="425"/>
        <item x="3990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8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3"/>
        <item x="2153"/>
        <item x="2967"/>
        <item x="156"/>
        <item x="3236"/>
        <item x="2067"/>
        <item x="2637"/>
        <item x="3248"/>
        <item x="2176"/>
        <item x="3404"/>
        <item x="3965"/>
        <item x="2848"/>
        <item x="3966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1"/>
        <item x="3676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9"/>
        <item x="1221"/>
        <item x="3652"/>
        <item x="4109"/>
        <item x="2215"/>
        <item x="2486"/>
        <item x="1384"/>
        <item x="2481"/>
        <item x="1875"/>
        <item x="3491"/>
        <item x="709"/>
        <item x="655"/>
        <item x="630"/>
        <item x="3765"/>
        <item x="1855"/>
        <item x="3397"/>
        <item x="3452"/>
        <item x="2027"/>
        <item x="1628"/>
        <item x="1553"/>
        <item x="1674"/>
        <item x="2993"/>
        <item x="1709"/>
        <item x="2787"/>
        <item x="3621"/>
        <item x="2801"/>
        <item x="827"/>
        <item x="3674"/>
        <item x="1041"/>
        <item x="2961"/>
        <item x="2930"/>
        <item x="1414"/>
        <item x="566"/>
        <item x="1298"/>
        <item x="145"/>
        <item x="648"/>
        <item x="3702"/>
        <item x="1362"/>
        <item x="3682"/>
        <item x="2830"/>
        <item x="836"/>
        <item x="3646"/>
        <item x="2618"/>
        <item x="2374"/>
        <item x="615"/>
        <item x="4111"/>
        <item x="4056"/>
        <item x="3911"/>
        <item x="3058"/>
        <item x="1534"/>
        <item x="3750"/>
        <item x="2714"/>
        <item x="1846"/>
        <item x="3371"/>
        <item x="3775"/>
        <item x="3208"/>
        <item x="3538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3"/>
        <item x="2548"/>
        <item x="3727"/>
        <item x="1540"/>
        <item x="2943"/>
        <item x="150"/>
        <item x="3065"/>
        <item x="833"/>
        <item x="2547"/>
        <item x="1770"/>
        <item x="2022"/>
        <item x="1046"/>
        <item x="1960"/>
        <item x="1522"/>
        <item x="3265"/>
        <item x="646"/>
        <item x="3740"/>
        <item x="2120"/>
        <item x="1536"/>
        <item x="2284"/>
        <item x="2891"/>
        <item x="1838"/>
        <item x="3146"/>
        <item x="1677"/>
        <item x="2369"/>
        <item x="4073"/>
        <item x="1082"/>
        <item x="3422"/>
        <item x="3530"/>
        <item x="3875"/>
        <item x="2532"/>
        <item x="2361"/>
        <item x="1828"/>
        <item x="2227"/>
        <item x="562"/>
        <item x="3660"/>
        <item x="2367"/>
        <item x="846"/>
        <item x="3432"/>
        <item x="4002"/>
        <item x="3880"/>
        <item x="1654"/>
        <item x="3577"/>
        <item x="1014"/>
        <item x="2425"/>
        <item x="3109"/>
        <item x="2245"/>
        <item x="1077"/>
        <item x="3505"/>
        <item x="2510"/>
        <item x="417"/>
        <item x="988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1"/>
        <item x="3882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7"/>
        <item x="3998"/>
        <item x="3097"/>
        <item x="2994"/>
        <item x="3092"/>
        <item x="1427"/>
        <item x="201"/>
        <item x="1955"/>
        <item x="85"/>
        <item x="3920"/>
        <item x="2892"/>
        <item x="2264"/>
        <item x="3136"/>
        <item x="245"/>
        <item x="3858"/>
        <item x="2937"/>
        <item x="2050"/>
        <item x="2033"/>
        <item x="2900"/>
        <item x="1899"/>
        <item x="2139"/>
        <item x="3619"/>
        <item x="19"/>
        <item x="3788"/>
        <item x="3993"/>
        <item x="2400"/>
        <item x="326"/>
        <item x="3348"/>
        <item x="2845"/>
        <item x="748"/>
        <item x="3193"/>
        <item x="3135"/>
        <item x="1991"/>
        <item x="3361"/>
        <item x="3295"/>
        <item x="1617"/>
        <item x="2729"/>
        <item x="1216"/>
        <item x="452"/>
        <item x="953"/>
        <item x="81"/>
        <item x="2162"/>
        <item x="1063"/>
        <item x="2371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08"/>
        <item x="1527"/>
        <item x="3079"/>
        <item x="2992"/>
        <item x="2538"/>
        <item x="2802"/>
        <item x="1203"/>
        <item x="1004"/>
        <item x="3353"/>
        <item x="410"/>
        <item x="515"/>
        <item x="3867"/>
        <item x="2733"/>
        <item x="282"/>
        <item x="2523"/>
        <item x="2711"/>
        <item x="128"/>
        <item x="3940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4000"/>
        <item x="4081"/>
        <item x="966"/>
        <item x="3894"/>
        <item x="3684"/>
        <item x="3255"/>
        <item x="3436"/>
        <item x="907"/>
        <item x="1734"/>
        <item x="2028"/>
        <item x="2682"/>
        <item x="2291"/>
        <item x="2012"/>
        <item x="4017"/>
        <item x="317"/>
        <item x="2699"/>
        <item x="3368"/>
        <item x="1653"/>
        <item x="2512"/>
        <item x="711"/>
        <item x="4026"/>
        <item x="708"/>
        <item x="777"/>
        <item x="889"/>
        <item x="2968"/>
        <item x="3677"/>
        <item x="672"/>
        <item x="3525"/>
        <item x="1300"/>
        <item x="1317"/>
        <item x="1736"/>
        <item x="4040"/>
        <item x="134"/>
        <item x="1495"/>
        <item x="2031"/>
        <item x="2252"/>
        <item x="328"/>
        <item x="4069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9"/>
        <item x="3649"/>
        <item x="3605"/>
        <item x="3285"/>
        <item x="958"/>
        <item x="3899"/>
        <item x="3956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1"/>
        <item x="236"/>
        <item x="2370"/>
        <item x="788"/>
        <item x="3038"/>
        <item x="2922"/>
        <item x="2187"/>
        <item x="792"/>
        <item x="3781"/>
        <item x="2397"/>
        <item x="2469"/>
        <item x="3972"/>
        <item x="446"/>
        <item x="171"/>
        <item x="3992"/>
        <item x="3000"/>
        <item x="3343"/>
        <item x="3106"/>
        <item x="377"/>
        <item x="2572"/>
        <item x="1408"/>
        <item x="3726"/>
        <item x="742"/>
        <item x="1632"/>
        <item x="82"/>
        <item x="116"/>
        <item x="3766"/>
        <item x="927"/>
        <item x="698"/>
        <item x="2336"/>
        <item x="1861"/>
        <item x="2164"/>
        <item x="2472"/>
        <item x="3518"/>
        <item x="2506"/>
        <item x="1852"/>
        <item x="3977"/>
        <item x="3756"/>
        <item x="3822"/>
        <item x="3194"/>
        <item x="3462"/>
        <item x="2921"/>
        <item x="3575"/>
        <item x="3209"/>
        <item x="1997"/>
        <item x="845"/>
        <item x="3003"/>
        <item x="2914"/>
        <item x="1660"/>
        <item x="3129"/>
        <item x="1372"/>
        <item x="1092"/>
        <item x="469"/>
        <item x="3148"/>
        <item x="1152"/>
        <item x="1519"/>
        <item x="3946"/>
        <item x="1212"/>
        <item x="1080"/>
        <item x="1489"/>
        <item x="3547"/>
        <item x="3231"/>
        <item x="1882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77"/>
        <item x="3025"/>
        <item x="561"/>
        <item x="3601"/>
        <item x="1824"/>
        <item x="3294"/>
        <item x="3007"/>
        <item x="3131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0"/>
        <item x="1331"/>
        <item x="1124"/>
        <item x="3735"/>
        <item x="334"/>
        <item x="2669"/>
        <item x="3866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79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7"/>
        <item x="1117"/>
        <item x="2239"/>
        <item x="2908"/>
        <item x="3699"/>
        <item x="2767"/>
        <item x="164"/>
        <item x="2587"/>
        <item x="399"/>
        <item x="1865"/>
        <item x="4064"/>
        <item x="3523"/>
        <item x="3832"/>
        <item x="3914"/>
        <item x="3514"/>
        <item x="967"/>
        <item x="2949"/>
        <item x="3820"/>
        <item x="1880"/>
        <item x="1291"/>
        <item x="2165"/>
        <item x="1501"/>
        <item x="14"/>
        <item x="669"/>
        <item x="1374"/>
        <item x="1967"/>
        <item x="1518"/>
        <item x="3975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2"/>
        <item x="3428"/>
        <item x="3350"/>
        <item x="4088"/>
        <item x="3791"/>
        <item x="3851"/>
        <item x="3031"/>
        <item x="1904"/>
        <item x="3796"/>
        <item x="3550"/>
        <item x="3795"/>
        <item x="1415"/>
        <item x="1563"/>
        <item x="917"/>
        <item x="3433"/>
        <item x="1638"/>
        <item x="1958"/>
        <item x="2798"/>
        <item x="3960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88"/>
        <item x="1449"/>
        <item x="3908"/>
        <item x="3937"/>
        <item x="2431"/>
        <item x="3342"/>
        <item x="3531"/>
        <item x="4090"/>
        <item x="514"/>
        <item x="3126"/>
        <item x="3989"/>
        <item x="3367"/>
        <item x="1357"/>
        <item x="2683"/>
        <item x="3283"/>
        <item x="1336"/>
        <item x="1034"/>
        <item x="2519"/>
        <item x="1515"/>
        <item x="3668"/>
        <item x="3774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0"/>
        <item x="1345"/>
        <item x="3375"/>
        <item x="1898"/>
        <item x="2667"/>
        <item x="3836"/>
        <item x="3402"/>
        <item x="4062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3"/>
        <item x="4042"/>
        <item x="1205"/>
        <item x="1301"/>
        <item x="832"/>
        <item x="3270"/>
        <item x="2684"/>
        <item x="995"/>
        <item x="4096"/>
        <item x="3811"/>
        <item x="1272"/>
        <item x="2375"/>
        <item x="3144"/>
        <item x="516"/>
        <item x="3718"/>
        <item x="2430"/>
        <item x="1893"/>
        <item x="2473"/>
        <item x="4031"/>
        <item x="3944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8"/>
        <item x="2325"/>
        <item x="3052"/>
        <item x="3277"/>
        <item x="2824"/>
        <item x="949"/>
        <item x="3199"/>
        <item x="2789"/>
        <item x="1856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1"/>
        <item x="426"/>
        <item x="98"/>
        <item x="1900"/>
        <item x="3546"/>
        <item x="1158"/>
        <item x="618"/>
        <item x="3453"/>
        <item x="2029"/>
        <item x="3145"/>
        <item x="1670"/>
        <item x="2705"/>
        <item x="1949"/>
        <item x="1541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5"/>
        <item x="3370"/>
        <item x="3406"/>
        <item x="503"/>
        <item x="3021"/>
        <item x="2595"/>
        <item x="296"/>
        <item x="3986"/>
        <item x="3738"/>
        <item x="2721"/>
        <item x="3951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2"/>
        <item x="123"/>
        <item x="2345"/>
        <item x="2172"/>
        <item x="262"/>
        <item x="1699"/>
        <item x="3953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1"/>
        <item x="1889"/>
        <item x="1915"/>
        <item x="2194"/>
        <item x="3901"/>
        <item x="3984"/>
        <item x="945"/>
        <item x="218"/>
        <item x="3369"/>
        <item x="415"/>
        <item x="650"/>
        <item x="3486"/>
        <item x="2795"/>
        <item x="4008"/>
        <item x="3256"/>
        <item x="2617"/>
        <item x="3362"/>
        <item x="2634"/>
        <item x="638"/>
        <item x="1947"/>
        <item x="2085"/>
        <item x="3032"/>
        <item x="313"/>
        <item x="209"/>
        <item x="2134"/>
        <item x="1530"/>
        <item x="484"/>
        <item x="1775"/>
        <item x="3950"/>
        <item x="2348"/>
        <item x="3786"/>
        <item x="1826"/>
        <item x="3927"/>
        <item x="1003"/>
        <item x="2614"/>
        <item x="2909"/>
        <item x="3759"/>
        <item x="704"/>
        <item x="2240"/>
        <item x="2704"/>
        <item x="2337"/>
        <item x="3331"/>
        <item x="4074"/>
        <item x="2278"/>
        <item x="1788"/>
        <item x="4086"/>
        <item x="2910"/>
        <item x="784"/>
        <item x="861"/>
        <item x="3410"/>
        <item x="3710"/>
        <item x="2861"/>
        <item x="4020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2"/>
        <item x="3250"/>
        <item x="1776"/>
        <item x="4107"/>
        <item x="1539"/>
        <item x="3262"/>
        <item x="675"/>
        <item x="1383"/>
        <item x="89"/>
        <item x="2213"/>
        <item x="230"/>
        <item x="3385"/>
        <item x="3925"/>
        <item x="1930"/>
        <item x="951"/>
        <item x="738"/>
        <item x="608"/>
        <item x="2235"/>
        <item x="3935"/>
        <item x="2591"/>
        <item x="3921"/>
        <item x="1813"/>
        <item x="1945"/>
        <item x="4048"/>
        <item x="2748"/>
        <item x="3186"/>
        <item x="569"/>
        <item x="3377"/>
        <item x="2633"/>
        <item x="3474"/>
        <item x="2111"/>
        <item x="3748"/>
        <item x="465"/>
        <item x="3548"/>
        <item x="1406"/>
        <item x="813"/>
        <item x="530"/>
        <item x="560"/>
        <item x="3526"/>
        <item x="68"/>
        <item x="3001"/>
        <item x="303"/>
        <item x="1612"/>
        <item x="3792"/>
        <item x="241"/>
        <item x="504"/>
        <item x="2541"/>
        <item x="1817"/>
        <item x="3864"/>
        <item x="753"/>
        <item x="1328"/>
        <item x="1580"/>
        <item x="1641"/>
        <item x="2429"/>
        <item x="3251"/>
        <item x="3995"/>
        <item x="548"/>
        <item x="1507"/>
        <item x="1525"/>
        <item x="493"/>
        <item x="1264"/>
        <item x="605"/>
        <item x="679"/>
        <item x="3987"/>
        <item x="1907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1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1"/>
        <item x="3915"/>
        <item x="3286"/>
        <item x="1101"/>
        <item x="3997"/>
        <item x="3441"/>
        <item x="3242"/>
        <item x="136"/>
        <item x="2570"/>
        <item x="3926"/>
        <item x="2643"/>
        <item x="1157"/>
        <item x="1979"/>
        <item x="24"/>
        <item x="474"/>
        <item x="680"/>
        <item x="957"/>
        <item x="2225"/>
        <item x="290"/>
        <item x="3542"/>
        <item x="3746"/>
        <item x="3205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71"/>
        <item x="1941"/>
        <item x="497"/>
        <item x="765"/>
        <item x="2911"/>
        <item x="3475"/>
        <item x="3029"/>
        <item x="555"/>
        <item x="2372"/>
        <item x="126"/>
        <item x="3482"/>
        <item x="3431"/>
        <item x="552"/>
        <item x="796"/>
        <item x="2739"/>
        <item x="3764"/>
        <item x="3261"/>
        <item x="4103"/>
        <item x="1377"/>
        <item x="1165"/>
        <item x="3819"/>
        <item x="1081"/>
        <item x="2920"/>
        <item x="1087"/>
        <item x="2382"/>
        <item x="3309"/>
        <item x="3717"/>
        <item x="2844"/>
        <item x="2738"/>
        <item x="3597"/>
        <item x="3613"/>
        <item x="4092"/>
        <item x="2435"/>
        <item x="2362"/>
        <item x="2731"/>
        <item x="1795"/>
        <item x="2479"/>
        <item x="29"/>
        <item x="3322"/>
        <item x="42"/>
        <item x="1244"/>
        <item x="1707"/>
        <item x="3777"/>
        <item x="1512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47"/>
        <item x="4001"/>
        <item x="3731"/>
        <item x="1656"/>
        <item x="3276"/>
        <item x="413"/>
        <item x="1741"/>
        <item x="3730"/>
        <item x="3816"/>
        <item x="47"/>
        <item x="2136"/>
        <item x="1464"/>
        <item x="908"/>
        <item x="1446"/>
        <item x="774"/>
        <item x="666"/>
        <item x="1676"/>
        <item x="600"/>
        <item x="2989"/>
        <item x="3595"/>
        <item x="3968"/>
        <item x="1570"/>
        <item x="3814"/>
        <item x="3278"/>
        <item x="213"/>
        <item x="344"/>
        <item x="2879"/>
        <item x="1128"/>
        <item x="2841"/>
        <item x="143"/>
        <item x="3752"/>
        <item x="2932"/>
        <item x="2218"/>
        <item x="4021"/>
        <item x="1074"/>
        <item x="807"/>
        <item x="390"/>
        <item x="587"/>
        <item x="431"/>
        <item x="224"/>
        <item x="3773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72"/>
        <item x="1450"/>
        <item x="2971"/>
        <item x="2573"/>
        <item x="3714"/>
        <item x="4070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5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3"/>
        <item x="527"/>
        <item x="1903"/>
        <item x="1853"/>
        <item x="2015"/>
        <item x="2347"/>
        <item x="2515"/>
        <item x="3790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6"/>
        <item x="1528"/>
        <item x="2016"/>
        <item x="2676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2"/>
        <item x="3983"/>
        <item x="3137"/>
        <item x="3160"/>
        <item x="3112"/>
        <item x="257"/>
        <item x="1037"/>
        <item x="563"/>
        <item x="1754"/>
        <item x="1089"/>
        <item x="3991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6"/>
        <item x="3555"/>
        <item x="3326"/>
        <item x="3333"/>
        <item x="3673"/>
        <item x="3863"/>
        <item x="2665"/>
        <item x="1537"/>
        <item x="2553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5"/>
        <item x="3072"/>
        <item x="2383"/>
        <item x="809"/>
        <item x="2653"/>
        <item x="3978"/>
        <item x="270"/>
        <item x="3108"/>
        <item x="3912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0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77"/>
        <item x="1277"/>
        <item x="941"/>
        <item x="1694"/>
        <item x="1686"/>
        <item x="3973"/>
        <item x="3324"/>
        <item x="3229"/>
        <item x="3870"/>
        <item x="3767"/>
        <item x="768"/>
        <item x="1297"/>
        <item x="3634"/>
        <item x="2700"/>
        <item x="3635"/>
        <item x="3695"/>
        <item x="3061"/>
        <item x="2872"/>
        <item x="1555"/>
        <item x="3615"/>
        <item x="2913"/>
        <item x="162"/>
        <item x="3519"/>
        <item x="2701"/>
        <item x="4089"/>
        <item x="1410"/>
        <item x="3753"/>
        <item x="1715"/>
        <item x="1379"/>
        <item x="4105"/>
        <item x="3421"/>
        <item x="3312"/>
        <item x="1646"/>
        <item x="3132"/>
        <item x="3435"/>
        <item x="1610"/>
        <item x="122"/>
        <item x="2191"/>
        <item x="2495"/>
        <item x="3770"/>
        <item x="935"/>
        <item x="3625"/>
        <item x="256"/>
        <item x="2279"/>
        <item x="2959"/>
        <item x="404"/>
        <item x="2514"/>
        <item x="3153"/>
        <item x="3399"/>
        <item x="2678"/>
        <item x="2035"/>
        <item x="2571"/>
        <item x="3494"/>
        <item x="1326"/>
        <item x="1447"/>
        <item x="3517"/>
        <item x="1577"/>
        <item x="2902"/>
        <item x="3524"/>
        <item x="2190"/>
        <item x="1588"/>
        <item x="1671"/>
        <item x="2163"/>
        <item x="3910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3"/>
        <item x="731"/>
        <item x="715"/>
        <item x="1017"/>
        <item x="2596"/>
        <item x="3932"/>
        <item x="2654"/>
        <item x="1492"/>
        <item x="1836"/>
        <item x="2004"/>
        <item x="2351"/>
        <item x="142"/>
        <item x="3645"/>
        <item x="1439"/>
        <item x="3607"/>
        <item x="1184"/>
        <item x="3195"/>
        <item x="2096"/>
        <item x="1908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6"/>
        <item x="2975"/>
        <item x="2689"/>
        <item x="102"/>
        <item x="1002"/>
        <item x="642"/>
        <item x="2453"/>
        <item x="2410"/>
        <item x="1401"/>
        <item x="1344"/>
        <item x="1199"/>
        <item x="3722"/>
        <item x="3860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5"/>
        <item x="1737"/>
        <item x="1468"/>
        <item x="3661"/>
        <item x="936"/>
        <item x="2443"/>
        <item x="3879"/>
        <item x="3693"/>
        <item x="3616"/>
        <item x="1780"/>
        <item x="1651"/>
        <item x="2522"/>
        <item x="1360"/>
        <item x="4072"/>
        <item x="3757"/>
        <item x="683"/>
        <item x="1352"/>
        <item x="4049"/>
        <item x="3592"/>
        <item x="205"/>
        <item x="1643"/>
        <item x="2822"/>
        <item x="3217"/>
        <item x="611"/>
        <item x="2114"/>
        <item x="2109"/>
        <item x="4024"/>
        <item x="633"/>
        <item x="1725"/>
        <item x="1635"/>
        <item x="3755"/>
        <item x="1071"/>
        <item x="1665"/>
        <item x="1099"/>
        <item x="3442"/>
        <item x="2840"/>
        <item x="2977"/>
        <item x="663"/>
        <item x="652"/>
        <item x="859"/>
        <item x="3185"/>
        <item x="1819"/>
        <item x="3881"/>
        <item x="2609"/>
        <item x="3865"/>
        <item x="2268"/>
        <item x="1778"/>
        <item x="2884"/>
        <item x="2102"/>
        <item x="5"/>
        <item x="1469"/>
        <item x="1700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6"/>
        <item x="3857"/>
        <item x="2899"/>
        <item x="3175"/>
        <item x="944"/>
        <item x="1443"/>
        <item x="3586"/>
        <item x="2364"/>
        <item x="3999"/>
        <item x="2005"/>
        <item x="2078"/>
        <item x="3168"/>
        <item x="174"/>
        <item x="1688"/>
        <item x="2072"/>
        <item x="3558"/>
        <item x="3502"/>
        <item x="1028"/>
        <item x="387"/>
        <item x="3874"/>
        <item x="3869"/>
        <item x="1279"/>
        <item x="1050"/>
        <item x="3698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8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0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19"/>
        <item x="981"/>
        <item x="2079"/>
        <item x="2810"/>
        <item x="1325"/>
        <item x="3884"/>
        <item x="3023"/>
        <item x="2951"/>
        <item x="3329"/>
        <item x="2275"/>
        <item x="1733"/>
        <item x="2999"/>
        <item x="1883"/>
        <item x="4052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3"/>
        <item x="2181"/>
        <item x="3159"/>
        <item x="1054"/>
        <item x="3647"/>
        <item x="1951"/>
        <item x="383"/>
        <item x="921"/>
        <item x="1892"/>
        <item x="1393"/>
        <item x="699"/>
        <item x="2403"/>
        <item x="3859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33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8"/>
        <item x="373"/>
        <item x="3850"/>
        <item x="3289"/>
        <item x="1366"/>
        <item x="3873"/>
        <item x="1368"/>
        <item x="1332"/>
        <item x="3260"/>
        <item x="295"/>
        <item x="466"/>
        <item x="1006"/>
        <item x="1586"/>
        <item x="3653"/>
        <item x="1672"/>
        <item x="3907"/>
        <item x="1862"/>
        <item x="1891"/>
        <item x="2857"/>
        <item x="3878"/>
        <item x="2124"/>
        <item x="3704"/>
        <item x="2673"/>
        <item x="3197"/>
        <item x="2262"/>
        <item x="3707"/>
        <item x="2490"/>
        <item x="2125"/>
        <item x="2099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0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4"/>
        <item x="450"/>
        <item x="1988"/>
        <item x="2376"/>
        <item x="3723"/>
        <item x="690"/>
        <item x="3892"/>
        <item x="982"/>
        <item x="3943"/>
        <item x="3861"/>
        <item x="1858"/>
        <item x="347"/>
        <item x="2656"/>
        <item x="3122"/>
        <item x="3789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2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87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3"/>
        <item x="3149"/>
        <item x="2294"/>
        <item x="1983"/>
        <item x="3495"/>
        <item x="3513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4"/>
        <item x="2261"/>
        <item x="918"/>
        <item x="49"/>
        <item x="1727"/>
        <item x="2982"/>
        <item x="421"/>
        <item x="3313"/>
        <item x="2112"/>
        <item x="118"/>
        <item x="1702"/>
        <item x="3068"/>
        <item x="2928"/>
        <item x="3697"/>
        <item x="3833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6"/>
        <item x="3204"/>
        <item x="3815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1"/>
        <item x="22"/>
        <item x="750"/>
        <item x="239"/>
        <item x="3728"/>
        <item x="3876"/>
        <item x="3088"/>
        <item x="2658"/>
        <item x="1719"/>
        <item x="782"/>
        <item x="2295"/>
        <item x="1070"/>
        <item x="2208"/>
        <item x="3970"/>
        <item x="3124"/>
        <item x="137"/>
        <item x="3293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17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9"/>
        <item x="3862"/>
        <item x="1942"/>
        <item x="3383"/>
        <item x="3215"/>
        <item x="2242"/>
        <item x="1793"/>
        <item x="1860"/>
        <item x="1481"/>
        <item x="1389"/>
        <item x="273"/>
        <item x="2439"/>
        <item x="4057"/>
        <item x="1885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79"/>
        <item x="938"/>
        <item x="3729"/>
        <item x="3849"/>
        <item x="4102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80"/>
        <item x="3163"/>
        <item x="713"/>
        <item x="3679"/>
        <item x="3359"/>
        <item x="1544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55"/>
        <item x="963"/>
        <item x="1620"/>
        <item x="3794"/>
        <item x="2642"/>
        <item x="1056"/>
        <item x="3747"/>
        <item x="3344"/>
        <item x="529"/>
        <item x="330"/>
        <item x="1020"/>
        <item x="838"/>
        <item x="3114"/>
        <item x="3245"/>
        <item x="343"/>
        <item x="463"/>
        <item x="444"/>
        <item x="3938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5"/>
        <item x="1076"/>
        <item x="1857"/>
        <item x="3480"/>
        <item x="41"/>
        <item x="1721"/>
        <item x="688"/>
        <item x="2713"/>
        <item x="294"/>
        <item x="180"/>
        <item x="3258"/>
        <item x="3919"/>
        <item x="2417"/>
        <item x="628"/>
        <item x="1349"/>
        <item x="1480"/>
        <item x="2037"/>
        <item x="476"/>
        <item x="1728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5"/>
        <item x="2560"/>
        <item x="3835"/>
        <item x="2060"/>
        <item x="3803"/>
        <item x="3576"/>
        <item x="3466"/>
        <item x="3018"/>
        <item x="3184"/>
        <item x="3805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0"/>
        <item x="4075"/>
        <item x="2780"/>
        <item x="2484"/>
        <item x="4104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E0B2E-4556-8540-9BBF-8A97E3CBBB10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23:M36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>
      <items count="12">
        <item x="10"/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showAll="0"/>
    <pivotField dataField="1" numFmtId="9" showAll="0">
      <items count="13">
        <item x="11"/>
        <item x="10"/>
        <item x="7"/>
        <item x="6"/>
        <item x="5"/>
        <item x="4"/>
        <item x="3"/>
        <item x="8"/>
        <item x="9"/>
        <item x="2"/>
        <item x="1"/>
        <item x="0"/>
        <item t="default"/>
      </items>
    </pivotField>
    <pivotField dataField="1" numFmtId="9" showAll="0">
      <items count="11">
        <item x="0"/>
        <item x="1"/>
        <item x="7"/>
        <item x="2"/>
        <item x="3"/>
        <item x="4"/>
        <item x="6"/>
        <item x="5"/>
        <item x="8"/>
        <item x="9"/>
        <item t="default"/>
      </items>
    </pivotField>
    <pivotField dataField="1" numFmtId="9" showAll="0">
      <items count="12">
        <item x="0"/>
        <item x="1"/>
        <item x="2"/>
        <item x="4"/>
        <item x="5"/>
        <item x="3"/>
        <item x="6"/>
        <item x="8"/>
        <item x="7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" fld="6" baseField="0" baseItem="0"/>
    <dataField name="Sum of Percentage Canceled" fld="7" baseField="0" baseItem="0"/>
    <dataField name="Sum of Percentage Successful" fld="5" baseField="0" baseItem="0"/>
  </dataFields>
  <chartFormats count="3">
    <chartFormat chart="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6CE75-39B1-074C-88CA-A5651F018849}">
  <dimension ref="A1:F8"/>
  <sheetViews>
    <sheetView workbookViewId="0">
      <selection activeCell="C12" sqref="C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">
      <c r="A6" s="16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">
      <c r="A7" s="16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">
      <c r="A8" s="16" t="s">
        <v>8362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412CE-A224-4B4A-8567-B0701D3D91D3}">
  <dimension ref="A2:C8"/>
  <sheetViews>
    <sheetView workbookViewId="0">
      <selection activeCell="D14" sqref="D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20" bestFit="1" customWidth="1"/>
    <col min="5" max="6" width="17.33203125" bestFit="1" customWidth="1"/>
    <col min="7" max="7" width="14" bestFit="1" customWidth="1"/>
    <col min="8" max="19" width="8.6640625" bestFit="1" customWidth="1"/>
    <col min="20" max="69" width="10.1640625" bestFit="1" customWidth="1"/>
    <col min="70" max="85" width="11.1640625" bestFit="1" customWidth="1"/>
    <col min="86" max="86" width="12.1640625" bestFit="1" customWidth="1"/>
    <col min="87" max="87" width="13" bestFit="1" customWidth="1"/>
    <col min="88" max="88" width="10" bestFit="1" customWidth="1"/>
    <col min="89" max="89" width="8.1640625" bestFit="1" customWidth="1"/>
    <col min="90" max="90" width="10.5" bestFit="1" customWidth="1"/>
    <col min="91" max="107" width="8.6640625" bestFit="1" customWidth="1"/>
    <col min="108" max="157" width="10.1640625" bestFit="1" customWidth="1"/>
    <col min="158" max="173" width="11.1640625" bestFit="1" customWidth="1"/>
    <col min="174" max="174" width="12.1640625" bestFit="1" customWidth="1"/>
    <col min="175" max="175" width="13" bestFit="1" customWidth="1"/>
    <col min="176" max="176" width="10" bestFit="1" customWidth="1"/>
  </cols>
  <sheetData>
    <row r="2" spans="1:3" x14ac:dyDescent="0.2">
      <c r="A2" s="15" t="s">
        <v>8222</v>
      </c>
      <c r="B2" t="s">
        <v>8223</v>
      </c>
    </row>
    <row r="3" spans="1:3" x14ac:dyDescent="0.2">
      <c r="A3" s="15" t="s">
        <v>8358</v>
      </c>
      <c r="B3" t="s">
        <v>8364</v>
      </c>
    </row>
    <row r="5" spans="1:3" x14ac:dyDescent="0.2">
      <c r="A5" s="15" t="s">
        <v>8360</v>
      </c>
      <c r="B5" s="15" t="s">
        <v>8361</v>
      </c>
    </row>
    <row r="6" spans="1:3" x14ac:dyDescent="0.2">
      <c r="A6" s="15" t="s">
        <v>8363</v>
      </c>
      <c r="B6" t="s">
        <v>8218</v>
      </c>
      <c r="C6" t="s">
        <v>8362</v>
      </c>
    </row>
    <row r="7" spans="1:3" x14ac:dyDescent="0.2">
      <c r="A7" s="16" t="s">
        <v>8326</v>
      </c>
      <c r="B7" s="9">
        <v>412</v>
      </c>
      <c r="C7" s="9">
        <v>412</v>
      </c>
    </row>
    <row r="8" spans="1:3" x14ac:dyDescent="0.2">
      <c r="A8" s="16" t="s">
        <v>8362</v>
      </c>
      <c r="B8" s="9">
        <v>412</v>
      </c>
      <c r="C8" s="9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610E-3FA7-E045-AB5A-6CF678419D50}">
  <dimension ref="A1:T251"/>
  <sheetViews>
    <sheetView workbookViewId="0">
      <selection activeCell="E2" sqref="E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12.1640625" bestFit="1" customWidth="1"/>
    <col min="5" max="6" width="10" bestFit="1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8379</v>
      </c>
      <c r="R1" s="11" t="s">
        <v>8359</v>
      </c>
      <c r="S1" s="11" t="s">
        <v>8365</v>
      </c>
      <c r="T1" s="11" t="s">
        <v>8366</v>
      </c>
    </row>
    <row r="2" spans="1:20" ht="409.6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2">
        <v>70</v>
      </c>
      <c r="P2">
        <v>63.56</v>
      </c>
      <c r="Q2" s="14" t="s">
        <v>8323</v>
      </c>
      <c r="R2" t="s">
        <v>8326</v>
      </c>
      <c r="S2" s="17">
        <v>41990.584108796291</v>
      </c>
      <c r="T2" s="17">
        <v>42036.120833333334</v>
      </c>
    </row>
    <row r="3" spans="1:20" ht="409.6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2">
        <v>22</v>
      </c>
      <c r="P3">
        <v>128.27000000000001</v>
      </c>
      <c r="Q3" s="14" t="s">
        <v>8323</v>
      </c>
      <c r="R3" t="s">
        <v>8326</v>
      </c>
      <c r="S3" s="17">
        <v>41779.657870370371</v>
      </c>
      <c r="T3" s="17">
        <v>41821.25</v>
      </c>
    </row>
    <row r="4" spans="1:20" ht="409.6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2">
        <v>42</v>
      </c>
      <c r="P4">
        <v>105.03</v>
      </c>
      <c r="Q4" s="14" t="s">
        <v>8323</v>
      </c>
      <c r="R4" t="s">
        <v>8326</v>
      </c>
      <c r="S4" s="17">
        <v>42618.827013888891</v>
      </c>
      <c r="T4" s="17">
        <v>42648.827013888891</v>
      </c>
    </row>
    <row r="5" spans="1:20" ht="409.6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2">
        <v>41</v>
      </c>
      <c r="P5">
        <v>81.319999999999993</v>
      </c>
      <c r="Q5" s="14" t="s">
        <v>8323</v>
      </c>
      <c r="R5" t="s">
        <v>8326</v>
      </c>
      <c r="S5" s="17">
        <v>41766.617291666669</v>
      </c>
      <c r="T5" s="17">
        <v>41793.290972222225</v>
      </c>
    </row>
    <row r="6" spans="1:20" ht="409.6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2">
        <v>78</v>
      </c>
      <c r="P6">
        <v>105.54</v>
      </c>
      <c r="Q6" s="14" t="s">
        <v>8323</v>
      </c>
      <c r="R6" t="s">
        <v>8326</v>
      </c>
      <c r="S6" s="17">
        <v>42469.68414351852</v>
      </c>
      <c r="T6" s="17">
        <v>42499.166666666672</v>
      </c>
    </row>
    <row r="7" spans="1:20" ht="409.6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2">
        <v>35</v>
      </c>
      <c r="P7">
        <v>84.28</v>
      </c>
      <c r="Q7" s="14" t="s">
        <v>8323</v>
      </c>
      <c r="R7" t="s">
        <v>8326</v>
      </c>
      <c r="S7" s="17">
        <v>41747.86986111111</v>
      </c>
      <c r="T7" s="17">
        <v>41779.290972222225</v>
      </c>
    </row>
    <row r="8" spans="1:20" ht="409.6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2">
        <v>37</v>
      </c>
      <c r="P8">
        <v>147.4</v>
      </c>
      <c r="Q8" s="14" t="s">
        <v>8323</v>
      </c>
      <c r="R8" t="s">
        <v>8326</v>
      </c>
      <c r="S8" s="17">
        <v>41903.882951388885</v>
      </c>
      <c r="T8" s="17">
        <v>41933.882951388885</v>
      </c>
    </row>
    <row r="9" spans="1:20" ht="409.6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2">
        <v>71</v>
      </c>
      <c r="P9">
        <v>106.97</v>
      </c>
      <c r="Q9" s="14" t="s">
        <v>8323</v>
      </c>
      <c r="R9" t="s">
        <v>8326</v>
      </c>
      <c r="S9" s="17">
        <v>42053.049375000002</v>
      </c>
      <c r="T9" s="17">
        <v>42096.041666666672</v>
      </c>
    </row>
    <row r="10" spans="1:20" ht="409.6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2">
        <v>62</v>
      </c>
      <c r="P10">
        <v>486.43</v>
      </c>
      <c r="Q10" s="14" t="s">
        <v>8323</v>
      </c>
      <c r="R10" t="s">
        <v>8326</v>
      </c>
      <c r="S10" s="17">
        <v>41830.234166666669</v>
      </c>
      <c r="T10" s="17">
        <v>41860.234166666669</v>
      </c>
    </row>
    <row r="11" spans="1:20" ht="409.6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2">
        <v>61</v>
      </c>
      <c r="P11">
        <v>179.12</v>
      </c>
      <c r="Q11" s="14" t="s">
        <v>8323</v>
      </c>
      <c r="R11" t="s">
        <v>8326</v>
      </c>
      <c r="S11" s="17">
        <v>42235.117476851854</v>
      </c>
      <c r="T11" s="17">
        <v>42275.117476851854</v>
      </c>
    </row>
    <row r="12" spans="1:20" ht="409.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2">
        <v>37</v>
      </c>
      <c r="P12">
        <v>83.14</v>
      </c>
      <c r="Q12" s="14" t="s">
        <v>8323</v>
      </c>
      <c r="R12" t="s">
        <v>8326</v>
      </c>
      <c r="S12" s="17">
        <v>41939.8122337963</v>
      </c>
      <c r="T12" s="17">
        <v>41969.853900462964</v>
      </c>
    </row>
    <row r="13" spans="1:20" ht="409.6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2">
        <v>47</v>
      </c>
      <c r="P13">
        <v>166.06</v>
      </c>
      <c r="Q13" s="14" t="s">
        <v>8323</v>
      </c>
      <c r="R13" t="s">
        <v>8326</v>
      </c>
      <c r="S13" s="17">
        <v>41804.937083333331</v>
      </c>
      <c r="T13" s="17">
        <v>41821.9375</v>
      </c>
    </row>
    <row r="14" spans="1:20" ht="409.6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2">
        <v>23</v>
      </c>
      <c r="P14">
        <v>96.55</v>
      </c>
      <c r="Q14" s="14" t="s">
        <v>8323</v>
      </c>
      <c r="R14" t="s">
        <v>8326</v>
      </c>
      <c r="S14" s="17">
        <v>42192.905694444446</v>
      </c>
      <c r="T14" s="17">
        <v>42236.711805555555</v>
      </c>
    </row>
    <row r="15" spans="1:20" ht="409.6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2">
        <v>17</v>
      </c>
      <c r="P15">
        <v>315.5</v>
      </c>
      <c r="Q15" s="14" t="s">
        <v>8323</v>
      </c>
      <c r="R15" t="s">
        <v>8326</v>
      </c>
      <c r="S15" s="17">
        <v>42171.758611111116</v>
      </c>
      <c r="T15" s="17">
        <v>42231.758611111116</v>
      </c>
    </row>
    <row r="16" spans="1:20" ht="409.6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2">
        <v>31</v>
      </c>
      <c r="P16">
        <v>1250</v>
      </c>
      <c r="Q16" s="14" t="s">
        <v>8323</v>
      </c>
      <c r="R16" t="s">
        <v>8326</v>
      </c>
      <c r="S16" s="17">
        <v>42144.231527777782</v>
      </c>
      <c r="T16" s="17">
        <v>42203.125</v>
      </c>
    </row>
    <row r="17" spans="1:20" ht="409.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2">
        <v>86</v>
      </c>
      <c r="P17">
        <v>248.5</v>
      </c>
      <c r="Q17" s="14" t="s">
        <v>8323</v>
      </c>
      <c r="R17" t="s">
        <v>8326</v>
      </c>
      <c r="S17" s="17">
        <v>42534.631481481483</v>
      </c>
      <c r="T17" s="17">
        <v>42562.631481481483</v>
      </c>
    </row>
    <row r="18" spans="1:20" ht="409.6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2">
        <v>32</v>
      </c>
      <c r="P18">
        <v>60.67</v>
      </c>
      <c r="Q18" s="14" t="s">
        <v>8323</v>
      </c>
      <c r="R18" t="s">
        <v>8326</v>
      </c>
      <c r="S18" s="17">
        <v>42103.016585648147</v>
      </c>
      <c r="T18" s="17">
        <v>42163.016585648147</v>
      </c>
    </row>
    <row r="19" spans="1:20" ht="409.6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2">
        <v>15</v>
      </c>
      <c r="P19">
        <v>57.25</v>
      </c>
      <c r="Q19" s="14" t="s">
        <v>8323</v>
      </c>
      <c r="R19" t="s">
        <v>8326</v>
      </c>
      <c r="S19" s="17">
        <v>41786.959745370368</v>
      </c>
      <c r="T19" s="17">
        <v>41816.959745370368</v>
      </c>
    </row>
    <row r="20" spans="1:20" ht="409.6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2">
        <v>16</v>
      </c>
      <c r="P20">
        <v>49.51</v>
      </c>
      <c r="Q20" s="14" t="s">
        <v>8323</v>
      </c>
      <c r="R20" t="s">
        <v>8326</v>
      </c>
      <c r="S20" s="17">
        <v>42265.817002314812</v>
      </c>
      <c r="T20" s="17">
        <v>42295.817002314812</v>
      </c>
    </row>
    <row r="21" spans="1:20" ht="409.6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2">
        <v>14</v>
      </c>
      <c r="P21">
        <v>78.08</v>
      </c>
      <c r="Q21" s="14" t="s">
        <v>8323</v>
      </c>
      <c r="R21" t="s">
        <v>8326</v>
      </c>
      <c r="S21" s="17">
        <v>42354.131643518514</v>
      </c>
      <c r="T21" s="17">
        <v>42384.131643518514</v>
      </c>
    </row>
    <row r="22" spans="1:20" ht="409.6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2">
        <v>19</v>
      </c>
      <c r="P22">
        <v>381.6</v>
      </c>
      <c r="Q22" s="14" t="s">
        <v>8323</v>
      </c>
      <c r="R22" t="s">
        <v>8326</v>
      </c>
      <c r="S22" s="17">
        <v>42370.90320601852</v>
      </c>
      <c r="T22" s="17">
        <v>42406.207638888889</v>
      </c>
    </row>
    <row r="23" spans="1:20" ht="409.6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2">
        <v>9</v>
      </c>
      <c r="P23">
        <v>60.06</v>
      </c>
      <c r="Q23" s="14" t="s">
        <v>8323</v>
      </c>
      <c r="R23" t="s">
        <v>8326</v>
      </c>
      <c r="S23" s="17">
        <v>42205.171018518522</v>
      </c>
      <c r="T23" s="17">
        <v>42235.171018518522</v>
      </c>
    </row>
    <row r="24" spans="1:20" ht="350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2">
        <v>16</v>
      </c>
      <c r="P24">
        <v>89.4</v>
      </c>
      <c r="Q24" s="14" t="s">
        <v>8323</v>
      </c>
      <c r="R24" t="s">
        <v>8326</v>
      </c>
      <c r="S24" s="17">
        <v>42103.884930555556</v>
      </c>
      <c r="T24" s="17">
        <v>42133.884930555556</v>
      </c>
    </row>
    <row r="25" spans="1:20" ht="409.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2">
        <v>36</v>
      </c>
      <c r="P25">
        <v>137.08000000000001</v>
      </c>
      <c r="Q25" s="14" t="s">
        <v>8323</v>
      </c>
      <c r="R25" t="s">
        <v>8326</v>
      </c>
      <c r="S25" s="17">
        <v>42279.778564814813</v>
      </c>
      <c r="T25" s="17">
        <v>42310.701388888891</v>
      </c>
    </row>
    <row r="26" spans="1:20" ht="409.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2">
        <v>24</v>
      </c>
      <c r="P26">
        <v>45.84</v>
      </c>
      <c r="Q26" s="14" t="s">
        <v>8323</v>
      </c>
      <c r="R26" t="s">
        <v>8326</v>
      </c>
      <c r="S26" s="17">
        <v>41921.770439814813</v>
      </c>
      <c r="T26" s="17">
        <v>41938.770439814813</v>
      </c>
    </row>
    <row r="27" spans="1:20" ht="409.6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2">
        <v>16</v>
      </c>
      <c r="P27">
        <v>188.56</v>
      </c>
      <c r="Q27" s="14" t="s">
        <v>8323</v>
      </c>
      <c r="R27" t="s">
        <v>8326</v>
      </c>
      <c r="S27" s="17">
        <v>42159.224432870367</v>
      </c>
      <c r="T27" s="17">
        <v>42204.224432870367</v>
      </c>
    </row>
    <row r="28" spans="1:20" ht="409.6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2">
        <v>27</v>
      </c>
      <c r="P28">
        <v>68.099999999999994</v>
      </c>
      <c r="Q28" s="14" t="s">
        <v>8323</v>
      </c>
      <c r="R28" t="s">
        <v>8326</v>
      </c>
      <c r="S28" s="17">
        <v>42278.629710648151</v>
      </c>
      <c r="T28" s="17">
        <v>42306.629710648151</v>
      </c>
    </row>
    <row r="29" spans="1:20" ht="409.6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2">
        <v>9</v>
      </c>
      <c r="P29">
        <v>222.5</v>
      </c>
      <c r="Q29" s="14" t="s">
        <v>8323</v>
      </c>
      <c r="R29" t="s">
        <v>8326</v>
      </c>
      <c r="S29" s="17">
        <v>42695.7105787037</v>
      </c>
      <c r="T29" s="17">
        <v>42725.7105787037</v>
      </c>
    </row>
    <row r="30" spans="1:20" ht="409.6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2">
        <v>1</v>
      </c>
      <c r="P30">
        <v>217.5</v>
      </c>
      <c r="Q30" s="14" t="s">
        <v>8323</v>
      </c>
      <c r="R30" t="s">
        <v>8326</v>
      </c>
      <c r="S30" s="17">
        <v>42543.788564814815</v>
      </c>
      <c r="T30" s="17">
        <v>42573.788564814815</v>
      </c>
    </row>
    <row r="31" spans="1:20" ht="409.6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2">
        <v>4</v>
      </c>
      <c r="P31">
        <v>175</v>
      </c>
      <c r="Q31" s="14" t="s">
        <v>8323</v>
      </c>
      <c r="R31" t="s">
        <v>8326</v>
      </c>
      <c r="S31" s="17">
        <v>42508.179965277777</v>
      </c>
      <c r="T31" s="17">
        <v>42568.179965277777</v>
      </c>
    </row>
    <row r="32" spans="1:20" ht="409.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2">
        <v>17</v>
      </c>
      <c r="P32">
        <v>82.57</v>
      </c>
      <c r="Q32" s="14" t="s">
        <v>8323</v>
      </c>
      <c r="R32" t="s">
        <v>8326</v>
      </c>
      <c r="S32" s="17">
        <v>41842.828680555554</v>
      </c>
      <c r="T32" s="17">
        <v>41882.827650462961</v>
      </c>
    </row>
    <row r="33" spans="1:20" ht="409.6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2">
        <v>38</v>
      </c>
      <c r="P33">
        <v>81.569999999999993</v>
      </c>
      <c r="Q33" s="14" t="s">
        <v>8323</v>
      </c>
      <c r="R33" t="s">
        <v>8326</v>
      </c>
      <c r="S33" s="17">
        <v>41850.863252314812</v>
      </c>
      <c r="T33" s="17">
        <v>41880.863252314812</v>
      </c>
    </row>
    <row r="34" spans="1:20" ht="409.6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2">
        <v>38</v>
      </c>
      <c r="P34">
        <v>86.62</v>
      </c>
      <c r="Q34" s="14" t="s">
        <v>8323</v>
      </c>
      <c r="R34" t="s">
        <v>8326</v>
      </c>
      <c r="S34" s="17">
        <v>41865.878657407404</v>
      </c>
      <c r="T34" s="17">
        <v>41925.878657407404</v>
      </c>
    </row>
    <row r="35" spans="1:20" ht="409.6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2">
        <v>16</v>
      </c>
      <c r="P35">
        <v>91.83</v>
      </c>
      <c r="Q35" s="14" t="s">
        <v>8323</v>
      </c>
      <c r="R35" t="s">
        <v>8326</v>
      </c>
      <c r="S35" s="17">
        <v>42538.968310185184</v>
      </c>
      <c r="T35" s="17">
        <v>42568.029861111107</v>
      </c>
    </row>
    <row r="36" spans="1:20" ht="409.6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2">
        <v>21</v>
      </c>
      <c r="P36">
        <v>56.05</v>
      </c>
      <c r="Q36" s="14" t="s">
        <v>8323</v>
      </c>
      <c r="R36" t="s">
        <v>8326</v>
      </c>
      <c r="S36" s="17">
        <v>41766.072500000002</v>
      </c>
      <c r="T36" s="17">
        <v>41791.072500000002</v>
      </c>
    </row>
    <row r="37" spans="1:20" ht="409.6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2">
        <v>18</v>
      </c>
      <c r="P37">
        <v>81.540000000000006</v>
      </c>
      <c r="Q37" s="14" t="s">
        <v>8323</v>
      </c>
      <c r="R37" t="s">
        <v>8326</v>
      </c>
      <c r="S37" s="17">
        <v>41833.660995370366</v>
      </c>
      <c r="T37" s="17">
        <v>41863.660995370366</v>
      </c>
    </row>
    <row r="38" spans="1:20" ht="409.6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2">
        <v>10</v>
      </c>
      <c r="P38">
        <v>142.86000000000001</v>
      </c>
      <c r="Q38" s="14" t="s">
        <v>8323</v>
      </c>
      <c r="R38" t="s">
        <v>8326</v>
      </c>
      <c r="S38" s="17">
        <v>42308.211215277777</v>
      </c>
      <c r="T38" s="17">
        <v>42338.252881944441</v>
      </c>
    </row>
    <row r="39" spans="1:20" ht="409.6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2">
        <v>38</v>
      </c>
      <c r="P39">
        <v>119.13</v>
      </c>
      <c r="Q39" s="14" t="s">
        <v>8323</v>
      </c>
      <c r="R39" t="s">
        <v>8326</v>
      </c>
      <c r="S39" s="17">
        <v>42002.817488425921</v>
      </c>
      <c r="T39" s="17">
        <v>42032.817488425921</v>
      </c>
    </row>
    <row r="40" spans="1:20" ht="409.6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2">
        <v>9</v>
      </c>
      <c r="P40">
        <v>25.65</v>
      </c>
      <c r="Q40" s="14" t="s">
        <v>8323</v>
      </c>
      <c r="R40" t="s">
        <v>8326</v>
      </c>
      <c r="S40" s="17">
        <v>41780.785729166666</v>
      </c>
      <c r="T40" s="17">
        <v>41840.785729166666</v>
      </c>
    </row>
    <row r="41" spans="1:20" ht="409.6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2">
        <v>2</v>
      </c>
      <c r="P41">
        <v>70.17</v>
      </c>
      <c r="Q41" s="14" t="s">
        <v>8323</v>
      </c>
      <c r="R41" t="s">
        <v>8326</v>
      </c>
      <c r="S41" s="17">
        <v>42248.627013888887</v>
      </c>
      <c r="T41" s="17">
        <v>42278.627013888887</v>
      </c>
    </row>
    <row r="42" spans="1:20" ht="409.6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2">
        <v>53</v>
      </c>
      <c r="P42">
        <v>88.33</v>
      </c>
      <c r="Q42" s="14" t="s">
        <v>8323</v>
      </c>
      <c r="R42" t="s">
        <v>8326</v>
      </c>
      <c r="S42" s="17">
        <v>42534.933321759265</v>
      </c>
      <c r="T42" s="17">
        <v>42554.832638888889</v>
      </c>
    </row>
    <row r="43" spans="1:20" ht="409.6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2">
        <v>22</v>
      </c>
      <c r="P43">
        <v>126.5</v>
      </c>
      <c r="Q43" s="14" t="s">
        <v>8323</v>
      </c>
      <c r="R43" t="s">
        <v>8326</v>
      </c>
      <c r="S43" s="17">
        <v>42353.761759259258</v>
      </c>
      <c r="T43" s="17">
        <v>42383.761759259258</v>
      </c>
    </row>
    <row r="44" spans="1:20" ht="409.6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2">
        <v>15</v>
      </c>
      <c r="P44">
        <v>83.33</v>
      </c>
      <c r="Q44" s="14" t="s">
        <v>8323</v>
      </c>
      <c r="R44" t="s">
        <v>8326</v>
      </c>
      <c r="S44" s="17">
        <v>41746.189409722225</v>
      </c>
      <c r="T44" s="17">
        <v>41776.189409722225</v>
      </c>
    </row>
    <row r="45" spans="1:20" ht="409.6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2">
        <v>37</v>
      </c>
      <c r="P45">
        <v>91.25</v>
      </c>
      <c r="Q45" s="14" t="s">
        <v>8323</v>
      </c>
      <c r="R45" t="s">
        <v>8326</v>
      </c>
      <c r="S45" s="17">
        <v>41890.086805555555</v>
      </c>
      <c r="T45" s="17">
        <v>41934.207638888889</v>
      </c>
    </row>
    <row r="46" spans="1:20" ht="409.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2">
        <v>57</v>
      </c>
      <c r="P46">
        <v>59.58</v>
      </c>
      <c r="Q46" s="14" t="s">
        <v>8323</v>
      </c>
      <c r="R46" t="s">
        <v>8326</v>
      </c>
      <c r="S46" s="17">
        <v>42061.963263888887</v>
      </c>
      <c r="T46" s="17">
        <v>42091.921597222223</v>
      </c>
    </row>
    <row r="47" spans="1:20" ht="409.6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2">
        <v>37</v>
      </c>
      <c r="P47">
        <v>46.93</v>
      </c>
      <c r="Q47" s="14" t="s">
        <v>8323</v>
      </c>
      <c r="R47" t="s">
        <v>8326</v>
      </c>
      <c r="S47" s="17">
        <v>42142.768819444449</v>
      </c>
      <c r="T47" s="17">
        <v>42182.768819444449</v>
      </c>
    </row>
    <row r="48" spans="1:20" ht="409.6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2">
        <v>13</v>
      </c>
      <c r="P48">
        <v>93</v>
      </c>
      <c r="Q48" s="14" t="s">
        <v>8323</v>
      </c>
      <c r="R48" t="s">
        <v>8326</v>
      </c>
      <c r="S48" s="17">
        <v>42265.683182870373</v>
      </c>
      <c r="T48" s="17">
        <v>42293.207638888889</v>
      </c>
    </row>
    <row r="49" spans="1:20" ht="409.6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2">
        <v>11</v>
      </c>
      <c r="P49">
        <v>108.33</v>
      </c>
      <c r="Q49" s="14" t="s">
        <v>8323</v>
      </c>
      <c r="R49" t="s">
        <v>8326</v>
      </c>
      <c r="S49" s="17">
        <v>42672.955138888887</v>
      </c>
      <c r="T49" s="17">
        <v>42704.708333333328</v>
      </c>
    </row>
    <row r="50" spans="1:20" ht="409.6" x14ac:dyDescent="0.2">
      <c r="A50">
        <v>3985</v>
      </c>
      <c r="B50" s="3" t="s">
        <v>3981</v>
      </c>
      <c r="C50" s="3" t="s">
        <v>8091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1456002300</v>
      </c>
      <c r="J50">
        <v>1454173120</v>
      </c>
      <c r="K50" t="b">
        <v>0</v>
      </c>
      <c r="L50">
        <v>19</v>
      </c>
      <c r="M50" t="b">
        <v>0</v>
      </c>
      <c r="N50" t="s">
        <v>8269</v>
      </c>
      <c r="O50" s="12">
        <v>32</v>
      </c>
      <c r="P50">
        <v>33.74</v>
      </c>
      <c r="Q50" s="14" t="s">
        <v>8323</v>
      </c>
      <c r="R50" t="s">
        <v>8326</v>
      </c>
      <c r="S50" s="17">
        <v>42399.707407407404</v>
      </c>
      <c r="T50" s="17">
        <v>42420.878472222219</v>
      </c>
    </row>
    <row r="51" spans="1:20" ht="409.6" x14ac:dyDescent="0.2">
      <c r="A51">
        <v>3958</v>
      </c>
      <c r="B51" s="3" t="s">
        <v>3955</v>
      </c>
      <c r="C51" s="3" t="s">
        <v>8065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1406988000</v>
      </c>
      <c r="J51">
        <v>1403822912</v>
      </c>
      <c r="K51" t="b">
        <v>0</v>
      </c>
      <c r="L51">
        <v>16</v>
      </c>
      <c r="M51" t="b">
        <v>0</v>
      </c>
      <c r="N51" t="s">
        <v>8269</v>
      </c>
      <c r="O51" s="12">
        <v>32</v>
      </c>
      <c r="P51">
        <v>40.06</v>
      </c>
      <c r="Q51" s="14" t="s">
        <v>8323</v>
      </c>
      <c r="R51" t="s">
        <v>8326</v>
      </c>
      <c r="S51" s="17">
        <v>41816.950370370374</v>
      </c>
      <c r="T51" s="17">
        <v>41853.583333333336</v>
      </c>
    </row>
    <row r="52" spans="1:20" ht="409.6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2">
        <v>21</v>
      </c>
      <c r="P52">
        <v>52.08</v>
      </c>
      <c r="Q52" s="14" t="s">
        <v>8323</v>
      </c>
      <c r="R52" t="s">
        <v>8326</v>
      </c>
      <c r="S52" s="17">
        <v>42701.908807870372</v>
      </c>
      <c r="T52" s="17">
        <v>42716.25</v>
      </c>
    </row>
    <row r="53" spans="1:20" ht="409.6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2">
        <v>18</v>
      </c>
      <c r="P53">
        <v>36.590000000000003</v>
      </c>
      <c r="Q53" s="14" t="s">
        <v>8323</v>
      </c>
      <c r="R53" t="s">
        <v>8326</v>
      </c>
      <c r="S53" s="17">
        <v>42606.056863425925</v>
      </c>
      <c r="T53" s="17">
        <v>42620.056863425925</v>
      </c>
    </row>
    <row r="54" spans="1:20" ht="409.6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2">
        <v>11</v>
      </c>
      <c r="P54">
        <v>51.67</v>
      </c>
      <c r="Q54" s="14" t="s">
        <v>8323</v>
      </c>
      <c r="R54" t="s">
        <v>8326</v>
      </c>
      <c r="S54" s="17">
        <v>41983.752847222218</v>
      </c>
      <c r="T54" s="17">
        <v>42014.140972222223</v>
      </c>
    </row>
    <row r="55" spans="1:20" ht="409.6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2">
        <v>48</v>
      </c>
      <c r="P55">
        <v>62</v>
      </c>
      <c r="Q55" s="14" t="s">
        <v>8323</v>
      </c>
      <c r="R55" t="s">
        <v>8326</v>
      </c>
      <c r="S55" s="17">
        <v>41830.858344907407</v>
      </c>
      <c r="T55" s="17">
        <v>41852.291666666664</v>
      </c>
    </row>
    <row r="56" spans="1:20" ht="409.6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2">
        <v>9</v>
      </c>
      <c r="P56">
        <v>80.709999999999994</v>
      </c>
      <c r="Q56" s="14" t="s">
        <v>8323</v>
      </c>
      <c r="R56" t="s">
        <v>8326</v>
      </c>
      <c r="S56" s="17">
        <v>42199.648912037039</v>
      </c>
      <c r="T56" s="17">
        <v>42217.041666666672</v>
      </c>
    </row>
    <row r="57" spans="1:20" ht="409.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2">
        <v>28</v>
      </c>
      <c r="P57">
        <v>51</v>
      </c>
      <c r="Q57" s="14" t="s">
        <v>8323</v>
      </c>
      <c r="R57" t="s">
        <v>8326</v>
      </c>
      <c r="S57" s="17">
        <v>41765.938657407409</v>
      </c>
      <c r="T57" s="17">
        <v>41795.938657407409</v>
      </c>
    </row>
    <row r="58" spans="1:20" ht="409.6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2">
        <v>5</v>
      </c>
      <c r="P58">
        <v>183.33</v>
      </c>
      <c r="Q58" s="14" t="s">
        <v>8323</v>
      </c>
      <c r="R58" t="s">
        <v>8326</v>
      </c>
      <c r="S58" s="17">
        <v>42258.646504629629</v>
      </c>
      <c r="T58" s="17">
        <v>42288.645196759258</v>
      </c>
    </row>
    <row r="59" spans="1:20" ht="409.6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2">
        <v>11</v>
      </c>
      <c r="P59">
        <v>45.83</v>
      </c>
      <c r="Q59" s="14" t="s">
        <v>8323</v>
      </c>
      <c r="R59" t="s">
        <v>8326</v>
      </c>
      <c r="S59" s="17">
        <v>42233.671747685185</v>
      </c>
      <c r="T59" s="17">
        <v>42278.541666666672</v>
      </c>
    </row>
    <row r="60" spans="1:20" ht="409.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2">
        <v>5</v>
      </c>
      <c r="P60">
        <v>60.11</v>
      </c>
      <c r="Q60" s="14" t="s">
        <v>8323</v>
      </c>
      <c r="R60" t="s">
        <v>8326</v>
      </c>
      <c r="S60" s="17">
        <v>42289.94049768518</v>
      </c>
      <c r="T60" s="17">
        <v>42349.982164351852</v>
      </c>
    </row>
    <row r="61" spans="1:20" ht="409.6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2">
        <v>11</v>
      </c>
      <c r="P61">
        <v>47.91</v>
      </c>
      <c r="Q61" s="14" t="s">
        <v>8323</v>
      </c>
      <c r="R61" t="s">
        <v>8326</v>
      </c>
      <c r="S61" s="17">
        <v>42452.815659722226</v>
      </c>
      <c r="T61" s="17">
        <v>42512.815659722226</v>
      </c>
    </row>
    <row r="62" spans="1:20" ht="409.6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2">
        <v>3</v>
      </c>
      <c r="P62">
        <v>47.27</v>
      </c>
      <c r="Q62" s="14" t="s">
        <v>8323</v>
      </c>
      <c r="R62" t="s">
        <v>8326</v>
      </c>
      <c r="S62" s="17">
        <v>42679.958472222221</v>
      </c>
      <c r="T62" s="17">
        <v>42710.207638888889</v>
      </c>
    </row>
    <row r="63" spans="1:20" ht="409.6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2">
        <v>20</v>
      </c>
      <c r="P63">
        <v>50.4</v>
      </c>
      <c r="Q63" s="14" t="s">
        <v>8323</v>
      </c>
      <c r="R63" t="s">
        <v>8326</v>
      </c>
      <c r="S63" s="17">
        <v>42531.195277777777</v>
      </c>
      <c r="T63" s="17">
        <v>42555.166666666672</v>
      </c>
    </row>
    <row r="64" spans="1:20" ht="409.6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2">
        <v>9</v>
      </c>
      <c r="P64">
        <v>29.41</v>
      </c>
      <c r="Q64" s="14" t="s">
        <v>8323</v>
      </c>
      <c r="R64" t="s">
        <v>8326</v>
      </c>
      <c r="S64" s="17">
        <v>41869.714166666665</v>
      </c>
      <c r="T64" s="17">
        <v>41876.875</v>
      </c>
    </row>
    <row r="65" spans="1:20" ht="409.6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2">
        <v>17</v>
      </c>
      <c r="P65">
        <v>29.24</v>
      </c>
      <c r="Q65" s="14" t="s">
        <v>8323</v>
      </c>
      <c r="R65" t="s">
        <v>8326</v>
      </c>
      <c r="S65" s="17">
        <v>41950.26694444444</v>
      </c>
      <c r="T65" s="17">
        <v>41963.669444444444</v>
      </c>
    </row>
    <row r="66" spans="1:20" ht="409.6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2">
        <v>2</v>
      </c>
      <c r="P66">
        <v>163.33000000000001</v>
      </c>
      <c r="Q66" s="14" t="s">
        <v>8323</v>
      </c>
      <c r="R66" t="s">
        <v>8326</v>
      </c>
      <c r="S66" s="17">
        <v>42523.739212962959</v>
      </c>
      <c r="T66" s="17">
        <v>42553.739212962959</v>
      </c>
    </row>
    <row r="67" spans="1:20" ht="409.6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2">
        <v>5</v>
      </c>
      <c r="P67">
        <v>35.92</v>
      </c>
      <c r="Q67" s="14" t="s">
        <v>8323</v>
      </c>
      <c r="R67" t="s">
        <v>8326</v>
      </c>
      <c r="S67" s="17">
        <v>41974.738576388889</v>
      </c>
      <c r="T67" s="17">
        <v>41994.738576388889</v>
      </c>
    </row>
    <row r="68" spans="1:20" ht="409.6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2">
        <v>8</v>
      </c>
      <c r="P68">
        <v>38.33</v>
      </c>
      <c r="Q68" s="14" t="s">
        <v>8323</v>
      </c>
      <c r="R68" t="s">
        <v>8326</v>
      </c>
      <c r="S68" s="17">
        <v>41904.650578703702</v>
      </c>
      <c r="T68" s="17">
        <v>41934.650578703702</v>
      </c>
    </row>
    <row r="69" spans="1:20" ht="409.6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2">
        <v>2</v>
      </c>
      <c r="P69">
        <v>32.36</v>
      </c>
      <c r="Q69" s="14" t="s">
        <v>8323</v>
      </c>
      <c r="R69" t="s">
        <v>8326</v>
      </c>
      <c r="S69" s="17">
        <v>42601.827141203699</v>
      </c>
      <c r="T69" s="17">
        <v>42631.827141203699</v>
      </c>
    </row>
    <row r="70" spans="1:20" ht="409.6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2">
        <v>18</v>
      </c>
      <c r="P70">
        <v>64.290000000000006</v>
      </c>
      <c r="Q70" s="14" t="s">
        <v>8323</v>
      </c>
      <c r="R70" t="s">
        <v>8326</v>
      </c>
      <c r="S70" s="17">
        <v>41795.598923611113</v>
      </c>
      <c r="T70" s="17">
        <v>41825.598923611113</v>
      </c>
    </row>
    <row r="71" spans="1:20" ht="409.6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2">
        <v>22</v>
      </c>
      <c r="P71">
        <v>48.56</v>
      </c>
      <c r="Q71" s="14" t="s">
        <v>8323</v>
      </c>
      <c r="R71" t="s">
        <v>8326</v>
      </c>
      <c r="S71" s="17">
        <v>42245.234340277777</v>
      </c>
      <c r="T71" s="17">
        <v>42263.234340277777</v>
      </c>
    </row>
    <row r="72" spans="1:20" ht="409.6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2">
        <v>28</v>
      </c>
      <c r="P72">
        <v>61</v>
      </c>
      <c r="Q72" s="14" t="s">
        <v>8323</v>
      </c>
      <c r="R72" t="s">
        <v>8326</v>
      </c>
      <c r="S72" s="17">
        <v>42089.901574074072</v>
      </c>
      <c r="T72" s="17">
        <v>42149.901574074072</v>
      </c>
    </row>
    <row r="73" spans="1:20" ht="409.6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2">
        <v>24</v>
      </c>
      <c r="P73">
        <v>53.13</v>
      </c>
      <c r="Q73" s="14" t="s">
        <v>8323</v>
      </c>
      <c r="R73" t="s">
        <v>8326</v>
      </c>
      <c r="S73" s="17">
        <v>42306.848854166667</v>
      </c>
      <c r="T73" s="17">
        <v>42336.890520833331</v>
      </c>
    </row>
    <row r="74" spans="1:20" ht="409.6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2">
        <v>7</v>
      </c>
      <c r="P74">
        <v>59</v>
      </c>
      <c r="Q74" s="14" t="s">
        <v>8323</v>
      </c>
      <c r="R74" t="s">
        <v>8326</v>
      </c>
      <c r="S74" s="17">
        <v>42293.809212962966</v>
      </c>
      <c r="T74" s="17">
        <v>42353.85087962963</v>
      </c>
    </row>
    <row r="75" spans="1:20" ht="409.6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2">
        <v>24</v>
      </c>
      <c r="P75">
        <v>41</v>
      </c>
      <c r="Q75" s="14" t="s">
        <v>8323</v>
      </c>
      <c r="R75" t="s">
        <v>8326</v>
      </c>
      <c r="S75" s="17">
        <v>42770.290590277778</v>
      </c>
      <c r="T75" s="17">
        <v>42800.290590277778</v>
      </c>
    </row>
    <row r="76" spans="1:20" ht="409.6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2">
        <v>16</v>
      </c>
      <c r="P76">
        <v>66.67</v>
      </c>
      <c r="Q76" s="14" t="s">
        <v>8323</v>
      </c>
      <c r="R76" t="s">
        <v>8326</v>
      </c>
      <c r="S76" s="17">
        <v>42374.655081018514</v>
      </c>
      <c r="T76" s="17">
        <v>42403.784027777772</v>
      </c>
    </row>
    <row r="77" spans="1:20" ht="409.6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2">
        <v>12</v>
      </c>
      <c r="P77">
        <v>79.400000000000006</v>
      </c>
      <c r="Q77" s="14" t="s">
        <v>8323</v>
      </c>
      <c r="R77" t="s">
        <v>8326</v>
      </c>
      <c r="S77" s="17">
        <v>42151.905717592599</v>
      </c>
      <c r="T77" s="17">
        <v>42182.905717592599</v>
      </c>
    </row>
    <row r="78" spans="1:20" ht="409.6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2">
        <v>7</v>
      </c>
      <c r="P78">
        <v>72.400000000000006</v>
      </c>
      <c r="Q78" s="14" t="s">
        <v>8323</v>
      </c>
      <c r="R78" t="s">
        <v>8326</v>
      </c>
      <c r="S78" s="17">
        <v>42041.205000000002</v>
      </c>
      <c r="T78" s="17">
        <v>42086.16333333333</v>
      </c>
    </row>
    <row r="79" spans="1:20" ht="409.6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2">
        <v>18</v>
      </c>
      <c r="P79">
        <v>25.57</v>
      </c>
      <c r="Q79" s="14" t="s">
        <v>8323</v>
      </c>
      <c r="R79" t="s">
        <v>8326</v>
      </c>
      <c r="S79" s="17">
        <v>41833.089756944442</v>
      </c>
      <c r="T79" s="17">
        <v>41863.079143518517</v>
      </c>
    </row>
    <row r="80" spans="1:20" ht="409.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2">
        <v>16</v>
      </c>
      <c r="P80">
        <v>29.17</v>
      </c>
      <c r="Q80" s="14" t="s">
        <v>8323</v>
      </c>
      <c r="R80" t="s">
        <v>8326</v>
      </c>
      <c r="S80" s="17">
        <v>42041.581307870365</v>
      </c>
      <c r="T80" s="17">
        <v>42071.539641203708</v>
      </c>
    </row>
    <row r="81" spans="1:20" ht="409.6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2">
        <v>4</v>
      </c>
      <c r="P81">
        <v>26.33</v>
      </c>
      <c r="Q81" s="14" t="s">
        <v>8323</v>
      </c>
      <c r="R81" t="s">
        <v>8326</v>
      </c>
      <c r="S81" s="17">
        <v>42278.664965277778</v>
      </c>
      <c r="T81" s="17">
        <v>42308.664965277778</v>
      </c>
    </row>
    <row r="82" spans="1:20" ht="409.6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2">
        <v>4</v>
      </c>
      <c r="P82">
        <v>23.92</v>
      </c>
      <c r="Q82" s="14" t="s">
        <v>8323</v>
      </c>
      <c r="R82" t="s">
        <v>8326</v>
      </c>
      <c r="S82" s="17">
        <v>41858.007071759261</v>
      </c>
      <c r="T82" s="17">
        <v>41888.007071759261</v>
      </c>
    </row>
    <row r="83" spans="1:20" ht="409.6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2">
        <v>12</v>
      </c>
      <c r="P83">
        <v>75.25</v>
      </c>
      <c r="Q83" s="14" t="s">
        <v>8323</v>
      </c>
      <c r="R83" t="s">
        <v>8326</v>
      </c>
      <c r="S83" s="17">
        <v>41869.798726851855</v>
      </c>
      <c r="T83" s="17">
        <v>41929.798726851855</v>
      </c>
    </row>
    <row r="84" spans="1:20" ht="409.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2">
        <v>50</v>
      </c>
      <c r="P84">
        <v>60</v>
      </c>
      <c r="Q84" s="14" t="s">
        <v>8323</v>
      </c>
      <c r="R84" t="s">
        <v>8326</v>
      </c>
      <c r="S84" s="17">
        <v>42370.007766203707</v>
      </c>
      <c r="T84" s="17">
        <v>42398.981944444444</v>
      </c>
    </row>
    <row r="85" spans="1:20" ht="409.6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2">
        <v>60</v>
      </c>
      <c r="P85">
        <v>60</v>
      </c>
      <c r="Q85" s="14" t="s">
        <v>8323</v>
      </c>
      <c r="R85" t="s">
        <v>8326</v>
      </c>
      <c r="S85" s="17">
        <v>42305.670914351853</v>
      </c>
      <c r="T85" s="17">
        <v>42339.249305555553</v>
      </c>
    </row>
    <row r="86" spans="1:20" ht="409.6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2">
        <v>24</v>
      </c>
      <c r="P86">
        <v>24.33</v>
      </c>
      <c r="Q86" s="14" t="s">
        <v>8323</v>
      </c>
      <c r="R86" t="s">
        <v>8326</v>
      </c>
      <c r="S86" s="17">
        <v>41880.788842592592</v>
      </c>
      <c r="T86" s="17">
        <v>41910.788842592592</v>
      </c>
    </row>
    <row r="87" spans="1:20" ht="409.6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2">
        <v>14</v>
      </c>
      <c r="P87">
        <v>71.25</v>
      </c>
      <c r="Q87" s="14" t="s">
        <v>8323</v>
      </c>
      <c r="R87" t="s">
        <v>8326</v>
      </c>
      <c r="S87" s="17">
        <v>42414.235879629632</v>
      </c>
      <c r="T87" s="17">
        <v>42474.194212962961</v>
      </c>
    </row>
    <row r="88" spans="1:20" ht="409.6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2">
        <v>3</v>
      </c>
      <c r="P88">
        <v>27.3</v>
      </c>
      <c r="Q88" s="14" t="s">
        <v>8323</v>
      </c>
      <c r="R88" t="s">
        <v>8326</v>
      </c>
      <c r="S88" s="17">
        <v>42415.883425925931</v>
      </c>
      <c r="T88" s="17">
        <v>42475.84175925926</v>
      </c>
    </row>
    <row r="89" spans="1:20" ht="409.6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2">
        <v>5</v>
      </c>
      <c r="P89">
        <v>90.33</v>
      </c>
      <c r="Q89" s="14" t="s">
        <v>8323</v>
      </c>
      <c r="R89" t="s">
        <v>8326</v>
      </c>
      <c r="S89" s="17">
        <v>42722.84474537037</v>
      </c>
      <c r="T89" s="17">
        <v>42752.84474537037</v>
      </c>
    </row>
    <row r="90" spans="1:20" ht="409.6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2">
        <v>7</v>
      </c>
      <c r="P90">
        <v>29.56</v>
      </c>
      <c r="Q90" s="14" t="s">
        <v>8323</v>
      </c>
      <c r="R90" t="s">
        <v>8326</v>
      </c>
      <c r="S90" s="17">
        <v>42480.800648148142</v>
      </c>
      <c r="T90" s="17">
        <v>42540.800648148142</v>
      </c>
    </row>
    <row r="91" spans="1:20" ht="409.6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2">
        <v>3</v>
      </c>
      <c r="P91">
        <v>52.8</v>
      </c>
      <c r="Q91" s="14" t="s">
        <v>8323</v>
      </c>
      <c r="R91" t="s">
        <v>8326</v>
      </c>
      <c r="S91" s="17">
        <v>42499.731701388882</v>
      </c>
      <c r="T91" s="17">
        <v>42529.731701388882</v>
      </c>
    </row>
    <row r="92" spans="1:20" ht="409.6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2">
        <v>5</v>
      </c>
      <c r="P92">
        <v>65</v>
      </c>
      <c r="Q92" s="14" t="s">
        <v>8323</v>
      </c>
      <c r="R92" t="s">
        <v>8326</v>
      </c>
      <c r="S92" s="17">
        <v>41829.73715277778</v>
      </c>
      <c r="T92" s="17">
        <v>41852.716666666667</v>
      </c>
    </row>
    <row r="93" spans="1:20" ht="380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2">
        <v>33</v>
      </c>
      <c r="P93">
        <v>37.14</v>
      </c>
      <c r="Q93" s="14" t="s">
        <v>8323</v>
      </c>
      <c r="R93" t="s">
        <v>8326</v>
      </c>
      <c r="S93" s="17">
        <v>42056.1324537037</v>
      </c>
      <c r="T93" s="17">
        <v>42086.207638888889</v>
      </c>
    </row>
    <row r="94" spans="1:20" ht="409.6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2">
        <v>34</v>
      </c>
      <c r="P94">
        <v>63</v>
      </c>
      <c r="Q94" s="14" t="s">
        <v>8323</v>
      </c>
      <c r="R94" t="s">
        <v>8326</v>
      </c>
      <c r="S94" s="17">
        <v>42461.596273148149</v>
      </c>
      <c r="T94" s="17">
        <v>42491.596273148149</v>
      </c>
    </row>
    <row r="95" spans="1:20" ht="409.6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2">
        <v>13</v>
      </c>
      <c r="P95">
        <v>50.2</v>
      </c>
      <c r="Q95" s="14" t="s">
        <v>8323</v>
      </c>
      <c r="R95" t="s">
        <v>8326</v>
      </c>
      <c r="S95" s="17">
        <v>42509.814108796301</v>
      </c>
      <c r="T95" s="17">
        <v>42539.814108796301</v>
      </c>
    </row>
    <row r="96" spans="1:20" ht="409.6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2">
        <v>5</v>
      </c>
      <c r="P96">
        <v>30</v>
      </c>
      <c r="Q96" s="14" t="s">
        <v>8323</v>
      </c>
      <c r="R96" t="s">
        <v>8326</v>
      </c>
      <c r="S96" s="17">
        <v>42122.732499999998</v>
      </c>
      <c r="T96" s="17">
        <v>42155.732638888891</v>
      </c>
    </row>
    <row r="97" spans="1:20" ht="409.6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2">
        <v>38</v>
      </c>
      <c r="P97">
        <v>56.25</v>
      </c>
      <c r="Q97" s="14" t="s">
        <v>8323</v>
      </c>
      <c r="R97" t="s">
        <v>8326</v>
      </c>
      <c r="S97" s="17">
        <v>42074.219699074078</v>
      </c>
      <c r="T97" s="17">
        <v>42104.208333333328</v>
      </c>
    </row>
    <row r="98" spans="1:20" ht="409.6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2">
        <v>7</v>
      </c>
      <c r="P98">
        <v>30.71</v>
      </c>
      <c r="Q98" s="14" t="s">
        <v>8323</v>
      </c>
      <c r="R98" t="s">
        <v>8326</v>
      </c>
      <c r="S98" s="17">
        <v>42768.97084490741</v>
      </c>
      <c r="T98" s="17">
        <v>42789.041666666672</v>
      </c>
    </row>
    <row r="99" spans="1:20" ht="409.6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2">
        <v>11</v>
      </c>
      <c r="P99">
        <v>26.75</v>
      </c>
      <c r="Q99" s="14" t="s">
        <v>8323</v>
      </c>
      <c r="R99" t="s">
        <v>8326</v>
      </c>
      <c r="S99" s="17">
        <v>41975.642974537041</v>
      </c>
      <c r="T99" s="17">
        <v>42035.642974537041</v>
      </c>
    </row>
    <row r="100" spans="1:20" ht="409.6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2">
        <v>7</v>
      </c>
      <c r="P100">
        <v>35.17</v>
      </c>
      <c r="Q100" s="14" t="s">
        <v>8323</v>
      </c>
      <c r="R100" t="s">
        <v>8326</v>
      </c>
      <c r="S100" s="17">
        <v>42601.854699074072</v>
      </c>
      <c r="T100" s="17">
        <v>42611.163194444445</v>
      </c>
    </row>
    <row r="101" spans="1:20" ht="409.6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2">
        <v>21</v>
      </c>
      <c r="P101">
        <v>26.38</v>
      </c>
      <c r="Q101" s="14" t="s">
        <v>8323</v>
      </c>
      <c r="R101" t="s">
        <v>8326</v>
      </c>
      <c r="S101" s="17">
        <v>41981.067523148144</v>
      </c>
      <c r="T101" s="17">
        <v>42041.067523148144</v>
      </c>
    </row>
    <row r="102" spans="1:20" ht="409.6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2">
        <v>13</v>
      </c>
      <c r="P102">
        <v>25.5</v>
      </c>
      <c r="Q102" s="14" t="s">
        <v>8323</v>
      </c>
      <c r="R102" t="s">
        <v>8326</v>
      </c>
      <c r="S102" s="17">
        <v>41990.506377314814</v>
      </c>
      <c r="T102" s="17">
        <v>42020.506377314814</v>
      </c>
    </row>
    <row r="103" spans="1:20" ht="24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2">
        <v>2</v>
      </c>
      <c r="P103">
        <v>202</v>
      </c>
      <c r="Q103" s="14" t="s">
        <v>8323</v>
      </c>
      <c r="R103" t="s">
        <v>8326</v>
      </c>
      <c r="S103" s="17">
        <v>42621.389340277776</v>
      </c>
      <c r="T103" s="17">
        <v>42651.389340277776</v>
      </c>
    </row>
    <row r="104" spans="1:20" ht="409.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2">
        <v>10</v>
      </c>
      <c r="P104">
        <v>100.5</v>
      </c>
      <c r="Q104" s="14" t="s">
        <v>8323</v>
      </c>
      <c r="R104" t="s">
        <v>8326</v>
      </c>
      <c r="S104" s="17">
        <v>42020.587349537032</v>
      </c>
      <c r="T104" s="17">
        <v>42050.587349537032</v>
      </c>
    </row>
    <row r="105" spans="1:20" ht="409.6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2">
        <v>1</v>
      </c>
      <c r="P105">
        <v>100</v>
      </c>
      <c r="Q105" s="14" t="s">
        <v>8323</v>
      </c>
      <c r="R105" t="s">
        <v>8326</v>
      </c>
      <c r="S105" s="17">
        <v>42067.947337962964</v>
      </c>
      <c r="T105" s="17">
        <v>42097.905671296292</v>
      </c>
    </row>
    <row r="106" spans="1:20" ht="409.6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2">
        <v>3</v>
      </c>
      <c r="P106">
        <v>39</v>
      </c>
      <c r="Q106" s="14" t="s">
        <v>8323</v>
      </c>
      <c r="R106" t="s">
        <v>8326</v>
      </c>
      <c r="S106" s="17">
        <v>42031.833587962959</v>
      </c>
      <c r="T106" s="17">
        <v>42063.333333333328</v>
      </c>
    </row>
    <row r="107" spans="1:20" ht="409.6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2">
        <v>3</v>
      </c>
      <c r="P107">
        <v>23.63</v>
      </c>
      <c r="Q107" s="14" t="s">
        <v>8323</v>
      </c>
      <c r="R107" t="s">
        <v>8326</v>
      </c>
      <c r="S107" s="17">
        <v>41885.221550925926</v>
      </c>
      <c r="T107" s="17">
        <v>41916.290972222225</v>
      </c>
    </row>
    <row r="108" spans="1:20" ht="409.6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2">
        <v>0</v>
      </c>
      <c r="P108">
        <v>46.25</v>
      </c>
      <c r="Q108" s="14" t="s">
        <v>8323</v>
      </c>
      <c r="R108" t="s">
        <v>8326</v>
      </c>
      <c r="S108" s="17">
        <v>41948.727256944447</v>
      </c>
      <c r="T108" s="17">
        <v>41978.727256944447</v>
      </c>
    </row>
    <row r="109" spans="1:20" ht="409.6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2">
        <v>3</v>
      </c>
      <c r="P109">
        <v>61.67</v>
      </c>
      <c r="Q109" s="14" t="s">
        <v>8323</v>
      </c>
      <c r="R109" t="s">
        <v>8326</v>
      </c>
      <c r="S109" s="17">
        <v>42224.756909722222</v>
      </c>
      <c r="T109" s="17">
        <v>42254.756909722222</v>
      </c>
    </row>
    <row r="110" spans="1:20" ht="409.6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2">
        <v>1</v>
      </c>
      <c r="P110">
        <v>35.4</v>
      </c>
      <c r="Q110" s="14" t="s">
        <v>8323</v>
      </c>
      <c r="R110" t="s">
        <v>8326</v>
      </c>
      <c r="S110" s="17">
        <v>42540.593530092592</v>
      </c>
      <c r="T110" s="17">
        <v>42570.593530092592</v>
      </c>
    </row>
    <row r="111" spans="1:20" ht="409.6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2">
        <v>11</v>
      </c>
      <c r="P111">
        <v>42.5</v>
      </c>
      <c r="Q111" s="14" t="s">
        <v>8323</v>
      </c>
      <c r="R111" t="s">
        <v>8326</v>
      </c>
      <c r="S111" s="17">
        <v>41793.191875000004</v>
      </c>
      <c r="T111" s="17">
        <v>41807.191875000004</v>
      </c>
    </row>
    <row r="112" spans="1:20" ht="409.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2">
        <v>17</v>
      </c>
      <c r="P112">
        <v>27.5</v>
      </c>
      <c r="Q112" s="14" t="s">
        <v>8323</v>
      </c>
      <c r="R112" t="s">
        <v>8326</v>
      </c>
      <c r="S112" s="17">
        <v>42031.666898148149</v>
      </c>
      <c r="T112" s="17">
        <v>42064.125</v>
      </c>
    </row>
    <row r="113" spans="1:20" ht="409.6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2">
        <v>15</v>
      </c>
      <c r="P113">
        <v>38.25</v>
      </c>
      <c r="Q113" s="14" t="s">
        <v>8323</v>
      </c>
      <c r="R113" t="s">
        <v>8326</v>
      </c>
      <c r="S113" s="17">
        <v>41906.819513888891</v>
      </c>
      <c r="T113" s="17">
        <v>41938.838888888888</v>
      </c>
    </row>
    <row r="114" spans="1:20" ht="409.6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2">
        <v>21</v>
      </c>
      <c r="P114">
        <v>37.5</v>
      </c>
      <c r="Q114" s="14" t="s">
        <v>8323</v>
      </c>
      <c r="R114" t="s">
        <v>8326</v>
      </c>
      <c r="S114" s="17">
        <v>42297.691006944442</v>
      </c>
      <c r="T114" s="17">
        <v>42320.290972222225</v>
      </c>
    </row>
    <row r="115" spans="1:20" ht="409.6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2">
        <v>5</v>
      </c>
      <c r="P115">
        <v>24.33</v>
      </c>
      <c r="Q115" s="14" t="s">
        <v>8323</v>
      </c>
      <c r="R115" t="s">
        <v>8326</v>
      </c>
      <c r="S115" s="17">
        <v>42165.037581018521</v>
      </c>
      <c r="T115" s="17">
        <v>42224.898611111115</v>
      </c>
    </row>
    <row r="116" spans="1:20" ht="409.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2">
        <v>27</v>
      </c>
      <c r="P116">
        <v>22.83</v>
      </c>
      <c r="Q116" s="14" t="s">
        <v>8323</v>
      </c>
      <c r="R116" t="s">
        <v>8326</v>
      </c>
      <c r="S116" s="17">
        <v>42475.848067129627</v>
      </c>
      <c r="T116" s="17">
        <v>42505.848067129627</v>
      </c>
    </row>
    <row r="117" spans="1:20" ht="409.6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2">
        <v>1</v>
      </c>
      <c r="P117">
        <v>22.67</v>
      </c>
      <c r="Q117" s="14" t="s">
        <v>8323</v>
      </c>
      <c r="R117" t="s">
        <v>8326</v>
      </c>
      <c r="S117" s="17">
        <v>41811.536180555559</v>
      </c>
      <c r="T117" s="17">
        <v>41841.536180555559</v>
      </c>
    </row>
    <row r="118" spans="1:20" ht="409.6" x14ac:dyDescent="0.2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2">
        <v>0</v>
      </c>
      <c r="P118">
        <v>33.75</v>
      </c>
      <c r="Q118" s="14" t="s">
        <v>8323</v>
      </c>
      <c r="R118" t="s">
        <v>8326</v>
      </c>
      <c r="S118" s="17">
        <v>41863.359282407408</v>
      </c>
      <c r="T118" s="17">
        <v>41893.359282407408</v>
      </c>
    </row>
    <row r="119" spans="1:20" ht="409.6" x14ac:dyDescent="0.2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2">
        <v>5</v>
      </c>
      <c r="P119">
        <v>27</v>
      </c>
      <c r="Q119" s="14" t="s">
        <v>8323</v>
      </c>
      <c r="R119" t="s">
        <v>8326</v>
      </c>
      <c r="S119" s="17">
        <v>42136.092488425929</v>
      </c>
      <c r="T119" s="17">
        <v>42166.092488425929</v>
      </c>
    </row>
    <row r="120" spans="1:20" ht="409.6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2">
        <v>33</v>
      </c>
      <c r="P120">
        <v>26</v>
      </c>
      <c r="Q120" s="14" t="s">
        <v>8323</v>
      </c>
      <c r="R120" t="s">
        <v>8326</v>
      </c>
      <c r="S120" s="17">
        <v>42047.07640046296</v>
      </c>
      <c r="T120" s="17">
        <v>42077.034733796296</v>
      </c>
    </row>
    <row r="121" spans="1:20" ht="409.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2">
        <v>6</v>
      </c>
      <c r="P121">
        <v>42</v>
      </c>
      <c r="Q121" s="14" t="s">
        <v>8323</v>
      </c>
      <c r="R121" t="s">
        <v>8326</v>
      </c>
      <c r="S121" s="17">
        <v>42053.722060185188</v>
      </c>
      <c r="T121" s="17">
        <v>42113.680393518516</v>
      </c>
    </row>
    <row r="122" spans="1:20" ht="409.6" x14ac:dyDescent="0.2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2">
        <v>1</v>
      </c>
      <c r="P122">
        <v>62.5</v>
      </c>
      <c r="Q122" s="14" t="s">
        <v>8323</v>
      </c>
      <c r="R122" t="s">
        <v>8326</v>
      </c>
      <c r="S122" s="17">
        <v>41878.911550925928</v>
      </c>
      <c r="T122" s="17">
        <v>41938.911550925928</v>
      </c>
    </row>
    <row r="123" spans="1:20" ht="409.6" x14ac:dyDescent="0.2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2">
        <v>1</v>
      </c>
      <c r="P123">
        <v>62.5</v>
      </c>
      <c r="Q123" s="14" t="s">
        <v>8323</v>
      </c>
      <c r="R123" t="s">
        <v>8326</v>
      </c>
      <c r="S123" s="17">
        <v>41843.775011574071</v>
      </c>
      <c r="T123" s="17">
        <v>41863.775011574071</v>
      </c>
    </row>
    <row r="124" spans="1:20" ht="409.6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2">
        <v>1</v>
      </c>
      <c r="P124">
        <v>13.11</v>
      </c>
      <c r="Q124" s="14" t="s">
        <v>8323</v>
      </c>
      <c r="R124" t="s">
        <v>8326</v>
      </c>
      <c r="S124" s="17">
        <v>41977.004976851851</v>
      </c>
      <c r="T124" s="17">
        <v>42008.976388888885</v>
      </c>
    </row>
    <row r="125" spans="1:20" ht="409.6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2">
        <v>2</v>
      </c>
      <c r="P125">
        <v>27.5</v>
      </c>
      <c r="Q125" s="14" t="s">
        <v>8323</v>
      </c>
      <c r="R125" t="s">
        <v>8326</v>
      </c>
      <c r="S125" s="17">
        <v>41991.022488425922</v>
      </c>
      <c r="T125" s="17">
        <v>42015.041666666672</v>
      </c>
    </row>
    <row r="126" spans="1:20" ht="409.6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2">
        <v>1</v>
      </c>
      <c r="P126">
        <v>52.5</v>
      </c>
      <c r="Q126" s="14" t="s">
        <v>8323</v>
      </c>
      <c r="R126" t="s">
        <v>8326</v>
      </c>
      <c r="S126" s="17">
        <v>41856.672152777777</v>
      </c>
      <c r="T126" s="17">
        <v>41886.672152777777</v>
      </c>
    </row>
    <row r="127" spans="1:20" ht="409.6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2">
        <v>3</v>
      </c>
      <c r="P127">
        <v>50.5</v>
      </c>
      <c r="Q127" s="14" t="s">
        <v>8323</v>
      </c>
      <c r="R127" t="s">
        <v>8326</v>
      </c>
      <c r="S127" s="17">
        <v>42615.142870370371</v>
      </c>
      <c r="T127" s="17">
        <v>42645.142870370371</v>
      </c>
    </row>
    <row r="128" spans="1:20" ht="409.6" x14ac:dyDescent="0.2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2">
        <v>2</v>
      </c>
      <c r="P128">
        <v>25</v>
      </c>
      <c r="Q128" s="14" t="s">
        <v>8323</v>
      </c>
      <c r="R128" t="s">
        <v>8326</v>
      </c>
      <c r="S128" s="17">
        <v>41858.214629629627</v>
      </c>
      <c r="T128" s="17">
        <v>41888.214629629627</v>
      </c>
    </row>
    <row r="129" spans="1:20" ht="128" x14ac:dyDescent="0.2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2">
        <v>5</v>
      </c>
      <c r="P129">
        <v>100</v>
      </c>
      <c r="Q129" s="14" t="s">
        <v>8323</v>
      </c>
      <c r="R129" t="s">
        <v>8326</v>
      </c>
      <c r="S129" s="17">
        <v>41914.590011574073</v>
      </c>
      <c r="T129" s="17">
        <v>41955.907638888893</v>
      </c>
    </row>
    <row r="130" spans="1:20" ht="409.6" x14ac:dyDescent="0.2">
      <c r="A130">
        <v>4103</v>
      </c>
      <c r="B130" s="3" t="s">
        <v>4099</v>
      </c>
      <c r="C130" s="3" t="s">
        <v>8206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1440613920</v>
      </c>
      <c r="J130">
        <v>1435953566</v>
      </c>
      <c r="K130" t="b">
        <v>0</v>
      </c>
      <c r="L130">
        <v>6</v>
      </c>
      <c r="M130" t="b">
        <v>0</v>
      </c>
      <c r="N130" t="s">
        <v>8269</v>
      </c>
      <c r="O130" s="12">
        <v>10</v>
      </c>
      <c r="P130">
        <v>16.670000000000002</v>
      </c>
      <c r="Q130" s="14" t="s">
        <v>8323</v>
      </c>
      <c r="R130" t="s">
        <v>8326</v>
      </c>
      <c r="S130" s="17">
        <v>42188.83293981482</v>
      </c>
      <c r="T130" s="17">
        <v>42242.772222222222</v>
      </c>
    </row>
    <row r="131" spans="1:20" ht="409.6" x14ac:dyDescent="0.2">
      <c r="A131">
        <v>3730</v>
      </c>
      <c r="B131" s="3" t="s">
        <v>3727</v>
      </c>
      <c r="C131" s="3" t="s">
        <v>7840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1439828159</v>
      </c>
      <c r="J131">
        <v>1437236159</v>
      </c>
      <c r="K131" t="b">
        <v>0</v>
      </c>
      <c r="L131">
        <v>1</v>
      </c>
      <c r="M131" t="b">
        <v>0</v>
      </c>
      <c r="N131" t="s">
        <v>8269</v>
      </c>
      <c r="O131" s="12">
        <v>10</v>
      </c>
      <c r="P131">
        <v>100</v>
      </c>
      <c r="Q131" s="14" t="s">
        <v>8323</v>
      </c>
      <c r="R131" t="s">
        <v>8326</v>
      </c>
      <c r="S131" s="17">
        <v>42203.677766203706</v>
      </c>
      <c r="T131" s="17">
        <v>42233.677766203706</v>
      </c>
    </row>
    <row r="132" spans="1:20" ht="409.6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2">
        <v>17</v>
      </c>
      <c r="P132">
        <v>33.33</v>
      </c>
      <c r="Q132" s="14" t="s">
        <v>8323</v>
      </c>
      <c r="R132" t="s">
        <v>8326</v>
      </c>
      <c r="S132" s="17">
        <v>42057.190960648149</v>
      </c>
      <c r="T132" s="17">
        <v>42087.149293981478</v>
      </c>
    </row>
    <row r="133" spans="1:20" ht="350" x14ac:dyDescent="0.2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2">
        <v>20</v>
      </c>
      <c r="P133">
        <v>100</v>
      </c>
      <c r="Q133" s="14" t="s">
        <v>8323</v>
      </c>
      <c r="R133" t="s">
        <v>8326</v>
      </c>
      <c r="S133" s="17">
        <v>42125.644467592589</v>
      </c>
      <c r="T133" s="17">
        <v>42155.644467592589</v>
      </c>
    </row>
    <row r="134" spans="1:20" ht="409.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2">
        <v>2</v>
      </c>
      <c r="P134">
        <v>15.83</v>
      </c>
      <c r="Q134" s="14" t="s">
        <v>8323</v>
      </c>
      <c r="R134" t="s">
        <v>8326</v>
      </c>
      <c r="S134" s="17">
        <v>41781.045173611114</v>
      </c>
      <c r="T134" s="17">
        <v>41811.045173611114</v>
      </c>
    </row>
    <row r="135" spans="1:20" ht="409.6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2">
        <v>3</v>
      </c>
      <c r="P135">
        <v>23.75</v>
      </c>
      <c r="Q135" s="14" t="s">
        <v>8323</v>
      </c>
      <c r="R135" t="s">
        <v>8326</v>
      </c>
      <c r="S135" s="17">
        <v>42446.060694444444</v>
      </c>
      <c r="T135" s="17">
        <v>42461.165972222225</v>
      </c>
    </row>
    <row r="136" spans="1:20" ht="409.6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2">
        <v>3</v>
      </c>
      <c r="P136">
        <v>15.67</v>
      </c>
      <c r="Q136" s="14" t="s">
        <v>8323</v>
      </c>
      <c r="R136" t="s">
        <v>8326</v>
      </c>
      <c r="S136" s="17">
        <v>42029.135879629626</v>
      </c>
      <c r="T136" s="17">
        <v>42059.135879629626</v>
      </c>
    </row>
    <row r="137" spans="1:20" ht="409.6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2">
        <v>11</v>
      </c>
      <c r="P137">
        <v>40</v>
      </c>
      <c r="Q137" s="14" t="s">
        <v>8323</v>
      </c>
      <c r="R137" t="s">
        <v>8326</v>
      </c>
      <c r="S137" s="17">
        <v>42497.070775462969</v>
      </c>
      <c r="T137" s="17">
        <v>42514.600694444445</v>
      </c>
    </row>
    <row r="138" spans="1:20" ht="409.6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2">
        <v>0</v>
      </c>
      <c r="P138">
        <v>23.33</v>
      </c>
      <c r="Q138" s="14" t="s">
        <v>8323</v>
      </c>
      <c r="R138" t="s">
        <v>8326</v>
      </c>
      <c r="S138" s="17">
        <v>42123.648831018523</v>
      </c>
      <c r="T138" s="17">
        <v>42153.648831018523</v>
      </c>
    </row>
    <row r="139" spans="1:20" ht="409.6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2">
        <v>9</v>
      </c>
      <c r="P139">
        <v>16.25</v>
      </c>
      <c r="Q139" s="14" t="s">
        <v>8323</v>
      </c>
      <c r="R139" t="s">
        <v>8326</v>
      </c>
      <c r="S139" s="17">
        <v>41834.135370370372</v>
      </c>
      <c r="T139" s="17">
        <v>41849.135370370372</v>
      </c>
    </row>
    <row r="140" spans="1:20" ht="409.6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2">
        <v>8</v>
      </c>
      <c r="P140">
        <v>10.17</v>
      </c>
      <c r="Q140" s="14" t="s">
        <v>8323</v>
      </c>
      <c r="R140" t="s">
        <v>8326</v>
      </c>
      <c r="S140" s="17">
        <v>42020.768634259264</v>
      </c>
      <c r="T140" s="17">
        <v>42065.958333333328</v>
      </c>
    </row>
    <row r="141" spans="1:20" ht="409.6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2">
        <v>1</v>
      </c>
      <c r="P141">
        <v>20</v>
      </c>
      <c r="Q141" s="14" t="s">
        <v>8323</v>
      </c>
      <c r="R141" t="s">
        <v>8326</v>
      </c>
      <c r="S141" s="17">
        <v>42295.891828703709</v>
      </c>
      <c r="T141" s="17">
        <v>42325.933495370366</v>
      </c>
    </row>
    <row r="142" spans="1:20" ht="409.6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2">
        <v>2</v>
      </c>
      <c r="P142">
        <v>59</v>
      </c>
      <c r="Q142" s="14" t="s">
        <v>8323</v>
      </c>
      <c r="R142" t="s">
        <v>8326</v>
      </c>
      <c r="S142" s="17">
        <v>42767.031678240746</v>
      </c>
      <c r="T142" s="17">
        <v>42797.208333333328</v>
      </c>
    </row>
    <row r="143" spans="1:20" ht="409.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2">
        <v>0</v>
      </c>
      <c r="P143">
        <v>18.329999999999998</v>
      </c>
      <c r="Q143" s="14" t="s">
        <v>8323</v>
      </c>
      <c r="R143" t="s">
        <v>8326</v>
      </c>
      <c r="S143" s="17">
        <v>41784.789687500001</v>
      </c>
      <c r="T143" s="17">
        <v>41814.789687500001</v>
      </c>
    </row>
    <row r="144" spans="1:20" ht="409.6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2">
        <v>9</v>
      </c>
      <c r="P144">
        <v>8.5</v>
      </c>
      <c r="Q144" s="14" t="s">
        <v>8323</v>
      </c>
      <c r="R144" t="s">
        <v>8326</v>
      </c>
      <c r="S144" s="17">
        <v>41826.61954861111</v>
      </c>
      <c r="T144" s="17">
        <v>41856.61954861111</v>
      </c>
    </row>
    <row r="145" spans="1:20" ht="409.6" x14ac:dyDescent="0.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2">
        <v>1</v>
      </c>
      <c r="P145">
        <v>25</v>
      </c>
      <c r="Q145" s="14" t="s">
        <v>8323</v>
      </c>
      <c r="R145" t="s">
        <v>8326</v>
      </c>
      <c r="S145" s="17">
        <v>41940.587233796294</v>
      </c>
      <c r="T145" s="17">
        <v>41968.041666666672</v>
      </c>
    </row>
    <row r="146" spans="1:20" ht="409.6" x14ac:dyDescent="0.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2">
        <v>1</v>
      </c>
      <c r="P146">
        <v>50</v>
      </c>
      <c r="Q146" s="14" t="s">
        <v>8323</v>
      </c>
      <c r="R146" t="s">
        <v>8326</v>
      </c>
      <c r="S146" s="17">
        <v>42570.850381944445</v>
      </c>
      <c r="T146" s="17">
        <v>42615.850381944445</v>
      </c>
    </row>
    <row r="147" spans="1:20" ht="409.6" x14ac:dyDescent="0.2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2">
        <v>5</v>
      </c>
      <c r="P147">
        <v>50</v>
      </c>
      <c r="Q147" s="14" t="s">
        <v>8323</v>
      </c>
      <c r="R147" t="s">
        <v>8326</v>
      </c>
      <c r="S147" s="17">
        <v>42032.250208333338</v>
      </c>
      <c r="T147" s="17">
        <v>42063.250208333338</v>
      </c>
    </row>
    <row r="148" spans="1:20" ht="409.6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2">
        <v>5</v>
      </c>
      <c r="P148">
        <v>9.4</v>
      </c>
      <c r="Q148" s="14" t="s">
        <v>8323</v>
      </c>
      <c r="R148" t="s">
        <v>8326</v>
      </c>
      <c r="S148" s="17">
        <v>42304.940960648149</v>
      </c>
      <c r="T148" s="17">
        <v>42329.166666666672</v>
      </c>
    </row>
    <row r="149" spans="1:20" ht="409.6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2">
        <v>1</v>
      </c>
      <c r="P149">
        <v>22.5</v>
      </c>
      <c r="Q149" s="14" t="s">
        <v>8323</v>
      </c>
      <c r="R149" t="s">
        <v>8326</v>
      </c>
      <c r="S149" s="17">
        <v>41801.711550925924</v>
      </c>
      <c r="T149" s="17">
        <v>41844.124305555553</v>
      </c>
    </row>
    <row r="150" spans="1:20" ht="409.6" x14ac:dyDescent="0.2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8323</v>
      </c>
      <c r="R150" t="s">
        <v>8326</v>
      </c>
      <c r="S150" s="17">
        <v>42627.955104166671</v>
      </c>
      <c r="T150" s="17">
        <v>42657.916666666672</v>
      </c>
    </row>
    <row r="151" spans="1:20" ht="409.6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2">
        <v>2</v>
      </c>
      <c r="P151">
        <v>11.25</v>
      </c>
      <c r="Q151" s="14" t="s">
        <v>8323</v>
      </c>
      <c r="R151" t="s">
        <v>8326</v>
      </c>
      <c r="S151" s="17">
        <v>42342.845555555556</v>
      </c>
      <c r="T151" s="17">
        <v>42372.845555555556</v>
      </c>
    </row>
    <row r="152" spans="1:20" ht="409.6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2">
        <v>2</v>
      </c>
      <c r="P152">
        <v>10.25</v>
      </c>
      <c r="Q152" s="14" t="s">
        <v>8323</v>
      </c>
      <c r="R152" t="s">
        <v>8326</v>
      </c>
      <c r="S152" s="17">
        <v>41883.916678240741</v>
      </c>
      <c r="T152" s="17">
        <v>41906.916678240741</v>
      </c>
    </row>
    <row r="153" spans="1:20" ht="409.6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2">
        <v>1</v>
      </c>
      <c r="P153">
        <v>20</v>
      </c>
      <c r="Q153" s="14" t="s">
        <v>8323</v>
      </c>
      <c r="R153" t="s">
        <v>8326</v>
      </c>
      <c r="S153" s="17">
        <v>41872.807696759257</v>
      </c>
      <c r="T153" s="17">
        <v>41932.807696759257</v>
      </c>
    </row>
    <row r="154" spans="1:20" ht="409.6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2">
        <v>1</v>
      </c>
      <c r="P154">
        <v>9.75</v>
      </c>
      <c r="Q154" s="14" t="s">
        <v>8323</v>
      </c>
      <c r="R154" t="s">
        <v>8326</v>
      </c>
      <c r="S154" s="17">
        <v>42196.166874999995</v>
      </c>
      <c r="T154" s="17">
        <v>42256.166874999995</v>
      </c>
    </row>
    <row r="155" spans="1:20" ht="380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2">
        <v>4</v>
      </c>
      <c r="P155">
        <v>9.5</v>
      </c>
      <c r="Q155" s="14" t="s">
        <v>8323</v>
      </c>
      <c r="R155" t="s">
        <v>8326</v>
      </c>
      <c r="S155" s="17">
        <v>41975.124340277776</v>
      </c>
      <c r="T155" s="17">
        <v>42005.124340277776</v>
      </c>
    </row>
    <row r="156" spans="1:20" ht="409.6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2">
        <v>1</v>
      </c>
      <c r="P156">
        <v>18.5</v>
      </c>
      <c r="Q156" s="14" t="s">
        <v>8323</v>
      </c>
      <c r="R156" t="s">
        <v>8326</v>
      </c>
      <c r="S156" s="17">
        <v>42078.34520833334</v>
      </c>
      <c r="T156" s="17">
        <v>42133.166666666672</v>
      </c>
    </row>
    <row r="157" spans="1:20" ht="409.6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2">
        <v>1</v>
      </c>
      <c r="P157">
        <v>34.950000000000003</v>
      </c>
      <c r="Q157" s="14" t="s">
        <v>8323</v>
      </c>
      <c r="R157" t="s">
        <v>8326</v>
      </c>
      <c r="S157" s="17">
        <v>42718.963599537034</v>
      </c>
      <c r="T157" s="17">
        <v>42748.961805555555</v>
      </c>
    </row>
    <row r="158" spans="1:20" ht="256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2">
        <v>2</v>
      </c>
      <c r="P158">
        <v>8</v>
      </c>
      <c r="Q158" s="14" t="s">
        <v>8323</v>
      </c>
      <c r="R158" t="s">
        <v>8326</v>
      </c>
      <c r="S158" s="17">
        <v>42230.08116898148</v>
      </c>
      <c r="T158" s="17">
        <v>42245.08116898148</v>
      </c>
    </row>
    <row r="159" spans="1:20" ht="409.6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2">
        <v>3</v>
      </c>
      <c r="P159">
        <v>10.67</v>
      </c>
      <c r="Q159" s="14" t="s">
        <v>8323</v>
      </c>
      <c r="R159" t="s">
        <v>8326</v>
      </c>
      <c r="S159" s="17">
        <v>42209.67288194444</v>
      </c>
      <c r="T159" s="17">
        <v>42223.625</v>
      </c>
    </row>
    <row r="160" spans="1:20" ht="409.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2">
        <v>0</v>
      </c>
      <c r="P160">
        <v>29</v>
      </c>
      <c r="Q160" s="14" t="s">
        <v>8323</v>
      </c>
      <c r="R160" t="s">
        <v>8326</v>
      </c>
      <c r="S160" s="17">
        <v>42359.725243055553</v>
      </c>
      <c r="T160" s="17">
        <v>42389.725243055553</v>
      </c>
    </row>
    <row r="161" spans="1:20" ht="409.6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2">
        <v>1</v>
      </c>
      <c r="P161">
        <v>7.25</v>
      </c>
      <c r="Q161" s="14" t="s">
        <v>8323</v>
      </c>
      <c r="R161" t="s">
        <v>8326</v>
      </c>
      <c r="S161" s="17">
        <v>42417.675879629634</v>
      </c>
      <c r="T161" s="17">
        <v>42475.686111111107</v>
      </c>
    </row>
    <row r="162" spans="1:20" ht="409.6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2">
        <v>1</v>
      </c>
      <c r="P162">
        <v>6.75</v>
      </c>
      <c r="Q162" s="14" t="s">
        <v>8323</v>
      </c>
      <c r="R162" t="s">
        <v>8326</v>
      </c>
      <c r="S162" s="17">
        <v>41833.951516203706</v>
      </c>
      <c r="T162" s="17">
        <v>41863.951516203706</v>
      </c>
    </row>
    <row r="163" spans="1:20" ht="409.6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2">
        <v>0</v>
      </c>
      <c r="P163">
        <v>13</v>
      </c>
      <c r="Q163" s="14" t="s">
        <v>8323</v>
      </c>
      <c r="R163" t="s">
        <v>8326</v>
      </c>
      <c r="S163" s="17">
        <v>41848.84002314815</v>
      </c>
      <c r="T163" s="17">
        <v>41883.84002314815</v>
      </c>
    </row>
    <row r="164" spans="1:20" ht="409.6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2">
        <v>1</v>
      </c>
      <c r="P164">
        <v>13</v>
      </c>
      <c r="Q164" s="14" t="s">
        <v>8323</v>
      </c>
      <c r="R164" t="s">
        <v>8326</v>
      </c>
      <c r="S164" s="17">
        <v>42021.301192129627</v>
      </c>
      <c r="T164" s="17">
        <v>42051.301192129627</v>
      </c>
    </row>
    <row r="165" spans="1:20" ht="409.6" x14ac:dyDescent="0.2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2">
        <v>0</v>
      </c>
      <c r="P165">
        <v>25</v>
      </c>
      <c r="Q165" s="14" t="s">
        <v>8323</v>
      </c>
      <c r="R165" t="s">
        <v>8326</v>
      </c>
      <c r="S165" s="17">
        <v>42210.439768518518</v>
      </c>
      <c r="T165" s="17">
        <v>42240.439768518518</v>
      </c>
    </row>
    <row r="166" spans="1:20" ht="409.6" x14ac:dyDescent="0.2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2">
        <v>0</v>
      </c>
      <c r="P166">
        <v>25</v>
      </c>
      <c r="Q166" s="14" t="s">
        <v>8323</v>
      </c>
      <c r="R166" t="s">
        <v>8326</v>
      </c>
      <c r="S166" s="17">
        <v>42243.790393518517</v>
      </c>
      <c r="T166" s="17">
        <v>42303.790393518517</v>
      </c>
    </row>
    <row r="167" spans="1:20" ht="409.6" x14ac:dyDescent="0.2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2">
        <v>0</v>
      </c>
      <c r="P167">
        <v>25</v>
      </c>
      <c r="Q167" s="14" t="s">
        <v>8323</v>
      </c>
      <c r="R167" t="s">
        <v>8326</v>
      </c>
      <c r="S167" s="17">
        <v>42479.039212962962</v>
      </c>
      <c r="T167" s="17">
        <v>42509.039212962962</v>
      </c>
    </row>
    <row r="168" spans="1:20" ht="224" x14ac:dyDescent="0.2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2">
        <v>1</v>
      </c>
      <c r="P168">
        <v>12.5</v>
      </c>
      <c r="Q168" s="14" t="s">
        <v>8323</v>
      </c>
      <c r="R168" t="s">
        <v>8326</v>
      </c>
      <c r="S168" s="17">
        <v>41953.773090277777</v>
      </c>
      <c r="T168" s="17">
        <v>42013.083333333328</v>
      </c>
    </row>
    <row r="169" spans="1:20" ht="409.6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2">
        <v>1</v>
      </c>
      <c r="P169">
        <v>25</v>
      </c>
      <c r="Q169" s="14" t="s">
        <v>8323</v>
      </c>
      <c r="R169" t="s">
        <v>8326</v>
      </c>
      <c r="S169" s="17">
        <v>42439.702314814815</v>
      </c>
      <c r="T169" s="17">
        <v>42468.774305555555</v>
      </c>
    </row>
    <row r="170" spans="1:20" ht="409.6" x14ac:dyDescent="0.2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2">
        <v>1</v>
      </c>
      <c r="P170">
        <v>25</v>
      </c>
      <c r="Q170" s="14" t="s">
        <v>8323</v>
      </c>
      <c r="R170" t="s">
        <v>8326</v>
      </c>
      <c r="S170" s="17">
        <v>42317.826377314821</v>
      </c>
      <c r="T170" s="17">
        <v>42357.826377314821</v>
      </c>
    </row>
    <row r="171" spans="1:20" ht="409.6" x14ac:dyDescent="0.2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2">
        <v>3</v>
      </c>
      <c r="P171">
        <v>25</v>
      </c>
      <c r="Q171" s="14" t="s">
        <v>8323</v>
      </c>
      <c r="R171" t="s">
        <v>8326</v>
      </c>
      <c r="S171" s="17">
        <v>42059.970729166671</v>
      </c>
      <c r="T171" s="17">
        <v>42089.929062499999</v>
      </c>
    </row>
    <row r="172" spans="1:20" ht="409.6" x14ac:dyDescent="0.2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2">
        <v>2</v>
      </c>
      <c r="P172">
        <v>5.75</v>
      </c>
      <c r="Q172" s="14" t="s">
        <v>8323</v>
      </c>
      <c r="R172" t="s">
        <v>8326</v>
      </c>
      <c r="S172" s="17">
        <v>41879.043530092589</v>
      </c>
      <c r="T172" s="17">
        <v>41909.043530092589</v>
      </c>
    </row>
    <row r="173" spans="1:20" ht="409.6" x14ac:dyDescent="0.2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2">
        <v>5</v>
      </c>
      <c r="P173">
        <v>5.75</v>
      </c>
      <c r="Q173" s="14" t="s">
        <v>8323</v>
      </c>
      <c r="R173" t="s">
        <v>8326</v>
      </c>
      <c r="S173" s="17">
        <v>41811.555462962962</v>
      </c>
      <c r="T173" s="17">
        <v>41812.875</v>
      </c>
    </row>
    <row r="174" spans="1:20" ht="409.6" x14ac:dyDescent="0.2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2">
        <v>0</v>
      </c>
      <c r="P174">
        <v>7</v>
      </c>
      <c r="Q174" s="14" t="s">
        <v>8323</v>
      </c>
      <c r="R174" t="s">
        <v>8326</v>
      </c>
      <c r="S174" s="17">
        <v>41995.084074074075</v>
      </c>
      <c r="T174" s="17">
        <v>42024.802777777775</v>
      </c>
    </row>
    <row r="175" spans="1:20" ht="409.6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2">
        <v>1</v>
      </c>
      <c r="P175">
        <v>7</v>
      </c>
      <c r="Q175" s="14" t="s">
        <v>8323</v>
      </c>
      <c r="R175" t="s">
        <v>8326</v>
      </c>
      <c r="S175" s="17">
        <v>41831.742962962962</v>
      </c>
      <c r="T175" s="17">
        <v>41860.125</v>
      </c>
    </row>
    <row r="176" spans="1:20" ht="409.6" x14ac:dyDescent="0.2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2">
        <v>0</v>
      </c>
      <c r="P176">
        <v>20</v>
      </c>
      <c r="Q176" s="14" t="s">
        <v>8323</v>
      </c>
      <c r="R176" t="s">
        <v>8326</v>
      </c>
      <c r="S176" s="17">
        <v>41929.266215277778</v>
      </c>
      <c r="T176" s="17">
        <v>41968.823611111111</v>
      </c>
    </row>
    <row r="177" spans="1:20" ht="409.6" x14ac:dyDescent="0.2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2">
        <v>0</v>
      </c>
      <c r="P177">
        <v>20</v>
      </c>
      <c r="Q177" s="14" t="s">
        <v>8323</v>
      </c>
      <c r="R177" t="s">
        <v>8326</v>
      </c>
      <c r="S177" s="17">
        <v>42039.194988425923</v>
      </c>
      <c r="T177" s="17">
        <v>42099.153321759266</v>
      </c>
    </row>
    <row r="178" spans="1:20" ht="409.6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20</v>
      </c>
      <c r="Q178" s="14" t="s">
        <v>8323</v>
      </c>
      <c r="R178" t="s">
        <v>8326</v>
      </c>
      <c r="S178" s="17">
        <v>41831.675034722226</v>
      </c>
      <c r="T178" s="17">
        <v>41891.675034722226</v>
      </c>
    </row>
    <row r="179" spans="1:20" ht="409.6" x14ac:dyDescent="0.2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2">
        <v>0</v>
      </c>
      <c r="P179">
        <v>10</v>
      </c>
      <c r="Q179" s="14" t="s">
        <v>8323</v>
      </c>
      <c r="R179" t="s">
        <v>8326</v>
      </c>
      <c r="S179" s="17">
        <v>42065.190694444449</v>
      </c>
      <c r="T179" s="17">
        <v>42090.149027777778</v>
      </c>
    </row>
    <row r="180" spans="1:20" ht="409.6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16</v>
      </c>
      <c r="Q180" s="14" t="s">
        <v>8323</v>
      </c>
      <c r="R180" t="s">
        <v>8326</v>
      </c>
      <c r="S180" s="17">
        <v>42169.958506944444</v>
      </c>
      <c r="T180" s="17">
        <v>42199.958506944444</v>
      </c>
    </row>
    <row r="181" spans="1:20" ht="409.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2">
        <v>10</v>
      </c>
      <c r="P181">
        <v>5</v>
      </c>
      <c r="Q181" s="14" t="s">
        <v>8323</v>
      </c>
      <c r="R181" t="s">
        <v>8326</v>
      </c>
      <c r="S181" s="17">
        <v>41820.870821759258</v>
      </c>
      <c r="T181" s="17">
        <v>41850.870821759258</v>
      </c>
    </row>
    <row r="182" spans="1:20" ht="409.6" x14ac:dyDescent="0.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2">
        <v>0</v>
      </c>
      <c r="P182">
        <v>5.5</v>
      </c>
      <c r="Q182" s="14" t="s">
        <v>8323</v>
      </c>
      <c r="R182" t="s">
        <v>8326</v>
      </c>
      <c r="S182" s="17">
        <v>42447.863553240735</v>
      </c>
      <c r="T182" s="17">
        <v>42477.863553240735</v>
      </c>
    </row>
    <row r="183" spans="1:20" ht="409.6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2">
        <v>0</v>
      </c>
      <c r="P183">
        <v>5.5</v>
      </c>
      <c r="Q183" s="14" t="s">
        <v>8323</v>
      </c>
      <c r="R183" t="s">
        <v>8326</v>
      </c>
      <c r="S183" s="17">
        <v>41961.492488425924</v>
      </c>
      <c r="T183" s="17">
        <v>42006.492488425924</v>
      </c>
    </row>
    <row r="184" spans="1:20" ht="350" x14ac:dyDescent="0.2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2">
        <v>1</v>
      </c>
      <c r="P184">
        <v>5.5</v>
      </c>
      <c r="Q184" s="14" t="s">
        <v>8323</v>
      </c>
      <c r="R184" t="s">
        <v>8326</v>
      </c>
      <c r="S184" s="17">
        <v>42402.947002314817</v>
      </c>
      <c r="T184" s="17">
        <v>42452.145138888889</v>
      </c>
    </row>
    <row r="185" spans="1:20" ht="272" x14ac:dyDescent="0.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10</v>
      </c>
      <c r="Q185" s="14" t="s">
        <v>8323</v>
      </c>
      <c r="R185" t="s">
        <v>8326</v>
      </c>
      <c r="S185" s="17">
        <v>42437.64534722222</v>
      </c>
      <c r="T185" s="17">
        <v>42497.603680555556</v>
      </c>
    </row>
    <row r="186" spans="1:20" ht="409.6" x14ac:dyDescent="0.2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2">
        <v>0</v>
      </c>
      <c r="P186">
        <v>10</v>
      </c>
      <c r="Q186" s="14" t="s">
        <v>8323</v>
      </c>
      <c r="R186" t="s">
        <v>8326</v>
      </c>
      <c r="S186" s="17">
        <v>42058.603877314818</v>
      </c>
      <c r="T186" s="17">
        <v>42087.165972222225</v>
      </c>
    </row>
    <row r="187" spans="1:20" ht="409.6" x14ac:dyDescent="0.2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2">
        <v>1</v>
      </c>
      <c r="P187">
        <v>10</v>
      </c>
      <c r="Q187" s="14" t="s">
        <v>8323</v>
      </c>
      <c r="R187" t="s">
        <v>8326</v>
      </c>
      <c r="S187" s="17">
        <v>42217.670104166667</v>
      </c>
      <c r="T187" s="17">
        <v>42247.670104166667</v>
      </c>
    </row>
    <row r="188" spans="1:20" ht="409.6" x14ac:dyDescent="0.2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2">
        <v>5</v>
      </c>
      <c r="P188">
        <v>10</v>
      </c>
      <c r="Q188" s="14" t="s">
        <v>8323</v>
      </c>
      <c r="R188" t="s">
        <v>8326</v>
      </c>
      <c r="S188" s="17">
        <v>42261.632916666669</v>
      </c>
      <c r="T188" s="17">
        <v>42266.165972222225</v>
      </c>
    </row>
    <row r="189" spans="1:20" ht="409.6" x14ac:dyDescent="0.2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2">
        <v>10</v>
      </c>
      <c r="P189">
        <v>10</v>
      </c>
      <c r="Q189" s="14" t="s">
        <v>8323</v>
      </c>
      <c r="R189" t="s">
        <v>8326</v>
      </c>
      <c r="S189" s="17">
        <v>41831.697939814818</v>
      </c>
      <c r="T189" s="17">
        <v>41861.697939814818</v>
      </c>
    </row>
    <row r="190" spans="1:20" ht="409.6" x14ac:dyDescent="0.2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2">
        <v>0</v>
      </c>
      <c r="P190">
        <v>7</v>
      </c>
      <c r="Q190" s="14" t="s">
        <v>8323</v>
      </c>
      <c r="R190" t="s">
        <v>8326</v>
      </c>
      <c r="S190" s="17">
        <v>42513.976319444439</v>
      </c>
      <c r="T190" s="17">
        <v>42559.976319444439</v>
      </c>
    </row>
    <row r="191" spans="1:20" ht="409.6" x14ac:dyDescent="0.2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2">
        <v>0</v>
      </c>
      <c r="P191">
        <v>2.33</v>
      </c>
      <c r="Q191" s="14" t="s">
        <v>8323</v>
      </c>
      <c r="R191" t="s">
        <v>8326</v>
      </c>
      <c r="S191" s="17">
        <v>42465.128391203703</v>
      </c>
      <c r="T191" s="17">
        <v>42495.128391203703</v>
      </c>
    </row>
    <row r="192" spans="1:20" ht="409.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2">
        <v>1</v>
      </c>
      <c r="P192">
        <v>3</v>
      </c>
      <c r="Q192" s="14" t="s">
        <v>8323</v>
      </c>
      <c r="R192" t="s">
        <v>8326</v>
      </c>
      <c r="S192" s="17">
        <v>41982.904386574075</v>
      </c>
      <c r="T192" s="17">
        <v>42042.904386574075</v>
      </c>
    </row>
    <row r="193" spans="1:20" ht="409.6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2">
        <v>0</v>
      </c>
      <c r="P193">
        <v>5</v>
      </c>
      <c r="Q193" s="14" t="s">
        <v>8323</v>
      </c>
      <c r="R193" t="s">
        <v>8326</v>
      </c>
      <c r="S193" s="17">
        <v>41985.427361111113</v>
      </c>
      <c r="T193" s="17">
        <v>42015.427361111113</v>
      </c>
    </row>
    <row r="194" spans="1:20" ht="409.6" x14ac:dyDescent="0.2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2">
        <v>0</v>
      </c>
      <c r="P194">
        <v>5</v>
      </c>
      <c r="Q194" s="14" t="s">
        <v>8323</v>
      </c>
      <c r="R194" t="s">
        <v>8326</v>
      </c>
      <c r="S194" s="17">
        <v>42510.938900462963</v>
      </c>
      <c r="T194" s="17">
        <v>42540.938900462963</v>
      </c>
    </row>
    <row r="195" spans="1:20" ht="409.6" x14ac:dyDescent="0.2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2">
        <v>0</v>
      </c>
      <c r="P195">
        <v>5</v>
      </c>
      <c r="Q195" s="14" t="s">
        <v>8323</v>
      </c>
      <c r="R195" t="s">
        <v>8326</v>
      </c>
      <c r="S195" s="17">
        <v>42109.801712962959</v>
      </c>
      <c r="T195" s="17">
        <v>42139.801712962959</v>
      </c>
    </row>
    <row r="196" spans="1:20" ht="409.6" x14ac:dyDescent="0.2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2">
        <v>0</v>
      </c>
      <c r="P196">
        <v>5</v>
      </c>
      <c r="Q196" s="14" t="s">
        <v>8323</v>
      </c>
      <c r="R196" t="s">
        <v>8326</v>
      </c>
      <c r="S196" s="17">
        <v>41809.389930555553</v>
      </c>
      <c r="T196" s="17">
        <v>41839.389930555553</v>
      </c>
    </row>
    <row r="197" spans="1:20" ht="409.6" x14ac:dyDescent="0.2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2">
        <v>0</v>
      </c>
      <c r="P197">
        <v>5</v>
      </c>
      <c r="Q197" s="14" t="s">
        <v>8323</v>
      </c>
      <c r="R197" t="s">
        <v>8326</v>
      </c>
      <c r="S197" s="17">
        <v>41848.772928240738</v>
      </c>
      <c r="T197" s="17">
        <v>41877.686111111114</v>
      </c>
    </row>
    <row r="198" spans="1:20" ht="409.6" x14ac:dyDescent="0.2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2">
        <v>0</v>
      </c>
      <c r="P198">
        <v>3</v>
      </c>
      <c r="Q198" s="14" t="s">
        <v>8323</v>
      </c>
      <c r="R198" t="s">
        <v>8326</v>
      </c>
      <c r="S198" s="17">
        <v>42107.864722222221</v>
      </c>
      <c r="T198" s="17">
        <v>42137.864722222221</v>
      </c>
    </row>
    <row r="199" spans="1:20" ht="288" x14ac:dyDescent="0.2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2">
        <v>0</v>
      </c>
      <c r="P199">
        <v>1.5</v>
      </c>
      <c r="Q199" s="14" t="s">
        <v>8323</v>
      </c>
      <c r="R199" t="s">
        <v>8326</v>
      </c>
      <c r="S199" s="17">
        <v>42095.229166666672</v>
      </c>
      <c r="T199" s="17">
        <v>42109.211111111115</v>
      </c>
    </row>
    <row r="200" spans="1:20" ht="409.6" x14ac:dyDescent="0.2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2">
        <v>0</v>
      </c>
      <c r="P200">
        <v>1</v>
      </c>
      <c r="Q200" s="14" t="s">
        <v>8323</v>
      </c>
      <c r="R200" t="s">
        <v>8326</v>
      </c>
      <c r="S200" s="17">
        <v>42358.573182870372</v>
      </c>
      <c r="T200" s="17">
        <v>42377.273611111115</v>
      </c>
    </row>
    <row r="201" spans="1:20" ht="409.6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2">
        <v>2</v>
      </c>
      <c r="P201">
        <v>1.5</v>
      </c>
      <c r="Q201" s="14" t="s">
        <v>8323</v>
      </c>
      <c r="R201" t="s">
        <v>8326</v>
      </c>
      <c r="S201" s="17">
        <v>42307.189270833333</v>
      </c>
      <c r="T201" s="17">
        <v>42322.958333333328</v>
      </c>
    </row>
    <row r="202" spans="1:20" ht="409.6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2">
        <v>0</v>
      </c>
      <c r="P202">
        <v>2</v>
      </c>
      <c r="Q202" s="14" t="s">
        <v>8323</v>
      </c>
      <c r="R202" t="s">
        <v>8326</v>
      </c>
      <c r="S202" s="17">
        <v>42391.772997685184</v>
      </c>
      <c r="T202" s="17">
        <v>42416.772997685184</v>
      </c>
    </row>
    <row r="203" spans="1:20" ht="409.6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2">
        <v>0</v>
      </c>
      <c r="P203">
        <v>1</v>
      </c>
      <c r="Q203" s="14" t="s">
        <v>8323</v>
      </c>
      <c r="R203" t="s">
        <v>8326</v>
      </c>
      <c r="S203" s="17">
        <v>41828.922905092593</v>
      </c>
      <c r="T203" s="17">
        <v>41888.922905092593</v>
      </c>
    </row>
    <row r="204" spans="1:20" ht="409.6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2">
        <v>0</v>
      </c>
      <c r="P204">
        <v>1</v>
      </c>
      <c r="Q204" s="14" t="s">
        <v>8323</v>
      </c>
      <c r="R204" t="s">
        <v>8326</v>
      </c>
      <c r="S204" s="17">
        <v>42444.877743055549</v>
      </c>
      <c r="T204" s="17">
        <v>42504.877743055549</v>
      </c>
    </row>
    <row r="205" spans="1:20" ht="409.6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2">
        <v>0</v>
      </c>
      <c r="P205">
        <v>1</v>
      </c>
      <c r="Q205" s="14" t="s">
        <v>8323</v>
      </c>
      <c r="R205" t="s">
        <v>8326</v>
      </c>
      <c r="S205" s="17">
        <v>42059.270023148143</v>
      </c>
      <c r="T205" s="17">
        <v>42119.190972222219</v>
      </c>
    </row>
    <row r="206" spans="1:20" ht="409.6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2">
        <v>0</v>
      </c>
      <c r="P206">
        <v>1</v>
      </c>
      <c r="Q206" s="14" t="s">
        <v>8323</v>
      </c>
      <c r="R206" t="s">
        <v>8326</v>
      </c>
      <c r="S206" s="17">
        <v>42415.168564814812</v>
      </c>
      <c r="T206" s="17">
        <v>42445.126898148148</v>
      </c>
    </row>
    <row r="207" spans="1:20" ht="380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2">
        <v>0</v>
      </c>
      <c r="P207">
        <v>1</v>
      </c>
      <c r="Q207" s="14" t="s">
        <v>8323</v>
      </c>
      <c r="R207" t="s">
        <v>8326</v>
      </c>
      <c r="S207" s="17">
        <v>42611.261064814811</v>
      </c>
      <c r="T207" s="17">
        <v>42625.707638888889</v>
      </c>
    </row>
    <row r="208" spans="1:20" ht="409.6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2">
        <v>0</v>
      </c>
      <c r="P208">
        <v>1</v>
      </c>
      <c r="Q208" s="14" t="s">
        <v>8323</v>
      </c>
      <c r="R208" t="s">
        <v>8326</v>
      </c>
      <c r="S208" s="17">
        <v>42174.780821759254</v>
      </c>
      <c r="T208" s="17">
        <v>42204.780821759254</v>
      </c>
    </row>
    <row r="209" spans="1:20" ht="409.6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2">
        <v>0</v>
      </c>
      <c r="P209">
        <v>1</v>
      </c>
      <c r="Q209" s="14" t="s">
        <v>8323</v>
      </c>
      <c r="R209" t="s">
        <v>8326</v>
      </c>
      <c r="S209" s="17">
        <v>42041.743090277778</v>
      </c>
      <c r="T209" s="17">
        <v>42071.701423611114</v>
      </c>
    </row>
    <row r="210" spans="1:20" ht="409.6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2">
        <v>0</v>
      </c>
      <c r="P210">
        <v>1</v>
      </c>
      <c r="Q210" s="14" t="s">
        <v>8323</v>
      </c>
      <c r="R210" t="s">
        <v>8326</v>
      </c>
      <c r="S210" s="17">
        <v>41789.893599537041</v>
      </c>
      <c r="T210" s="17">
        <v>41815.875</v>
      </c>
    </row>
    <row r="211" spans="1:20" ht="409.6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</v>
      </c>
      <c r="Q211" s="14" t="s">
        <v>8323</v>
      </c>
      <c r="R211" t="s">
        <v>8326</v>
      </c>
      <c r="S211" s="17">
        <v>41905.636469907404</v>
      </c>
      <c r="T211" s="17">
        <v>41935.636469907404</v>
      </c>
    </row>
    <row r="212" spans="1:20" ht="224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8323</v>
      </c>
      <c r="R212" t="s">
        <v>8326</v>
      </c>
      <c r="S212" s="17">
        <v>41890.16269675926</v>
      </c>
      <c r="T212" s="17">
        <v>41920.16269675926</v>
      </c>
    </row>
    <row r="213" spans="1:20" ht="409.6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8323</v>
      </c>
      <c r="R213" t="s">
        <v>8326</v>
      </c>
      <c r="S213" s="17">
        <v>42171.743969907402</v>
      </c>
      <c r="T213" s="17">
        <v>42201.743969907402</v>
      </c>
    </row>
    <row r="214" spans="1:20" ht="409.6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2">
        <v>0</v>
      </c>
      <c r="P214">
        <v>0</v>
      </c>
      <c r="Q214" s="14" t="s">
        <v>8323</v>
      </c>
      <c r="R214" t="s">
        <v>8326</v>
      </c>
      <c r="S214" s="17">
        <v>42495.722187499996</v>
      </c>
      <c r="T214" s="17">
        <v>42525.722187499996</v>
      </c>
    </row>
    <row r="215" spans="1:20" ht="288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8323</v>
      </c>
      <c r="R215" t="s">
        <v>8326</v>
      </c>
      <c r="S215" s="17">
        <v>42037.986284722225</v>
      </c>
      <c r="T215" s="17">
        <v>42097.944618055553</v>
      </c>
    </row>
    <row r="216" spans="1:20" ht="409.6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2">
        <v>0</v>
      </c>
      <c r="P216">
        <v>0</v>
      </c>
      <c r="Q216" s="14" t="s">
        <v>8323</v>
      </c>
      <c r="R216" t="s">
        <v>8326</v>
      </c>
      <c r="S216" s="17">
        <v>41922.535185185188</v>
      </c>
      <c r="T216" s="17">
        <v>41930.207638888889</v>
      </c>
    </row>
    <row r="217" spans="1:20" ht="409.6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2">
        <v>0</v>
      </c>
      <c r="P217">
        <v>0</v>
      </c>
      <c r="Q217" s="14" t="s">
        <v>8323</v>
      </c>
      <c r="R217" t="s">
        <v>8326</v>
      </c>
      <c r="S217" s="17">
        <v>42325.920717592591</v>
      </c>
      <c r="T217" s="17">
        <v>42355.920717592591</v>
      </c>
    </row>
    <row r="218" spans="1:20" ht="409.6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8323</v>
      </c>
      <c r="R218" t="s">
        <v>8326</v>
      </c>
      <c r="S218" s="17">
        <v>42675.262962962966</v>
      </c>
      <c r="T218" s="17">
        <v>42705.304629629631</v>
      </c>
    </row>
    <row r="219" spans="1:20" ht="409.6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>
        <v>0</v>
      </c>
      <c r="Q219" s="14" t="s">
        <v>8323</v>
      </c>
      <c r="R219" t="s">
        <v>8326</v>
      </c>
      <c r="S219" s="17">
        <v>42322.025115740747</v>
      </c>
      <c r="T219" s="17">
        <v>42352.025115740747</v>
      </c>
    </row>
    <row r="220" spans="1:20" ht="409.6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2">
        <v>0</v>
      </c>
      <c r="P220">
        <v>0</v>
      </c>
      <c r="Q220" s="14" t="s">
        <v>8323</v>
      </c>
      <c r="R220" t="s">
        <v>8326</v>
      </c>
      <c r="S220" s="17">
        <v>42550.048449074078</v>
      </c>
      <c r="T220" s="17">
        <v>42580.978472222225</v>
      </c>
    </row>
    <row r="221" spans="1:20" ht="409.6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2">
        <v>0</v>
      </c>
      <c r="P221">
        <v>0</v>
      </c>
      <c r="Q221" s="14" t="s">
        <v>8323</v>
      </c>
      <c r="R221" t="s">
        <v>8326</v>
      </c>
      <c r="S221" s="17">
        <v>42515.078217592592</v>
      </c>
      <c r="T221" s="17">
        <v>42575.078217592592</v>
      </c>
    </row>
    <row r="222" spans="1:20" ht="112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2">
        <v>0</v>
      </c>
      <c r="P222">
        <v>0</v>
      </c>
      <c r="Q222" s="14" t="s">
        <v>8323</v>
      </c>
      <c r="R222" t="s">
        <v>8326</v>
      </c>
      <c r="S222" s="17">
        <v>42538.742893518516</v>
      </c>
      <c r="T222" s="17">
        <v>42568.742893518516</v>
      </c>
    </row>
    <row r="223" spans="1:20" ht="409.6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2">
        <v>0</v>
      </c>
      <c r="P223">
        <v>0</v>
      </c>
      <c r="Q223" s="14" t="s">
        <v>8323</v>
      </c>
      <c r="R223" t="s">
        <v>8326</v>
      </c>
      <c r="S223" s="17">
        <v>42419.246168981481</v>
      </c>
      <c r="T223" s="17">
        <v>42434.246168981481</v>
      </c>
    </row>
    <row r="224" spans="1:20" ht="409.6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2">
        <v>0</v>
      </c>
      <c r="P224">
        <v>0</v>
      </c>
      <c r="Q224" s="14" t="s">
        <v>8323</v>
      </c>
      <c r="R224" t="s">
        <v>8326</v>
      </c>
      <c r="S224" s="17">
        <v>42613.841261574074</v>
      </c>
      <c r="T224" s="17">
        <v>42644.166666666672</v>
      </c>
    </row>
    <row r="225" spans="1:20" ht="409.6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2">
        <v>0</v>
      </c>
      <c r="P225">
        <v>0</v>
      </c>
      <c r="Q225" s="14" t="s">
        <v>8323</v>
      </c>
      <c r="R225" t="s">
        <v>8326</v>
      </c>
      <c r="S225" s="17">
        <v>42108.692060185189</v>
      </c>
      <c r="T225" s="17">
        <v>42153.692060185189</v>
      </c>
    </row>
    <row r="226" spans="1:20" ht="409.6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8323</v>
      </c>
      <c r="R226" t="s">
        <v>8326</v>
      </c>
      <c r="S226" s="17">
        <v>42228.151701388888</v>
      </c>
      <c r="T226" s="17">
        <v>42253.151701388888</v>
      </c>
    </row>
    <row r="227" spans="1:20" ht="409.6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2">
        <v>0</v>
      </c>
      <c r="P227">
        <v>0</v>
      </c>
      <c r="Q227" s="14" t="s">
        <v>8323</v>
      </c>
      <c r="R227" t="s">
        <v>8326</v>
      </c>
      <c r="S227" s="17">
        <v>42408.999571759254</v>
      </c>
      <c r="T227" s="17">
        <v>42453.957905092597</v>
      </c>
    </row>
    <row r="228" spans="1:20" ht="409.6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2">
        <v>0</v>
      </c>
      <c r="P228">
        <v>0</v>
      </c>
      <c r="Q228" s="14" t="s">
        <v>8323</v>
      </c>
      <c r="R228" t="s">
        <v>8326</v>
      </c>
      <c r="S228" s="17">
        <v>42253.633159722223</v>
      </c>
      <c r="T228" s="17">
        <v>42313.674826388888</v>
      </c>
    </row>
    <row r="229" spans="1:20" ht="409.6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8323</v>
      </c>
      <c r="R229" t="s">
        <v>8326</v>
      </c>
      <c r="S229" s="17">
        <v>41916.597638888888</v>
      </c>
      <c r="T229" s="17">
        <v>41976.639305555553</v>
      </c>
    </row>
    <row r="230" spans="1:20" ht="409.6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2">
        <v>0</v>
      </c>
      <c r="P230">
        <v>0</v>
      </c>
      <c r="Q230" s="14" t="s">
        <v>8323</v>
      </c>
      <c r="R230" t="s">
        <v>8326</v>
      </c>
      <c r="S230" s="17">
        <v>42457.932025462964</v>
      </c>
      <c r="T230" s="17">
        <v>42485.013888888891</v>
      </c>
    </row>
    <row r="231" spans="1:20" ht="409.6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2">
        <v>0</v>
      </c>
      <c r="P231">
        <v>0</v>
      </c>
      <c r="Q231" s="14" t="s">
        <v>8323</v>
      </c>
      <c r="R231" t="s">
        <v>8326</v>
      </c>
      <c r="S231" s="17">
        <v>42213.662905092591</v>
      </c>
      <c r="T231" s="17">
        <v>42243.662905092591</v>
      </c>
    </row>
    <row r="232" spans="1:20" ht="409.6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2">
        <v>0</v>
      </c>
      <c r="P232">
        <v>0</v>
      </c>
      <c r="Q232" s="14" t="s">
        <v>8323</v>
      </c>
      <c r="R232" t="s">
        <v>8326</v>
      </c>
      <c r="S232" s="17">
        <v>41941.585231481484</v>
      </c>
      <c r="T232" s="17">
        <v>41991.626898148148</v>
      </c>
    </row>
    <row r="233" spans="1:20" ht="409.6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2">
        <v>0</v>
      </c>
      <c r="P233">
        <v>0</v>
      </c>
      <c r="Q233" s="14" t="s">
        <v>8323</v>
      </c>
      <c r="R233" t="s">
        <v>8326</v>
      </c>
      <c r="S233" s="17">
        <v>42282.655543981484</v>
      </c>
      <c r="T233" s="17">
        <v>42342.697210648148</v>
      </c>
    </row>
    <row r="234" spans="1:20" ht="409.6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2">
        <v>0</v>
      </c>
      <c r="P234">
        <v>0</v>
      </c>
      <c r="Q234" s="14" t="s">
        <v>8323</v>
      </c>
      <c r="R234" t="s">
        <v>8326</v>
      </c>
      <c r="S234" s="17">
        <v>42115.11618055556</v>
      </c>
      <c r="T234" s="17">
        <v>42175.11618055556</v>
      </c>
    </row>
    <row r="235" spans="1:20" ht="409.6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8323</v>
      </c>
      <c r="R235" t="s">
        <v>8326</v>
      </c>
      <c r="S235" s="17">
        <v>42286.749780092592</v>
      </c>
      <c r="T235" s="17">
        <v>42316.791446759264</v>
      </c>
    </row>
    <row r="236" spans="1:20" ht="409.6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2">
        <v>0</v>
      </c>
      <c r="P236">
        <v>0</v>
      </c>
      <c r="Q236" s="14" t="s">
        <v>8323</v>
      </c>
      <c r="R236" t="s">
        <v>8326</v>
      </c>
      <c r="S236" s="17">
        <v>42511.698101851856</v>
      </c>
      <c r="T236" s="17">
        <v>42535.787500000006</v>
      </c>
    </row>
    <row r="237" spans="1:20" ht="409.6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2">
        <v>0</v>
      </c>
      <c r="P237">
        <v>0</v>
      </c>
      <c r="Q237" s="14" t="s">
        <v>8323</v>
      </c>
      <c r="R237" t="s">
        <v>8326</v>
      </c>
      <c r="S237" s="17">
        <v>41950.114108796297</v>
      </c>
      <c r="T237" s="17">
        <v>42010.114108796297</v>
      </c>
    </row>
    <row r="238" spans="1:20" ht="409.6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2">
        <v>0</v>
      </c>
      <c r="P238">
        <v>0</v>
      </c>
      <c r="Q238" s="14" t="s">
        <v>8323</v>
      </c>
      <c r="R238" t="s">
        <v>8326</v>
      </c>
      <c r="S238" s="17">
        <v>41793.710231481484</v>
      </c>
      <c r="T238" s="17">
        <v>41823.710231481484</v>
      </c>
    </row>
    <row r="239" spans="1:20" ht="409.6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2">
        <v>0</v>
      </c>
      <c r="P239">
        <v>0</v>
      </c>
      <c r="Q239" s="14" t="s">
        <v>8323</v>
      </c>
      <c r="R239" t="s">
        <v>8326</v>
      </c>
      <c r="S239" s="17">
        <v>42453.806307870371</v>
      </c>
      <c r="T239" s="17">
        <v>42513.806307870371</v>
      </c>
    </row>
    <row r="240" spans="1:20" ht="409.6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2">
        <v>0</v>
      </c>
      <c r="P240">
        <v>0</v>
      </c>
      <c r="Q240" s="14" t="s">
        <v>8323</v>
      </c>
      <c r="R240" t="s">
        <v>8326</v>
      </c>
      <c r="S240" s="17">
        <v>42103.024398148147</v>
      </c>
      <c r="T240" s="17">
        <v>42112.9375</v>
      </c>
    </row>
    <row r="241" spans="1:20" ht="409.6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8323</v>
      </c>
      <c r="R241" t="s">
        <v>8326</v>
      </c>
      <c r="S241" s="17">
        <v>42186.01116898148</v>
      </c>
      <c r="T241" s="17">
        <v>42230.818055555559</v>
      </c>
    </row>
    <row r="242" spans="1:20" ht="409.6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2">
        <v>0</v>
      </c>
      <c r="P242">
        <v>0</v>
      </c>
      <c r="Q242" s="14" t="s">
        <v>8323</v>
      </c>
      <c r="R242" t="s">
        <v>8326</v>
      </c>
      <c r="S242" s="17">
        <v>42492.737847222219</v>
      </c>
      <c r="T242" s="17">
        <v>42534.166666666672</v>
      </c>
    </row>
    <row r="243" spans="1:20" ht="409.6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8323</v>
      </c>
      <c r="R243" t="s">
        <v>8326</v>
      </c>
      <c r="S243" s="17">
        <v>41793.814259259263</v>
      </c>
      <c r="T243" s="17">
        <v>41825.165972222225</v>
      </c>
    </row>
    <row r="244" spans="1:20" ht="409.6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8323</v>
      </c>
      <c r="R244" t="s">
        <v>8326</v>
      </c>
      <c r="S244" s="17">
        <v>42111.904097222221</v>
      </c>
      <c r="T244" s="17">
        <v>42171.904097222221</v>
      </c>
    </row>
    <row r="245" spans="1:20" ht="409.6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2">
        <v>0</v>
      </c>
      <c r="P245">
        <v>0</v>
      </c>
      <c r="Q245" s="14" t="s">
        <v>8323</v>
      </c>
      <c r="R245" t="s">
        <v>8326</v>
      </c>
      <c r="S245" s="17">
        <v>41867.652280092596</v>
      </c>
      <c r="T245" s="17">
        <v>41875.291666666664</v>
      </c>
    </row>
    <row r="246" spans="1:20" ht="409.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2">
        <v>0</v>
      </c>
      <c r="P246">
        <v>0</v>
      </c>
      <c r="Q246" s="14" t="s">
        <v>8323</v>
      </c>
      <c r="R246" t="s">
        <v>8326</v>
      </c>
      <c r="S246" s="17">
        <v>41905.795706018522</v>
      </c>
      <c r="T246" s="17">
        <v>41933.82708333333</v>
      </c>
    </row>
    <row r="247" spans="1:20" ht="409.6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2">
        <v>0</v>
      </c>
      <c r="P247">
        <v>0</v>
      </c>
      <c r="Q247" s="14" t="s">
        <v>8323</v>
      </c>
      <c r="R247" t="s">
        <v>8326</v>
      </c>
      <c r="S247" s="17">
        <v>42534.866875</v>
      </c>
      <c r="T247" s="17">
        <v>42564.866875</v>
      </c>
    </row>
    <row r="248" spans="1:20" ht="409.6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2">
        <v>0</v>
      </c>
      <c r="P248">
        <v>0</v>
      </c>
      <c r="Q248" s="14" t="s">
        <v>8323</v>
      </c>
      <c r="R248" t="s">
        <v>8326</v>
      </c>
      <c r="S248" s="17">
        <v>42730.903726851851</v>
      </c>
      <c r="T248" s="17">
        <v>42760.903726851851</v>
      </c>
    </row>
    <row r="249" spans="1:20" ht="409.6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2">
        <v>0</v>
      </c>
      <c r="P249">
        <v>0</v>
      </c>
      <c r="Q249" s="14" t="s">
        <v>8323</v>
      </c>
      <c r="R249" t="s">
        <v>8326</v>
      </c>
      <c r="S249" s="17">
        <v>42421.141469907408</v>
      </c>
      <c r="T249" s="17">
        <v>42481.099803240737</v>
      </c>
    </row>
    <row r="250" spans="1:20" ht="409.6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2">
        <v>0</v>
      </c>
      <c r="P250">
        <v>0</v>
      </c>
      <c r="Q250" s="14" t="s">
        <v>8323</v>
      </c>
      <c r="R250" t="s">
        <v>8326</v>
      </c>
      <c r="S250" s="17">
        <v>41761.810150462967</v>
      </c>
      <c r="T250" s="17">
        <v>41768.286805555559</v>
      </c>
    </row>
    <row r="251" spans="1:20" ht="409.6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2">
        <v>0</v>
      </c>
      <c r="P251">
        <v>0</v>
      </c>
      <c r="Q251" s="14" t="s">
        <v>8323</v>
      </c>
      <c r="R251" t="s">
        <v>8326</v>
      </c>
      <c r="S251" s="17">
        <v>41927.124884259261</v>
      </c>
      <c r="T251" s="17">
        <v>41937.124884259261</v>
      </c>
    </row>
  </sheetData>
  <conditionalFormatting sqref="F1:F251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E8DC-2428-DD49-82F2-E91E8BF72086}">
  <dimension ref="A1:D11"/>
  <sheetViews>
    <sheetView workbookViewId="0">
      <selection activeCell="B2" sqref="B2"/>
    </sheetView>
  </sheetViews>
  <sheetFormatPr baseColWidth="10" defaultRowHeight="15" x14ac:dyDescent="0.2"/>
  <cols>
    <col min="1" max="1" width="21.6640625" bestFit="1" customWidth="1"/>
    <col min="2" max="2" width="20" bestFit="1" customWidth="1"/>
    <col min="3" max="3" width="21.83203125" bestFit="1" customWidth="1"/>
  </cols>
  <sheetData>
    <row r="1" spans="1:4" x14ac:dyDescent="0.2">
      <c r="A1" s="12"/>
      <c r="B1" s="12" t="s">
        <v>8390</v>
      </c>
      <c r="C1" s="12" t="s">
        <v>8391</v>
      </c>
    </row>
    <row r="2" spans="1:4" x14ac:dyDescent="0.2">
      <c r="A2" s="12" t="s">
        <v>8386</v>
      </c>
      <c r="B2" s="27">
        <f>AVERAGE('Successful US Kickstarters'!D:D)</f>
        <v>5048.8786407766993</v>
      </c>
      <c r="C2" s="27">
        <f>AVERAGE('Failed US Kickstarters'!D:D)</f>
        <v>10554.212</v>
      </c>
      <c r="D2" s="28"/>
    </row>
    <row r="3" spans="1:4" x14ac:dyDescent="0.2">
      <c r="A3" s="12" t="s">
        <v>8387</v>
      </c>
      <c r="B3" s="27">
        <f>MEDIAN('Successful US Kickstarters'!D:D)</f>
        <v>3000</v>
      </c>
      <c r="C3" s="27">
        <f>MEDIAN('Failed US Kickstarters'!D:D)</f>
        <v>5000</v>
      </c>
      <c r="D3" s="28"/>
    </row>
    <row r="4" spans="1:4" x14ac:dyDescent="0.2">
      <c r="A4" s="12" t="s">
        <v>8392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  <c r="D4" s="28"/>
    </row>
    <row r="5" spans="1:4" x14ac:dyDescent="0.2">
      <c r="A5" s="12" t="s">
        <v>8393</v>
      </c>
      <c r="B5" s="27">
        <f>_xlfn.QUARTILE.EXC('Successful US Kickstarters'!D:D, 3)</f>
        <v>5000</v>
      </c>
      <c r="C5" s="27">
        <f>_xlfn.QUARTILE.EXC('Failed US Kickstarters'!D:D, 3)</f>
        <v>10000</v>
      </c>
      <c r="D5" s="28"/>
    </row>
    <row r="6" spans="1:4" x14ac:dyDescent="0.2">
      <c r="A6" s="12" t="s">
        <v>8394</v>
      </c>
      <c r="B6" s="27">
        <f>_xlfn.QUARTILE.EXC('Successful US Kickstarters'!D:D, 1)</f>
        <v>1500</v>
      </c>
      <c r="C6" s="27">
        <f>_xlfn.QUARTILE.EXC('Failed US Kickstarters'!D:D, 1)</f>
        <v>2000</v>
      </c>
      <c r="D6" s="28"/>
    </row>
    <row r="7" spans="1:4" x14ac:dyDescent="0.2">
      <c r="A7" s="12" t="s">
        <v>8395</v>
      </c>
      <c r="B7" s="27">
        <f>B5-B6</f>
        <v>3500</v>
      </c>
      <c r="C7" s="27">
        <f>C5-C6</f>
        <v>8000</v>
      </c>
      <c r="D7" s="28"/>
    </row>
    <row r="8" spans="1:4" x14ac:dyDescent="0.2">
      <c r="A8" s="12"/>
      <c r="B8" s="27"/>
      <c r="C8" s="27"/>
      <c r="D8" s="28"/>
    </row>
    <row r="9" spans="1:4" x14ac:dyDescent="0.2">
      <c r="A9" s="12" t="s">
        <v>8388</v>
      </c>
      <c r="B9" s="27">
        <f>AVERAGE('Successful US Kickstarters'!E:E)</f>
        <v>5601.5458009708727</v>
      </c>
      <c r="C9" s="27">
        <f>AVERAGE('Failed US Kickstarters'!E:E)</f>
        <v>558.65484000000004</v>
      </c>
      <c r="D9" s="28"/>
    </row>
    <row r="10" spans="1:4" x14ac:dyDescent="0.2">
      <c r="A10" s="12" t="s">
        <v>8389</v>
      </c>
      <c r="B10" s="27">
        <f>MEDIAN('Successful US Kickstarters'!E:E)</f>
        <v>3167.5</v>
      </c>
      <c r="C10" s="27">
        <f>MEDIAN('Failed US Kickstarters'!E:E)</f>
        <v>103</v>
      </c>
      <c r="D10" s="28"/>
    </row>
    <row r="11" spans="1:4" x14ac:dyDescent="0.2">
      <c r="A11" s="12"/>
      <c r="B11" s="27"/>
      <c r="C11" s="27"/>
      <c r="D11" s="2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BC49-0F47-0048-83D8-346F228B0754}">
  <dimension ref="A1:T413"/>
  <sheetViews>
    <sheetView zoomScaleNormal="100" workbookViewId="0">
      <selection activeCell="G1" sqref="G1:G1048576"/>
    </sheetView>
  </sheetViews>
  <sheetFormatPr baseColWidth="10" defaultRowHeight="15" x14ac:dyDescent="0.2"/>
  <cols>
    <col min="1" max="1" width="5.1640625" bestFit="1" customWidth="1"/>
    <col min="2" max="2" width="14.83203125" bestFit="1" customWidth="1"/>
    <col min="3" max="3" width="42.33203125" style="24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8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3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8379</v>
      </c>
      <c r="R1" s="11" t="s">
        <v>8359</v>
      </c>
      <c r="S1" s="11" t="s">
        <v>8365</v>
      </c>
      <c r="T1" s="11" t="s">
        <v>8366</v>
      </c>
    </row>
    <row r="2" spans="1:20" ht="47" customHeight="1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2">
        <v>100</v>
      </c>
      <c r="P2">
        <v>179.28</v>
      </c>
      <c r="Q2" s="14" t="s">
        <v>8323</v>
      </c>
      <c r="R2" t="s">
        <v>8326</v>
      </c>
      <c r="S2" s="17">
        <v>41730.276747685188</v>
      </c>
      <c r="T2" s="17">
        <v>41764.276747685188</v>
      </c>
    </row>
    <row r="3" spans="1:20" ht="52" customHeight="1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2">
        <v>160</v>
      </c>
      <c r="P3">
        <v>60.3</v>
      </c>
      <c r="Q3" s="14" t="s">
        <v>8323</v>
      </c>
      <c r="R3" t="s">
        <v>8326</v>
      </c>
      <c r="S3" s="17">
        <v>41940.69158564815</v>
      </c>
      <c r="T3" s="17">
        <v>41969.332638888889</v>
      </c>
    </row>
    <row r="4" spans="1:20" s="9" customFormat="1" ht="91" customHeight="1" x14ac:dyDescent="0.2">
      <c r="A4" s="9">
        <v>3691</v>
      </c>
      <c r="B4" s="25" t="s">
        <v>3688</v>
      </c>
      <c r="C4" s="25" t="s">
        <v>7801</v>
      </c>
      <c r="D4" s="9">
        <v>40000</v>
      </c>
      <c r="E4" s="9">
        <v>51184</v>
      </c>
      <c r="F4" s="9" t="s">
        <v>8218</v>
      </c>
      <c r="G4" s="9" t="s">
        <v>8223</v>
      </c>
      <c r="H4" s="9" t="s">
        <v>8245</v>
      </c>
      <c r="I4" s="9">
        <v>1425272340</v>
      </c>
      <c r="J4" s="9">
        <v>1421426929</v>
      </c>
      <c r="K4" s="9" t="b">
        <v>0</v>
      </c>
      <c r="L4" s="9">
        <v>274</v>
      </c>
      <c r="M4" s="9" t="b">
        <v>1</v>
      </c>
      <c r="N4" s="9" t="s">
        <v>8269</v>
      </c>
      <c r="O4" s="26">
        <v>128</v>
      </c>
      <c r="P4" s="9">
        <v>186.8</v>
      </c>
      <c r="Q4" s="9" t="s">
        <v>8323</v>
      </c>
      <c r="R4" s="9" t="s">
        <v>8326</v>
      </c>
      <c r="S4" s="9">
        <v>42020.700567129628</v>
      </c>
      <c r="T4" s="9">
        <v>42065.207638888889</v>
      </c>
    </row>
    <row r="5" spans="1:20" ht="76" customHeight="1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2">
        <v>100</v>
      </c>
      <c r="P5">
        <v>550.04</v>
      </c>
      <c r="Q5" s="14" t="s">
        <v>8323</v>
      </c>
      <c r="R5" t="s">
        <v>8326</v>
      </c>
      <c r="S5" s="17">
        <v>41887.292187500003</v>
      </c>
      <c r="T5" s="17">
        <v>41917.292187500003</v>
      </c>
    </row>
    <row r="6" spans="1:20" ht="113" customHeight="1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2">
        <v>114</v>
      </c>
      <c r="P6">
        <v>119.18</v>
      </c>
      <c r="Q6" s="14" t="s">
        <v>8323</v>
      </c>
      <c r="R6" t="s">
        <v>8326</v>
      </c>
      <c r="S6" s="17">
        <v>42480.078715277778</v>
      </c>
      <c r="T6" s="17">
        <v>42504.165972222225</v>
      </c>
    </row>
    <row r="7" spans="1:20" ht="71" customHeight="1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2">
        <v>101</v>
      </c>
      <c r="P7">
        <v>131.13999999999999</v>
      </c>
      <c r="Q7" s="14" t="s">
        <v>8323</v>
      </c>
      <c r="R7" t="s">
        <v>8326</v>
      </c>
      <c r="S7" s="17">
        <v>42252.474351851852</v>
      </c>
      <c r="T7" s="17">
        <v>42276.165972222225</v>
      </c>
    </row>
    <row r="8" spans="1:20" ht="71" customHeight="1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2">
        <v>100</v>
      </c>
      <c r="P8">
        <v>262.11</v>
      </c>
      <c r="Q8" s="14" t="s">
        <v>8323</v>
      </c>
      <c r="R8" t="s">
        <v>8326</v>
      </c>
      <c r="S8" s="17">
        <v>42219.665173611109</v>
      </c>
      <c r="T8" s="17">
        <v>42257.165972222225</v>
      </c>
    </row>
    <row r="9" spans="1:20" ht="80" customHeight="1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2">
        <v>103</v>
      </c>
      <c r="P9">
        <v>134.26</v>
      </c>
      <c r="Q9" s="14" t="s">
        <v>8323</v>
      </c>
      <c r="R9" t="s">
        <v>8326</v>
      </c>
      <c r="S9" s="17">
        <v>42445.19430555556</v>
      </c>
      <c r="T9" s="17">
        <v>42489.19430555556</v>
      </c>
    </row>
    <row r="10" spans="1:20" ht="65" customHeight="1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2">
        <v>103</v>
      </c>
      <c r="P10">
        <v>297.02999999999997</v>
      </c>
      <c r="Q10" s="14" t="s">
        <v>8323</v>
      </c>
      <c r="R10" t="s">
        <v>8326</v>
      </c>
      <c r="S10" s="17">
        <v>41884.617314814815</v>
      </c>
      <c r="T10" s="17">
        <v>41916.617314814815</v>
      </c>
    </row>
    <row r="11" spans="1:20" ht="70" customHeight="1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2">
        <v>102</v>
      </c>
      <c r="P11">
        <v>141.71</v>
      </c>
      <c r="Q11" s="14" t="s">
        <v>8323</v>
      </c>
      <c r="R11" t="s">
        <v>8326</v>
      </c>
      <c r="S11" s="17">
        <v>42697.850844907407</v>
      </c>
      <c r="T11" s="17">
        <v>42745.208333333328</v>
      </c>
    </row>
    <row r="12" spans="1:20" ht="67" customHeight="1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2">
        <v>120</v>
      </c>
      <c r="P12">
        <v>85.53</v>
      </c>
      <c r="Q12" s="14" t="s">
        <v>8323</v>
      </c>
      <c r="R12" t="s">
        <v>8326</v>
      </c>
      <c r="S12" s="17">
        <v>41834.586574074077</v>
      </c>
      <c r="T12" s="17">
        <v>41866.083333333336</v>
      </c>
    </row>
    <row r="13" spans="1:20" ht="70" customHeight="1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2">
        <v>102</v>
      </c>
      <c r="P13">
        <v>119.19</v>
      </c>
      <c r="Q13" s="14" t="s">
        <v>8323</v>
      </c>
      <c r="R13" t="s">
        <v>8326</v>
      </c>
      <c r="S13" s="17">
        <v>41918.742175925923</v>
      </c>
      <c r="T13" s="17">
        <v>41948.783842592595</v>
      </c>
    </row>
    <row r="14" spans="1:20" ht="67" customHeight="1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2">
        <v>106</v>
      </c>
      <c r="P14">
        <v>251.74</v>
      </c>
      <c r="Q14" s="14" t="s">
        <v>8323</v>
      </c>
      <c r="R14" t="s">
        <v>8326</v>
      </c>
      <c r="S14" s="17">
        <v>42614.760937500003</v>
      </c>
      <c r="T14" s="17">
        <v>42644.165972222225</v>
      </c>
    </row>
    <row r="15" spans="1:20" ht="76" customHeight="1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2">
        <v>118</v>
      </c>
      <c r="P15">
        <v>110.35</v>
      </c>
      <c r="Q15" s="14" t="s">
        <v>8323</v>
      </c>
      <c r="R15" t="s">
        <v>8326</v>
      </c>
      <c r="S15" s="17">
        <v>41909.969386574077</v>
      </c>
      <c r="T15" s="17">
        <v>41950.011053240742</v>
      </c>
    </row>
    <row r="16" spans="1:20" ht="81" customHeight="1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2">
        <v>110</v>
      </c>
      <c r="P16">
        <v>92.04</v>
      </c>
      <c r="Q16" s="14" t="s">
        <v>8323</v>
      </c>
      <c r="R16" t="s">
        <v>8326</v>
      </c>
      <c r="S16" s="17">
        <v>42461.747199074074</v>
      </c>
      <c r="T16" s="17">
        <v>42491.747199074074</v>
      </c>
    </row>
    <row r="17" spans="1:20" ht="78" customHeight="1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2">
        <v>104</v>
      </c>
      <c r="P17">
        <v>81.13</v>
      </c>
      <c r="Q17" s="14" t="s">
        <v>8323</v>
      </c>
      <c r="R17" t="s">
        <v>8326</v>
      </c>
      <c r="S17" s="17">
        <v>42135.60020833333</v>
      </c>
      <c r="T17" s="17">
        <v>42167.083333333328</v>
      </c>
    </row>
    <row r="18" spans="1:20" ht="81" customHeight="1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2">
        <v>108</v>
      </c>
      <c r="P18">
        <v>106.8</v>
      </c>
      <c r="Q18" s="14" t="s">
        <v>8323</v>
      </c>
      <c r="R18" t="s">
        <v>8326</v>
      </c>
      <c r="S18" s="17">
        <v>41933.291643518518</v>
      </c>
      <c r="T18" s="17">
        <v>41963.333310185189</v>
      </c>
    </row>
    <row r="19" spans="1:20" ht="83" customHeight="1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2">
        <v>102</v>
      </c>
      <c r="P19">
        <v>177.09</v>
      </c>
      <c r="Q19" s="14" t="s">
        <v>8323</v>
      </c>
      <c r="R19" t="s">
        <v>8326</v>
      </c>
      <c r="S19" s="17">
        <v>42602.576712962968</v>
      </c>
      <c r="T19" s="17">
        <v>42621.15625</v>
      </c>
    </row>
    <row r="20" spans="1:20" ht="35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2">
        <v>101</v>
      </c>
      <c r="P20">
        <v>182.91</v>
      </c>
      <c r="Q20" s="14" t="s">
        <v>8323</v>
      </c>
      <c r="R20" t="s">
        <v>8326</v>
      </c>
      <c r="S20" s="17">
        <v>42702.917048611111</v>
      </c>
      <c r="T20" s="17">
        <v>42732.917048611111</v>
      </c>
    </row>
    <row r="21" spans="1:20" ht="256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2">
        <v>100</v>
      </c>
      <c r="P21">
        <v>168.25</v>
      </c>
      <c r="Q21" s="14" t="s">
        <v>8323</v>
      </c>
      <c r="R21" t="s">
        <v>8326</v>
      </c>
      <c r="S21" s="17">
        <v>42050.983182870375</v>
      </c>
      <c r="T21" s="17">
        <v>42085.941516203704</v>
      </c>
    </row>
    <row r="22" spans="1:20" ht="380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2">
        <v>116</v>
      </c>
      <c r="P22">
        <v>71.489999999999995</v>
      </c>
      <c r="Q22" s="14" t="s">
        <v>8323</v>
      </c>
      <c r="R22" t="s">
        <v>8326</v>
      </c>
      <c r="S22" s="17">
        <v>41835.666354166664</v>
      </c>
      <c r="T22" s="17">
        <v>41855.666354166664</v>
      </c>
    </row>
    <row r="23" spans="1:20" ht="320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2">
        <v>110</v>
      </c>
      <c r="P23">
        <v>99.79</v>
      </c>
      <c r="Q23" s="14" t="s">
        <v>8323</v>
      </c>
      <c r="R23" t="s">
        <v>8326</v>
      </c>
      <c r="S23" s="17">
        <v>42290.61855324074</v>
      </c>
      <c r="T23" s="17">
        <v>42320.104861111111</v>
      </c>
    </row>
    <row r="24" spans="1:20" ht="365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2">
        <v>101</v>
      </c>
      <c r="P24">
        <v>54.91</v>
      </c>
      <c r="Q24" s="14" t="s">
        <v>8323</v>
      </c>
      <c r="R24" t="s">
        <v>8326</v>
      </c>
      <c r="S24" s="17">
        <v>42400.704537037032</v>
      </c>
      <c r="T24" s="17">
        <v>42444.875</v>
      </c>
    </row>
    <row r="25" spans="1:20" ht="365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2">
        <v>105</v>
      </c>
      <c r="P25">
        <v>89.59</v>
      </c>
      <c r="Q25" s="14" t="s">
        <v>8323</v>
      </c>
      <c r="R25" t="s">
        <v>8326</v>
      </c>
      <c r="S25" s="17">
        <v>42696.624444444446</v>
      </c>
      <c r="T25" s="17">
        <v>42726.624444444446</v>
      </c>
    </row>
    <row r="26" spans="1:20" ht="350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2">
        <v>104</v>
      </c>
      <c r="P26">
        <v>199.17</v>
      </c>
      <c r="Q26" s="14" t="s">
        <v>8323</v>
      </c>
      <c r="R26" t="s">
        <v>8326</v>
      </c>
      <c r="S26" s="17">
        <v>42265.022824074069</v>
      </c>
      <c r="T26" s="17">
        <v>42285.022824074069</v>
      </c>
    </row>
    <row r="27" spans="1:20" ht="380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2">
        <v>103</v>
      </c>
      <c r="P27">
        <v>85.53</v>
      </c>
      <c r="Q27" s="14" t="s">
        <v>8323</v>
      </c>
      <c r="R27" t="s">
        <v>8326</v>
      </c>
      <c r="S27" s="17">
        <v>42522.347812499997</v>
      </c>
      <c r="T27" s="17">
        <v>42552.347812499997</v>
      </c>
    </row>
    <row r="28" spans="1:20" ht="288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2">
        <v>154</v>
      </c>
      <c r="P28">
        <v>106.5</v>
      </c>
      <c r="Q28" s="14" t="s">
        <v>8323</v>
      </c>
      <c r="R28" t="s">
        <v>8326</v>
      </c>
      <c r="S28" s="17">
        <v>42284.500104166669</v>
      </c>
      <c r="T28" s="17">
        <v>42314.541770833333</v>
      </c>
    </row>
    <row r="29" spans="1:20" ht="365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2">
        <v>102</v>
      </c>
      <c r="P29">
        <v>127.79</v>
      </c>
      <c r="Q29" s="14" t="s">
        <v>8323</v>
      </c>
      <c r="R29" t="s">
        <v>8326</v>
      </c>
      <c r="S29" s="17">
        <v>42292.701053240744</v>
      </c>
      <c r="T29" s="17">
        <v>42322.742719907401</v>
      </c>
    </row>
    <row r="30" spans="1:20" ht="224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2">
        <v>102</v>
      </c>
      <c r="P30">
        <v>136.85</v>
      </c>
      <c r="Q30" s="14" t="s">
        <v>8323</v>
      </c>
      <c r="R30" t="s">
        <v>8326</v>
      </c>
      <c r="S30" s="17">
        <v>42769.574999999997</v>
      </c>
      <c r="T30" s="17">
        <v>42790.574999999997</v>
      </c>
    </row>
    <row r="31" spans="1:20" ht="350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2">
        <v>102</v>
      </c>
      <c r="P31">
        <v>53.18</v>
      </c>
      <c r="Q31" s="14" t="s">
        <v>8323</v>
      </c>
      <c r="R31" t="s">
        <v>8326</v>
      </c>
      <c r="S31" s="17">
        <v>42172.757638888885</v>
      </c>
      <c r="T31" s="17">
        <v>42202.757638888885</v>
      </c>
    </row>
    <row r="32" spans="1:20" ht="395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2">
        <v>102</v>
      </c>
      <c r="P32">
        <v>125.12</v>
      </c>
      <c r="Q32" s="14" t="s">
        <v>8323</v>
      </c>
      <c r="R32" t="s">
        <v>8326</v>
      </c>
      <c r="S32" s="17">
        <v>42567.840069444443</v>
      </c>
      <c r="T32" s="17">
        <v>42597.840069444443</v>
      </c>
    </row>
    <row r="33" spans="1:20" ht="17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2">
        <v>101</v>
      </c>
      <c r="P33">
        <v>256.37</v>
      </c>
      <c r="Q33" s="14" t="s">
        <v>8323</v>
      </c>
      <c r="R33" t="s">
        <v>8326</v>
      </c>
      <c r="S33" s="17">
        <v>42772.833379629628</v>
      </c>
      <c r="T33" s="17">
        <v>42806.875</v>
      </c>
    </row>
    <row r="34" spans="1:20" ht="350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2">
        <v>302</v>
      </c>
      <c r="P34">
        <v>252.02</v>
      </c>
      <c r="Q34" s="14" t="s">
        <v>8323</v>
      </c>
      <c r="R34" t="s">
        <v>8326</v>
      </c>
      <c r="S34" s="17">
        <v>42473.794710648144</v>
      </c>
      <c r="T34" s="17">
        <v>42503.794710648144</v>
      </c>
    </row>
    <row r="35" spans="1:20" ht="335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2">
        <v>111</v>
      </c>
      <c r="P35">
        <v>200.69</v>
      </c>
      <c r="Q35" s="14" t="s">
        <v>8323</v>
      </c>
      <c r="R35" t="s">
        <v>8326</v>
      </c>
      <c r="S35" s="17">
        <v>41775.753761574073</v>
      </c>
      <c r="T35" s="17">
        <v>41805.753761574073</v>
      </c>
    </row>
    <row r="36" spans="1:20" ht="288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2">
        <v>128</v>
      </c>
      <c r="P36">
        <v>72.760000000000005</v>
      </c>
      <c r="Q36" s="14" t="s">
        <v>8323</v>
      </c>
      <c r="R36" t="s">
        <v>8326</v>
      </c>
      <c r="S36" s="17">
        <v>42144.573807870373</v>
      </c>
      <c r="T36" s="17">
        <v>42166.165972222225</v>
      </c>
    </row>
    <row r="37" spans="1:20" ht="365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2">
        <v>128</v>
      </c>
      <c r="P37">
        <v>90.74</v>
      </c>
      <c r="Q37" s="14" t="s">
        <v>8323</v>
      </c>
      <c r="R37" t="s">
        <v>8326</v>
      </c>
      <c r="S37" s="17">
        <v>42158.065694444449</v>
      </c>
      <c r="T37" s="17">
        <v>42201</v>
      </c>
    </row>
    <row r="38" spans="1:20" ht="19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2">
        <v>127</v>
      </c>
      <c r="P38">
        <v>69.569999999999993</v>
      </c>
      <c r="Q38" s="14" t="s">
        <v>8323</v>
      </c>
      <c r="R38" t="s">
        <v>8326</v>
      </c>
      <c r="S38" s="17">
        <v>41871.755694444444</v>
      </c>
      <c r="T38" s="17">
        <v>41901.755694444444</v>
      </c>
    </row>
    <row r="39" spans="1:20" ht="192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2">
        <v>103</v>
      </c>
      <c r="P39">
        <v>93.81</v>
      </c>
      <c r="Q39" s="14" t="s">
        <v>8323</v>
      </c>
      <c r="R39" t="s">
        <v>8326</v>
      </c>
      <c r="S39" s="17">
        <v>41964.315532407403</v>
      </c>
      <c r="T39" s="17">
        <v>41995.166666666672</v>
      </c>
    </row>
    <row r="40" spans="1:20" ht="272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2">
        <v>103</v>
      </c>
      <c r="P40">
        <v>62.05</v>
      </c>
      <c r="Q40" s="14" t="s">
        <v>8323</v>
      </c>
      <c r="R40" t="s">
        <v>8326</v>
      </c>
      <c r="S40" s="17">
        <v>41802.574282407404</v>
      </c>
      <c r="T40" s="17">
        <v>41823.165972222225</v>
      </c>
    </row>
    <row r="41" spans="1:20" ht="335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2">
        <v>123</v>
      </c>
      <c r="P41">
        <v>71.239999999999995</v>
      </c>
      <c r="Q41" s="14" t="s">
        <v>8323</v>
      </c>
      <c r="R41" t="s">
        <v>8326</v>
      </c>
      <c r="S41" s="17">
        <v>42473.007037037038</v>
      </c>
      <c r="T41" s="17">
        <v>42503.007037037038</v>
      </c>
    </row>
    <row r="42" spans="1:20" ht="288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2">
        <v>122</v>
      </c>
      <c r="P42">
        <v>716.35</v>
      </c>
      <c r="Q42" s="14" t="s">
        <v>8323</v>
      </c>
      <c r="R42" t="s">
        <v>8326</v>
      </c>
      <c r="S42" s="17">
        <v>42605.765381944439</v>
      </c>
      <c r="T42" s="17">
        <v>42634.125</v>
      </c>
    </row>
    <row r="43" spans="1:20" ht="176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2">
        <v>101</v>
      </c>
      <c r="P43">
        <v>60.48</v>
      </c>
      <c r="Q43" s="14" t="s">
        <v>8323</v>
      </c>
      <c r="R43" t="s">
        <v>8326</v>
      </c>
      <c r="S43" s="17">
        <v>42068.888391203705</v>
      </c>
      <c r="T43" s="17">
        <v>42098.846724537041</v>
      </c>
    </row>
    <row r="44" spans="1:20" ht="365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2">
        <v>100</v>
      </c>
      <c r="P44">
        <v>1000</v>
      </c>
      <c r="Q44" s="14" t="s">
        <v>8323</v>
      </c>
      <c r="R44" t="s">
        <v>8326</v>
      </c>
      <c r="S44" s="17">
        <v>41850.400937500002</v>
      </c>
      <c r="T44" s="17">
        <v>41895.400937500002</v>
      </c>
    </row>
    <row r="45" spans="1:20" ht="350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2">
        <v>100</v>
      </c>
      <c r="P45">
        <v>93.98</v>
      </c>
      <c r="Q45" s="14" t="s">
        <v>8323</v>
      </c>
      <c r="R45" t="s">
        <v>8326</v>
      </c>
      <c r="S45" s="17">
        <v>41826.871238425927</v>
      </c>
      <c r="T45" s="17">
        <v>41859.57916666667</v>
      </c>
    </row>
    <row r="46" spans="1:20" ht="350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2">
        <v>154</v>
      </c>
      <c r="P46">
        <v>110.87</v>
      </c>
      <c r="Q46" s="14" t="s">
        <v>8323</v>
      </c>
      <c r="R46" t="s">
        <v>8326</v>
      </c>
      <c r="S46" s="17">
        <v>42134.172071759262</v>
      </c>
      <c r="T46" s="17">
        <v>42155.290972222225</v>
      </c>
    </row>
    <row r="47" spans="1:20" ht="288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2">
        <v>115</v>
      </c>
      <c r="P47">
        <v>184.68</v>
      </c>
      <c r="Q47" s="14" t="s">
        <v>8323</v>
      </c>
      <c r="R47" t="s">
        <v>8326</v>
      </c>
      <c r="S47" s="17">
        <v>42494.563449074078</v>
      </c>
      <c r="T47" s="17">
        <v>42524.563449074078</v>
      </c>
    </row>
    <row r="48" spans="1:20" ht="335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2">
        <v>114</v>
      </c>
      <c r="P48">
        <v>88.77</v>
      </c>
      <c r="Q48" s="14" t="s">
        <v>8323</v>
      </c>
      <c r="R48" t="s">
        <v>8326</v>
      </c>
      <c r="S48" s="17">
        <v>42233.738564814819</v>
      </c>
      <c r="T48" s="17">
        <v>42263.738564814819</v>
      </c>
    </row>
    <row r="49" spans="1:20" ht="320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2">
        <v>119</v>
      </c>
      <c r="P49">
        <v>50.16</v>
      </c>
      <c r="Q49" s="14" t="s">
        <v>8323</v>
      </c>
      <c r="R49" t="s">
        <v>8326</v>
      </c>
      <c r="S49" s="17">
        <v>41778.637245370373</v>
      </c>
      <c r="T49" s="17">
        <v>41810.958333333336</v>
      </c>
    </row>
    <row r="50" spans="1:20" ht="304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2">
        <v>111</v>
      </c>
      <c r="P50">
        <v>57.63</v>
      </c>
      <c r="Q50" s="14" t="s">
        <v>8323</v>
      </c>
      <c r="R50" t="s">
        <v>8326</v>
      </c>
      <c r="S50" s="17">
        <v>42230.472222222219</v>
      </c>
      <c r="T50" s="17">
        <v>42259.165972222225</v>
      </c>
    </row>
    <row r="51" spans="1:20" ht="365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2">
        <v>105</v>
      </c>
      <c r="P51">
        <v>56.07</v>
      </c>
      <c r="Q51" s="14" t="s">
        <v>8323</v>
      </c>
      <c r="R51" t="s">
        <v>8326</v>
      </c>
      <c r="S51" s="17">
        <v>42037.938206018516</v>
      </c>
      <c r="T51" s="17">
        <v>42068.166666666672</v>
      </c>
    </row>
    <row r="52" spans="1:20" ht="380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2">
        <v>107</v>
      </c>
      <c r="P52">
        <v>109.03</v>
      </c>
      <c r="Q52" s="14" t="s">
        <v>8323</v>
      </c>
      <c r="R52" t="s">
        <v>8326</v>
      </c>
      <c r="S52" s="17">
        <v>42157.470185185186</v>
      </c>
      <c r="T52" s="17">
        <v>42187.470185185186</v>
      </c>
    </row>
    <row r="53" spans="1:20" ht="304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2">
        <v>106</v>
      </c>
      <c r="P53">
        <v>103.95</v>
      </c>
      <c r="Q53" s="14" t="s">
        <v>8323</v>
      </c>
      <c r="R53" t="s">
        <v>8326</v>
      </c>
      <c r="S53" s="17">
        <v>42250.598217592589</v>
      </c>
      <c r="T53" s="17">
        <v>42270.598217592589</v>
      </c>
    </row>
    <row r="54" spans="1:20" ht="365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2">
        <v>106</v>
      </c>
      <c r="P54">
        <v>62.83</v>
      </c>
      <c r="Q54" s="14" t="s">
        <v>8323</v>
      </c>
      <c r="R54" t="s">
        <v>8326</v>
      </c>
      <c r="S54" s="17">
        <v>41800.380428240744</v>
      </c>
      <c r="T54" s="17">
        <v>41830.380428240744</v>
      </c>
    </row>
    <row r="55" spans="1:20" ht="256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2">
        <v>104</v>
      </c>
      <c r="P55">
        <v>145</v>
      </c>
      <c r="Q55" s="14" t="s">
        <v>8323</v>
      </c>
      <c r="R55" t="s">
        <v>8326</v>
      </c>
      <c r="S55" s="17">
        <v>42491.92288194444</v>
      </c>
      <c r="T55" s="17">
        <v>42521.92288194444</v>
      </c>
    </row>
    <row r="56" spans="1:20" ht="350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2">
        <v>103</v>
      </c>
      <c r="P56">
        <v>139.19</v>
      </c>
      <c r="Q56" s="14" t="s">
        <v>8323</v>
      </c>
      <c r="R56" t="s">
        <v>8326</v>
      </c>
      <c r="S56" s="17">
        <v>41878.878379629627</v>
      </c>
      <c r="T56" s="17">
        <v>41908.878379629627</v>
      </c>
    </row>
    <row r="57" spans="1:20" ht="304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2">
        <v>103</v>
      </c>
      <c r="P57">
        <v>63.57</v>
      </c>
      <c r="Q57" s="14" t="s">
        <v>8323</v>
      </c>
      <c r="R57" t="s">
        <v>8326</v>
      </c>
      <c r="S57" s="17">
        <v>41932.311099537037</v>
      </c>
      <c r="T57" s="17">
        <v>41962.352766203709</v>
      </c>
    </row>
    <row r="58" spans="1:20" ht="335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2">
        <v>102</v>
      </c>
      <c r="P58">
        <v>105.52</v>
      </c>
      <c r="Q58" s="14" t="s">
        <v>8323</v>
      </c>
      <c r="R58" t="s">
        <v>8326</v>
      </c>
      <c r="S58" s="17">
        <v>42118.556331018524</v>
      </c>
      <c r="T58" s="17">
        <v>42150.165972222225</v>
      </c>
    </row>
    <row r="59" spans="1:20" ht="380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2">
        <v>102</v>
      </c>
      <c r="P59">
        <v>141.29</v>
      </c>
      <c r="Q59" s="14" t="s">
        <v>8323</v>
      </c>
      <c r="R59" t="s">
        <v>8326</v>
      </c>
      <c r="S59" s="17">
        <v>42239.957962962959</v>
      </c>
      <c r="T59" s="17">
        <v>42260</v>
      </c>
    </row>
    <row r="60" spans="1:20" ht="365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2">
        <v>102</v>
      </c>
      <c r="P60">
        <v>137.24</v>
      </c>
      <c r="Q60" s="14" t="s">
        <v>8323</v>
      </c>
      <c r="R60" t="s">
        <v>8326</v>
      </c>
      <c r="S60" s="17">
        <v>41880.76357638889</v>
      </c>
      <c r="T60" s="17">
        <v>41895.166666666664</v>
      </c>
    </row>
    <row r="61" spans="1:20" ht="350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2">
        <v>101</v>
      </c>
      <c r="P61">
        <v>99.34</v>
      </c>
      <c r="Q61" s="14" t="s">
        <v>8323</v>
      </c>
      <c r="R61" t="s">
        <v>8326</v>
      </c>
      <c r="S61" s="17">
        <v>42561.783877314811</v>
      </c>
      <c r="T61" s="17">
        <v>42593.165972222225</v>
      </c>
    </row>
    <row r="62" spans="1:20" ht="335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2">
        <v>101</v>
      </c>
      <c r="P62">
        <v>103.21</v>
      </c>
      <c r="Q62" s="14" t="s">
        <v>8323</v>
      </c>
      <c r="R62" t="s">
        <v>8326</v>
      </c>
      <c r="S62" s="17">
        <v>42037.791238425925</v>
      </c>
      <c r="T62" s="17">
        <v>42067.791238425925</v>
      </c>
    </row>
    <row r="63" spans="1:20" ht="365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2">
        <v>101</v>
      </c>
      <c r="P63">
        <v>63.83</v>
      </c>
      <c r="Q63" s="14" t="s">
        <v>8323</v>
      </c>
      <c r="R63" t="s">
        <v>8326</v>
      </c>
      <c r="S63" s="17">
        <v>42753.205625000002</v>
      </c>
      <c r="T63" s="17">
        <v>42783.670138888891</v>
      </c>
    </row>
    <row r="64" spans="1:20" ht="288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2">
        <v>336</v>
      </c>
      <c r="P64">
        <v>41.77</v>
      </c>
      <c r="Q64" s="14" t="s">
        <v>8323</v>
      </c>
      <c r="R64" t="s">
        <v>8326</v>
      </c>
      <c r="S64" s="17">
        <v>40633.154363425929</v>
      </c>
      <c r="T64" s="17">
        <v>40664.207638888889</v>
      </c>
    </row>
    <row r="65" spans="1:20" ht="395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2">
        <v>101</v>
      </c>
      <c r="P65">
        <v>145.87</v>
      </c>
      <c r="Q65" s="14" t="s">
        <v>8323</v>
      </c>
      <c r="R65" t="s">
        <v>8326</v>
      </c>
      <c r="S65" s="17">
        <v>42626.7503125</v>
      </c>
      <c r="T65" s="17">
        <v>42656.7503125</v>
      </c>
    </row>
    <row r="66" spans="1:20" ht="409.6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2">
        <v>100</v>
      </c>
      <c r="P66">
        <v>118.13</v>
      </c>
      <c r="Q66" s="14" t="s">
        <v>8323</v>
      </c>
      <c r="R66" t="s">
        <v>8326</v>
      </c>
      <c r="S66" s="17">
        <v>41834.953865740739</v>
      </c>
      <c r="T66" s="17">
        <v>41879.953865740739</v>
      </c>
    </row>
    <row r="67" spans="1:20" ht="272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2">
        <v>100</v>
      </c>
      <c r="P67">
        <v>110.23</v>
      </c>
      <c r="Q67" s="14" t="s">
        <v>8323</v>
      </c>
      <c r="R67" t="s">
        <v>8326</v>
      </c>
      <c r="S67" s="17">
        <v>41791.492777777778</v>
      </c>
      <c r="T67" s="17">
        <v>41836.492777777778</v>
      </c>
    </row>
    <row r="68" spans="1:20" ht="380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2">
        <v>115</v>
      </c>
      <c r="P68">
        <v>58.69</v>
      </c>
      <c r="Q68" s="14" t="s">
        <v>8323</v>
      </c>
      <c r="R68" t="s">
        <v>8326</v>
      </c>
      <c r="S68" s="17">
        <v>41893.324884259258</v>
      </c>
      <c r="T68" s="17">
        <v>41926.290972222225</v>
      </c>
    </row>
    <row r="69" spans="1:20" ht="224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2">
        <v>100</v>
      </c>
      <c r="P69">
        <v>134.15</v>
      </c>
      <c r="Q69" s="14" t="s">
        <v>8323</v>
      </c>
      <c r="R69" t="s">
        <v>8326</v>
      </c>
      <c r="S69" s="17">
        <v>41776.063136574077</v>
      </c>
      <c r="T69" s="17">
        <v>41807.125</v>
      </c>
    </row>
    <row r="70" spans="1:20" ht="365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2">
        <v>175</v>
      </c>
      <c r="P70">
        <v>264.85000000000002</v>
      </c>
      <c r="Q70" s="14" t="s">
        <v>8323</v>
      </c>
      <c r="R70" t="s">
        <v>8326</v>
      </c>
      <c r="S70" s="17">
        <v>42341.818379629629</v>
      </c>
      <c r="T70" s="17">
        <v>42370.166666666672</v>
      </c>
    </row>
    <row r="71" spans="1:20" ht="288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2">
        <v>104</v>
      </c>
      <c r="P71">
        <v>177.62</v>
      </c>
      <c r="Q71" s="14" t="s">
        <v>8323</v>
      </c>
      <c r="R71" t="s">
        <v>8326</v>
      </c>
      <c r="S71" s="17">
        <v>42549.665717592594</v>
      </c>
      <c r="T71" s="17">
        <v>42579.665717592594</v>
      </c>
    </row>
    <row r="72" spans="1:20" ht="19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2">
        <v>103</v>
      </c>
      <c r="P72">
        <v>100.5</v>
      </c>
      <c r="Q72" s="14" t="s">
        <v>8323</v>
      </c>
      <c r="R72" t="s">
        <v>8326</v>
      </c>
      <c r="S72" s="17">
        <v>41591.737974537034</v>
      </c>
      <c r="T72" s="17">
        <v>41621.207638888889</v>
      </c>
    </row>
    <row r="73" spans="1:20" ht="335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2">
        <v>103</v>
      </c>
      <c r="P73">
        <v>115.87</v>
      </c>
      <c r="Q73" s="14" t="s">
        <v>8323</v>
      </c>
      <c r="R73" t="s">
        <v>8326</v>
      </c>
      <c r="S73" s="17">
        <v>42262.096782407403</v>
      </c>
      <c r="T73" s="17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2">
        <v>109</v>
      </c>
      <c r="P74">
        <v>151.97999999999999</v>
      </c>
      <c r="Q74" s="14" t="s">
        <v>8323</v>
      </c>
      <c r="R74" t="s">
        <v>8326</v>
      </c>
      <c r="S74" s="17">
        <v>42576.697569444441</v>
      </c>
      <c r="T74" s="17">
        <v>42636.697569444441</v>
      </c>
    </row>
    <row r="75" spans="1:20" ht="320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2">
        <v>101</v>
      </c>
      <c r="P75">
        <v>142.28</v>
      </c>
      <c r="Q75" s="14" t="s">
        <v>8323</v>
      </c>
      <c r="R75" t="s">
        <v>8326</v>
      </c>
      <c r="S75" s="17">
        <v>42041.714178240742</v>
      </c>
      <c r="T75" s="17">
        <v>42071.67251157407</v>
      </c>
    </row>
    <row r="76" spans="1:20" ht="365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2">
        <v>100</v>
      </c>
      <c r="P76">
        <v>70.88</v>
      </c>
      <c r="Q76" s="14" t="s">
        <v>8323</v>
      </c>
      <c r="R76" t="s">
        <v>8326</v>
      </c>
      <c r="S76" s="17">
        <v>41941.683865740742</v>
      </c>
      <c r="T76" s="17">
        <v>41970.125</v>
      </c>
    </row>
    <row r="77" spans="1:20" ht="365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2">
        <v>100</v>
      </c>
      <c r="P77">
        <v>421.11</v>
      </c>
      <c r="Q77" s="14" t="s">
        <v>8323</v>
      </c>
      <c r="R77" t="s">
        <v>8326</v>
      </c>
      <c r="S77" s="17">
        <v>42059.701319444444</v>
      </c>
      <c r="T77" s="17">
        <v>42119.659652777773</v>
      </c>
    </row>
    <row r="78" spans="1:20" ht="350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2">
        <v>113</v>
      </c>
      <c r="P78">
        <v>64.27</v>
      </c>
      <c r="Q78" s="14" t="s">
        <v>8323</v>
      </c>
      <c r="R78" t="s">
        <v>8326</v>
      </c>
      <c r="S78" s="17">
        <v>40970.875671296293</v>
      </c>
      <c r="T78" s="17">
        <v>41000.834004629629</v>
      </c>
    </row>
    <row r="79" spans="1:20" ht="320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2">
        <v>131</v>
      </c>
      <c r="P79">
        <v>48.33</v>
      </c>
      <c r="Q79" s="14" t="s">
        <v>8323</v>
      </c>
      <c r="R79" t="s">
        <v>8326</v>
      </c>
      <c r="S79" s="17">
        <v>42136.536134259266</v>
      </c>
      <c r="T79" s="17">
        <v>42167.875</v>
      </c>
    </row>
    <row r="80" spans="1:20" ht="335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2">
        <v>101</v>
      </c>
      <c r="P80">
        <v>302.31</v>
      </c>
      <c r="Q80" s="14" t="s">
        <v>8323</v>
      </c>
      <c r="R80" t="s">
        <v>8326</v>
      </c>
      <c r="S80" s="17">
        <v>41851.771354166667</v>
      </c>
      <c r="T80" s="17">
        <v>41870.666666666664</v>
      </c>
    </row>
    <row r="81" spans="1:20" ht="288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2">
        <v>156</v>
      </c>
      <c r="P81">
        <v>38.28</v>
      </c>
      <c r="Q81" s="14" t="s">
        <v>8323</v>
      </c>
      <c r="R81" t="s">
        <v>8326</v>
      </c>
      <c r="S81" s="17">
        <v>42243.6252662037</v>
      </c>
      <c r="T81" s="17">
        <v>42278.6252662037</v>
      </c>
    </row>
    <row r="82" spans="1:20" ht="256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2">
        <v>105</v>
      </c>
      <c r="P82">
        <v>98.2</v>
      </c>
      <c r="Q82" s="14" t="s">
        <v>8323</v>
      </c>
      <c r="R82" t="s">
        <v>8326</v>
      </c>
      <c r="S82" s="17">
        <v>41982.887280092589</v>
      </c>
      <c r="T82" s="17">
        <v>42012.887280092589</v>
      </c>
    </row>
    <row r="83" spans="1:20" ht="176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2">
        <v>102</v>
      </c>
      <c r="P83">
        <v>193.62</v>
      </c>
      <c r="Q83" s="14" t="s">
        <v>8323</v>
      </c>
      <c r="R83" t="s">
        <v>8326</v>
      </c>
      <c r="S83" s="17">
        <v>42323.70930555556</v>
      </c>
      <c r="T83" s="17">
        <v>42355.207638888889</v>
      </c>
    </row>
    <row r="84" spans="1:20" ht="272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2">
        <v>119</v>
      </c>
      <c r="P84">
        <v>66.11</v>
      </c>
      <c r="Q84" s="14" t="s">
        <v>8323</v>
      </c>
      <c r="R84" t="s">
        <v>8326</v>
      </c>
      <c r="S84" s="17">
        <v>41920.787534722222</v>
      </c>
      <c r="T84" s="17">
        <v>41941.787534722222</v>
      </c>
    </row>
    <row r="85" spans="1:20" ht="395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2">
        <v>101</v>
      </c>
      <c r="P85">
        <v>46.77</v>
      </c>
      <c r="Q85" s="14" t="s">
        <v>8323</v>
      </c>
      <c r="R85" t="s">
        <v>8326</v>
      </c>
      <c r="S85" s="17">
        <v>40883.949317129627</v>
      </c>
      <c r="T85" s="17">
        <v>40939.708333333336</v>
      </c>
    </row>
    <row r="86" spans="1:20" ht="365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2">
        <v>117</v>
      </c>
      <c r="P86">
        <v>81.569999999999993</v>
      </c>
      <c r="Q86" s="14" t="s">
        <v>8323</v>
      </c>
      <c r="R86" t="s">
        <v>8326</v>
      </c>
      <c r="S86" s="17">
        <v>42167.023206018523</v>
      </c>
      <c r="T86" s="17">
        <v>42196.165972222225</v>
      </c>
    </row>
    <row r="87" spans="1:20" ht="380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2">
        <v>114</v>
      </c>
      <c r="P87">
        <v>105.21</v>
      </c>
      <c r="Q87" s="14" t="s">
        <v>8323</v>
      </c>
      <c r="R87" t="s">
        <v>8326</v>
      </c>
      <c r="S87" s="17">
        <v>42431.102534722217</v>
      </c>
      <c r="T87" s="17">
        <v>42461.06086805556</v>
      </c>
    </row>
    <row r="88" spans="1:20" ht="22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2">
        <v>100</v>
      </c>
      <c r="P88">
        <v>209.84</v>
      </c>
      <c r="Q88" s="14" t="s">
        <v>8323</v>
      </c>
      <c r="R88" t="s">
        <v>8326</v>
      </c>
      <c r="S88" s="17">
        <v>42253.928530092591</v>
      </c>
      <c r="T88" s="17">
        <v>42283.928530092591</v>
      </c>
    </row>
    <row r="89" spans="1:20" ht="320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2">
        <v>106</v>
      </c>
      <c r="P89">
        <v>69.89</v>
      </c>
      <c r="Q89" s="14" t="s">
        <v>8323</v>
      </c>
      <c r="R89" t="s">
        <v>8326</v>
      </c>
      <c r="S89" s="17">
        <v>41808.669571759259</v>
      </c>
      <c r="T89" s="17">
        <v>41838.669571759259</v>
      </c>
    </row>
    <row r="90" spans="1:20" ht="128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2">
        <v>126</v>
      </c>
      <c r="P90">
        <v>67.739999999999995</v>
      </c>
      <c r="Q90" s="14" t="s">
        <v>8323</v>
      </c>
      <c r="R90" t="s">
        <v>8326</v>
      </c>
      <c r="S90" s="17">
        <v>42154.873124999998</v>
      </c>
      <c r="T90" s="17">
        <v>42184.873124999998</v>
      </c>
    </row>
    <row r="91" spans="1:20" ht="350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2">
        <v>104</v>
      </c>
      <c r="P91">
        <v>81.78</v>
      </c>
      <c r="Q91" s="14" t="s">
        <v>8323</v>
      </c>
      <c r="R91" t="s">
        <v>8326</v>
      </c>
      <c r="S91" s="17">
        <v>42018.676898148144</v>
      </c>
      <c r="T91" s="17">
        <v>42040.290972222225</v>
      </c>
    </row>
    <row r="92" spans="1:20" ht="350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2">
        <v>106</v>
      </c>
      <c r="P92">
        <v>136.78</v>
      </c>
      <c r="Q92" s="14" t="s">
        <v>8323</v>
      </c>
      <c r="R92" t="s">
        <v>8326</v>
      </c>
      <c r="S92" s="17">
        <v>41926.942685185182</v>
      </c>
      <c r="T92" s="17">
        <v>41956.984351851846</v>
      </c>
    </row>
    <row r="93" spans="1:20" ht="272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2">
        <v>102</v>
      </c>
      <c r="P93">
        <v>78.209999999999994</v>
      </c>
      <c r="Q93" s="14" t="s">
        <v>8323</v>
      </c>
      <c r="R93" t="s">
        <v>8326</v>
      </c>
      <c r="S93" s="17">
        <v>42062.296412037031</v>
      </c>
      <c r="T93" s="17">
        <v>42095.207638888889</v>
      </c>
    </row>
    <row r="94" spans="1:20" ht="240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2">
        <v>122</v>
      </c>
      <c r="P94">
        <v>129.36000000000001</v>
      </c>
      <c r="Q94" s="14" t="s">
        <v>8323</v>
      </c>
      <c r="R94" t="s">
        <v>8326</v>
      </c>
      <c r="S94" s="17">
        <v>42219.019733796296</v>
      </c>
      <c r="T94" s="17">
        <v>42249.019733796296</v>
      </c>
    </row>
    <row r="95" spans="1:20" ht="350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2">
        <v>121</v>
      </c>
      <c r="P95">
        <v>71.790000000000006</v>
      </c>
      <c r="Q95" s="14" t="s">
        <v>8323</v>
      </c>
      <c r="R95" t="s">
        <v>8326</v>
      </c>
      <c r="S95" s="17">
        <v>42238.13282407407</v>
      </c>
      <c r="T95" s="17">
        <v>42268.13282407407</v>
      </c>
    </row>
    <row r="96" spans="1:20" ht="335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2">
        <v>100</v>
      </c>
      <c r="P96">
        <v>93.76</v>
      </c>
      <c r="Q96" s="14" t="s">
        <v>8323</v>
      </c>
      <c r="R96" t="s">
        <v>8326</v>
      </c>
      <c r="S96" s="17">
        <v>42292.087592592594</v>
      </c>
      <c r="T96" s="17">
        <v>42329.125</v>
      </c>
    </row>
    <row r="97" spans="1:20" ht="365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2">
        <v>100</v>
      </c>
      <c r="P97">
        <v>63.83</v>
      </c>
      <c r="Q97" s="14" t="s">
        <v>8323</v>
      </c>
      <c r="R97" t="s">
        <v>8326</v>
      </c>
      <c r="S97" s="17">
        <v>42060.683935185181</v>
      </c>
      <c r="T97" s="17">
        <v>42090.642268518524</v>
      </c>
    </row>
    <row r="98" spans="1:20" ht="304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2">
        <v>100</v>
      </c>
      <c r="P98">
        <v>72.290000000000006</v>
      </c>
      <c r="Q98" s="14" t="s">
        <v>8323</v>
      </c>
      <c r="R98" t="s">
        <v>8326</v>
      </c>
      <c r="S98" s="17">
        <v>41809.860300925924</v>
      </c>
      <c r="T98" s="17">
        <v>41839.860300925924</v>
      </c>
    </row>
    <row r="99" spans="1:20" ht="320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2">
        <v>119</v>
      </c>
      <c r="P99">
        <v>97.38</v>
      </c>
      <c r="Q99" s="14" t="s">
        <v>8323</v>
      </c>
      <c r="R99" t="s">
        <v>8326</v>
      </c>
      <c r="S99" s="17">
        <v>42766.805034722223</v>
      </c>
      <c r="T99" s="17">
        <v>42796.805034722223</v>
      </c>
    </row>
    <row r="100" spans="1:20" ht="350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2">
        <v>106</v>
      </c>
      <c r="P100">
        <v>56.2</v>
      </c>
      <c r="Q100" s="14" t="s">
        <v>8323</v>
      </c>
      <c r="R100" t="s">
        <v>8326</v>
      </c>
      <c r="S100" s="17">
        <v>42196.028703703705</v>
      </c>
      <c r="T100" s="17">
        <v>42228</v>
      </c>
    </row>
    <row r="101" spans="1:20" ht="365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2">
        <v>116</v>
      </c>
      <c r="P101">
        <v>73.58</v>
      </c>
      <c r="Q101" s="14" t="s">
        <v>8323</v>
      </c>
      <c r="R101" t="s">
        <v>8326</v>
      </c>
      <c r="S101" s="17">
        <v>42173.803217592591</v>
      </c>
      <c r="T101" s="17">
        <v>42203.290972222225</v>
      </c>
    </row>
    <row r="102" spans="1:20" ht="365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2">
        <v>105</v>
      </c>
      <c r="P102">
        <v>65.58</v>
      </c>
      <c r="Q102" s="14" t="s">
        <v>8323</v>
      </c>
      <c r="R102" t="s">
        <v>8326</v>
      </c>
      <c r="S102" s="17">
        <v>42145.746689814812</v>
      </c>
      <c r="T102" s="17">
        <v>42175.746689814812</v>
      </c>
    </row>
    <row r="103" spans="1:20" ht="335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2">
        <v>191</v>
      </c>
      <c r="P103">
        <v>358.69</v>
      </c>
      <c r="Q103" s="14" t="s">
        <v>8323</v>
      </c>
      <c r="R103" t="s">
        <v>8326</v>
      </c>
      <c r="S103" s="17">
        <v>41821.205636574072</v>
      </c>
      <c r="T103" s="17">
        <v>41852.290972222225</v>
      </c>
    </row>
    <row r="104" spans="1:20" ht="144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2">
        <v>114</v>
      </c>
      <c r="P104">
        <v>82.61</v>
      </c>
      <c r="Q104" s="14" t="s">
        <v>8323</v>
      </c>
      <c r="R104" t="s">
        <v>8326</v>
      </c>
      <c r="S104" s="17">
        <v>41447.839722222219</v>
      </c>
      <c r="T104" s="17">
        <v>41477.839722222219</v>
      </c>
    </row>
    <row r="105" spans="1:20" ht="256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2">
        <v>114</v>
      </c>
      <c r="P105">
        <v>80.23</v>
      </c>
      <c r="Q105" s="14" t="s">
        <v>8323</v>
      </c>
      <c r="R105" t="s">
        <v>8326</v>
      </c>
      <c r="S105" s="17">
        <v>42042.197824074072</v>
      </c>
      <c r="T105" s="17">
        <v>42072.156157407408</v>
      </c>
    </row>
    <row r="106" spans="1:20" ht="350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2">
        <v>113</v>
      </c>
      <c r="P106">
        <v>83.43</v>
      </c>
      <c r="Q106" s="14" t="s">
        <v>8323</v>
      </c>
      <c r="R106" t="s">
        <v>8326</v>
      </c>
      <c r="S106" s="17">
        <v>41866.025347222225</v>
      </c>
      <c r="T106" s="17">
        <v>41883.665972222225</v>
      </c>
    </row>
    <row r="107" spans="1:20" ht="304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2">
        <v>113</v>
      </c>
      <c r="P107">
        <v>107</v>
      </c>
      <c r="Q107" s="14" t="s">
        <v>8323</v>
      </c>
      <c r="R107" t="s">
        <v>8326</v>
      </c>
      <c r="S107" s="17">
        <v>42016.050451388888</v>
      </c>
      <c r="T107" s="17">
        <v>42046.708333333328</v>
      </c>
    </row>
    <row r="108" spans="1:20" ht="350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2">
        <v>102</v>
      </c>
      <c r="P108">
        <v>66.150000000000006</v>
      </c>
      <c r="Q108" s="14" t="s">
        <v>8323</v>
      </c>
      <c r="R108" t="s">
        <v>8326</v>
      </c>
      <c r="S108" s="17">
        <v>41829.599791666667</v>
      </c>
      <c r="T108" s="17">
        <v>41889.599791666667</v>
      </c>
    </row>
    <row r="109" spans="1:20" ht="80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2">
        <v>112</v>
      </c>
      <c r="P109">
        <v>69.19</v>
      </c>
      <c r="Q109" s="14" t="s">
        <v>8323</v>
      </c>
      <c r="R109" t="s">
        <v>8326</v>
      </c>
      <c r="S109" s="17">
        <v>42762.942430555559</v>
      </c>
      <c r="T109" s="17">
        <v>42794.208333333328</v>
      </c>
    </row>
    <row r="110" spans="1:20" ht="350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2">
        <v>102</v>
      </c>
      <c r="P110">
        <v>62.92</v>
      </c>
      <c r="Q110" s="14" t="s">
        <v>8323</v>
      </c>
      <c r="R110" t="s">
        <v>8326</v>
      </c>
      <c r="S110" s="17">
        <v>41026.953055555554</v>
      </c>
      <c r="T110" s="17">
        <v>41061.953055555554</v>
      </c>
    </row>
    <row r="111" spans="1:20" ht="272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2">
        <v>111</v>
      </c>
      <c r="P111">
        <v>40.630000000000003</v>
      </c>
      <c r="Q111" s="14" t="s">
        <v>8323</v>
      </c>
      <c r="R111" t="s">
        <v>8326</v>
      </c>
      <c r="S111" s="17">
        <v>42401.806562500002</v>
      </c>
      <c r="T111" s="17">
        <v>42431.806562500002</v>
      </c>
    </row>
    <row r="112" spans="1:20" ht="350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2">
        <v>100</v>
      </c>
      <c r="P112">
        <v>69.819999999999993</v>
      </c>
      <c r="Q112" s="14" t="s">
        <v>8323</v>
      </c>
      <c r="R112" t="s">
        <v>8326</v>
      </c>
      <c r="S112" s="17">
        <v>42466.558796296296</v>
      </c>
      <c r="T112" s="17">
        <v>42490.165972222225</v>
      </c>
    </row>
    <row r="113" spans="1:20" ht="335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2">
        <v>110</v>
      </c>
      <c r="P113">
        <v>50.75</v>
      </c>
      <c r="Q113" s="14" t="s">
        <v>8323</v>
      </c>
      <c r="R113" t="s">
        <v>8326</v>
      </c>
      <c r="S113" s="17">
        <v>42061.212488425925</v>
      </c>
      <c r="T113" s="17">
        <v>42089.166666666672</v>
      </c>
    </row>
    <row r="114" spans="1:20" ht="380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2">
        <v>110</v>
      </c>
      <c r="P114">
        <v>91.3</v>
      </c>
      <c r="Q114" s="14" t="s">
        <v>8323</v>
      </c>
      <c r="R114" t="s">
        <v>8326</v>
      </c>
      <c r="S114" s="17">
        <v>40531.886886574073</v>
      </c>
      <c r="T114" s="17">
        <v>40591.886886574073</v>
      </c>
    </row>
    <row r="115" spans="1:20" ht="288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2">
        <v>109</v>
      </c>
      <c r="P115">
        <v>74.819999999999993</v>
      </c>
      <c r="Q115" s="14" t="s">
        <v>8323</v>
      </c>
      <c r="R115" t="s">
        <v>8326</v>
      </c>
      <c r="S115" s="17">
        <v>42303.672662037032</v>
      </c>
      <c r="T115" s="17">
        <v>42338.714328703703</v>
      </c>
    </row>
    <row r="116" spans="1:20" ht="208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2">
        <v>139</v>
      </c>
      <c r="P116">
        <v>116.65</v>
      </c>
      <c r="Q116" s="14" t="s">
        <v>8323</v>
      </c>
      <c r="R116" t="s">
        <v>8326</v>
      </c>
      <c r="S116" s="17">
        <v>42185.521087962959</v>
      </c>
      <c r="T116" s="17">
        <v>42215.521087962959</v>
      </c>
    </row>
    <row r="117" spans="1:20" ht="320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2">
        <v>160</v>
      </c>
      <c r="P117">
        <v>40.29</v>
      </c>
      <c r="Q117" s="14" t="s">
        <v>8323</v>
      </c>
      <c r="R117" t="s">
        <v>8326</v>
      </c>
      <c r="S117" s="17">
        <v>41793.668761574074</v>
      </c>
      <c r="T117" s="17">
        <v>41823.668761574074</v>
      </c>
    </row>
    <row r="118" spans="1:20" ht="335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2">
        <v>106</v>
      </c>
      <c r="P118">
        <v>143.11000000000001</v>
      </c>
      <c r="Q118" s="14" t="s">
        <v>8323</v>
      </c>
      <c r="R118" t="s">
        <v>8326</v>
      </c>
      <c r="S118" s="17">
        <v>41851.541585648149</v>
      </c>
      <c r="T118" s="17">
        <v>41872.686111111114</v>
      </c>
    </row>
    <row r="119" spans="1:20" ht="365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2">
        <v>106</v>
      </c>
      <c r="P119">
        <v>41.94</v>
      </c>
      <c r="Q119" s="14" t="s">
        <v>8323</v>
      </c>
      <c r="R119" t="s">
        <v>8326</v>
      </c>
      <c r="S119" s="17">
        <v>41753.593275462961</v>
      </c>
      <c r="T119" s="17">
        <v>41778.875</v>
      </c>
    </row>
    <row r="120" spans="1:20" ht="335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2">
        <v>105</v>
      </c>
      <c r="P120">
        <v>107.57</v>
      </c>
      <c r="Q120" s="14" t="s">
        <v>8323</v>
      </c>
      <c r="R120" t="s">
        <v>8326</v>
      </c>
      <c r="S120" s="17">
        <v>42151.069606481484</v>
      </c>
      <c r="T120" s="17">
        <v>42172.069606481484</v>
      </c>
    </row>
    <row r="121" spans="1:20" ht="350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2">
        <v>105</v>
      </c>
      <c r="P121">
        <v>64.16</v>
      </c>
      <c r="Q121" s="14" t="s">
        <v>8323</v>
      </c>
      <c r="R121" t="s">
        <v>8326</v>
      </c>
      <c r="S121" s="17">
        <v>41809.12300925926</v>
      </c>
      <c r="T121" s="17">
        <v>41831.677083333336</v>
      </c>
    </row>
    <row r="122" spans="1:20" ht="256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2">
        <v>105</v>
      </c>
      <c r="P122">
        <v>36.86</v>
      </c>
      <c r="Q122" s="14" t="s">
        <v>8323</v>
      </c>
      <c r="R122" t="s">
        <v>8326</v>
      </c>
      <c r="S122" s="17">
        <v>42558.189432870371</v>
      </c>
      <c r="T122" s="17">
        <v>42587.875</v>
      </c>
    </row>
    <row r="123" spans="1:20" ht="380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2">
        <v>105</v>
      </c>
      <c r="P123">
        <v>93.43</v>
      </c>
      <c r="Q123" s="14" t="s">
        <v>8323</v>
      </c>
      <c r="R123" t="s">
        <v>8326</v>
      </c>
      <c r="S123" s="17">
        <v>42646.092812499999</v>
      </c>
      <c r="T123" s="17">
        <v>42675.207638888889</v>
      </c>
    </row>
    <row r="124" spans="1:20" ht="350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2">
        <v>105</v>
      </c>
      <c r="P124">
        <v>80.400000000000006</v>
      </c>
      <c r="Q124" s="14" t="s">
        <v>8323</v>
      </c>
      <c r="R124" t="s">
        <v>8326</v>
      </c>
      <c r="S124" s="17">
        <v>42248.697754629626</v>
      </c>
      <c r="T124" s="17">
        <v>42283.697754629626</v>
      </c>
    </row>
    <row r="125" spans="1:20" ht="256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2">
        <v>116</v>
      </c>
      <c r="P125">
        <v>50.2</v>
      </c>
      <c r="Q125" s="14" t="s">
        <v>8323</v>
      </c>
      <c r="R125" t="s">
        <v>8326</v>
      </c>
      <c r="S125" s="17">
        <v>42648.546111111107</v>
      </c>
      <c r="T125" s="17">
        <v>42678.546111111107</v>
      </c>
    </row>
    <row r="126" spans="1:20" ht="350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2">
        <v>104</v>
      </c>
      <c r="P126">
        <v>63.11</v>
      </c>
      <c r="Q126" s="14" t="s">
        <v>8323</v>
      </c>
      <c r="R126" t="s">
        <v>8326</v>
      </c>
      <c r="S126" s="17">
        <v>41827.605057870373</v>
      </c>
      <c r="T126" s="17">
        <v>41848.605057870373</v>
      </c>
    </row>
    <row r="127" spans="1:20" ht="380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2">
        <v>102</v>
      </c>
      <c r="P127">
        <v>55.01</v>
      </c>
      <c r="Q127" s="14" t="s">
        <v>8323</v>
      </c>
      <c r="R127" t="s">
        <v>8326</v>
      </c>
      <c r="S127" s="17">
        <v>42575.130057870367</v>
      </c>
      <c r="T127" s="17">
        <v>42605.130057870367</v>
      </c>
    </row>
    <row r="128" spans="1:20" ht="380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2">
        <v>102</v>
      </c>
      <c r="P128">
        <v>58.62</v>
      </c>
      <c r="Q128" s="14" t="s">
        <v>8323</v>
      </c>
      <c r="R128" t="s">
        <v>8326</v>
      </c>
      <c r="S128" s="17">
        <v>41880.061006944445</v>
      </c>
      <c r="T128" s="17">
        <v>41908.065972222219</v>
      </c>
    </row>
    <row r="129" spans="1:20" ht="350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2">
        <v>128</v>
      </c>
      <c r="P129">
        <v>82.26</v>
      </c>
      <c r="Q129" s="14" t="s">
        <v>8323</v>
      </c>
      <c r="R129" t="s">
        <v>8326</v>
      </c>
      <c r="S129" s="17">
        <v>42125.647534722222</v>
      </c>
      <c r="T129" s="17">
        <v>42150.647534722222</v>
      </c>
    </row>
    <row r="130" spans="1:20" ht="335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2">
        <v>127</v>
      </c>
      <c r="P130">
        <v>80.73</v>
      </c>
      <c r="Q130" s="14" t="s">
        <v>8323</v>
      </c>
      <c r="R130" t="s">
        <v>8326</v>
      </c>
      <c r="S130" s="17">
        <v>41799.685902777775</v>
      </c>
      <c r="T130" s="17">
        <v>41827.083333333336</v>
      </c>
    </row>
    <row r="131" spans="1:20" ht="320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2">
        <v>101</v>
      </c>
      <c r="P131">
        <v>110.22</v>
      </c>
      <c r="Q131" s="14" t="s">
        <v>8323</v>
      </c>
      <c r="R131" t="s">
        <v>8326</v>
      </c>
      <c r="S131" s="17">
        <v>41993.824340277773</v>
      </c>
      <c r="T131" s="17">
        <v>42010.25</v>
      </c>
    </row>
    <row r="132" spans="1:20" ht="224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2">
        <v>126</v>
      </c>
      <c r="P132">
        <v>53.72</v>
      </c>
      <c r="Q132" s="14" t="s">
        <v>8323</v>
      </c>
      <c r="R132" t="s">
        <v>8326</v>
      </c>
      <c r="S132" s="17">
        <v>41829.795729166668</v>
      </c>
      <c r="T132" s="17">
        <v>41859.795729166668</v>
      </c>
    </row>
    <row r="133" spans="1:20" ht="395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2">
        <v>101</v>
      </c>
      <c r="P133">
        <v>114.55</v>
      </c>
      <c r="Q133" s="14" t="s">
        <v>8323</v>
      </c>
      <c r="R133" t="s">
        <v>8326</v>
      </c>
      <c r="S133" s="17">
        <v>41927.936157407406</v>
      </c>
      <c r="T133" s="17">
        <v>41948.977824074071</v>
      </c>
    </row>
    <row r="134" spans="1:20" ht="335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2">
        <v>101</v>
      </c>
      <c r="P134">
        <v>25.69</v>
      </c>
      <c r="Q134" s="14" t="s">
        <v>8323</v>
      </c>
      <c r="R134" t="s">
        <v>8326</v>
      </c>
      <c r="S134" s="17">
        <v>41827.909942129627</v>
      </c>
      <c r="T134" s="17">
        <v>41857.897222222222</v>
      </c>
    </row>
    <row r="135" spans="1:20" ht="350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2">
        <v>100</v>
      </c>
      <c r="P135">
        <v>122.54</v>
      </c>
      <c r="Q135" s="14" t="s">
        <v>8323</v>
      </c>
      <c r="R135" t="s">
        <v>8326</v>
      </c>
      <c r="S135" s="17">
        <v>41982.688611111109</v>
      </c>
      <c r="T135" s="17">
        <v>42012.688611111109</v>
      </c>
    </row>
    <row r="136" spans="1:20" ht="335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2">
        <v>100</v>
      </c>
      <c r="P136">
        <v>200.49</v>
      </c>
      <c r="Q136" s="14" t="s">
        <v>8323</v>
      </c>
      <c r="R136" t="s">
        <v>8326</v>
      </c>
      <c r="S136" s="17">
        <v>41787.218229166669</v>
      </c>
      <c r="T136" s="17">
        <v>41817.218229166669</v>
      </c>
    </row>
    <row r="137" spans="1:20" ht="365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2">
        <v>100</v>
      </c>
      <c r="P137">
        <v>178.57</v>
      </c>
      <c r="Q137" s="14" t="s">
        <v>8323</v>
      </c>
      <c r="R137" t="s">
        <v>8326</v>
      </c>
      <c r="S137" s="17">
        <v>41944.527627314819</v>
      </c>
      <c r="T137" s="17">
        <v>42004.569293981483</v>
      </c>
    </row>
    <row r="138" spans="1:20" ht="380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2">
        <v>100</v>
      </c>
      <c r="P138">
        <v>148.47999999999999</v>
      </c>
      <c r="Q138" s="14" t="s">
        <v>8323</v>
      </c>
      <c r="R138" t="s">
        <v>8326</v>
      </c>
      <c r="S138" s="17">
        <v>42062.834444444445</v>
      </c>
      <c r="T138" s="17">
        <v>42083.852083333331</v>
      </c>
    </row>
    <row r="139" spans="1:20" ht="256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2">
        <v>114</v>
      </c>
      <c r="P139">
        <v>77.34</v>
      </c>
      <c r="Q139" s="14" t="s">
        <v>8323</v>
      </c>
      <c r="R139" t="s">
        <v>8326</v>
      </c>
      <c r="S139" s="17">
        <v>41375.702210648145</v>
      </c>
      <c r="T139" s="17">
        <v>41400.702210648145</v>
      </c>
    </row>
    <row r="140" spans="1:20" ht="350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2">
        <v>155</v>
      </c>
      <c r="P140">
        <v>83.14</v>
      </c>
      <c r="Q140" s="14" t="s">
        <v>8323</v>
      </c>
      <c r="R140" t="s">
        <v>8326</v>
      </c>
      <c r="S140" s="17">
        <v>42126.87501157407</v>
      </c>
      <c r="T140" s="17">
        <v>42158.290972222225</v>
      </c>
    </row>
    <row r="141" spans="1:20" ht="272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2">
        <v>107</v>
      </c>
      <c r="P141">
        <v>100.22</v>
      </c>
      <c r="Q141" s="14" t="s">
        <v>8323</v>
      </c>
      <c r="R141" t="s">
        <v>8326</v>
      </c>
      <c r="S141" s="17">
        <v>41791.993414351848</v>
      </c>
      <c r="T141" s="17">
        <v>41821.993414351848</v>
      </c>
    </row>
    <row r="142" spans="1:20" ht="350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2">
        <v>102</v>
      </c>
      <c r="P142">
        <v>80.16</v>
      </c>
      <c r="Q142" s="14" t="s">
        <v>8323</v>
      </c>
      <c r="R142" t="s">
        <v>8326</v>
      </c>
      <c r="S142" s="17">
        <v>41841.26489583333</v>
      </c>
      <c r="T142" s="17">
        <v>41864.207638888889</v>
      </c>
    </row>
    <row r="143" spans="1:20" ht="365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2">
        <v>101</v>
      </c>
      <c r="P143">
        <v>114.13</v>
      </c>
      <c r="Q143" s="14" t="s">
        <v>8323</v>
      </c>
      <c r="R143" t="s">
        <v>8326</v>
      </c>
      <c r="S143" s="17">
        <v>41851.200150462959</v>
      </c>
      <c r="T143" s="17">
        <v>41881.200150462959</v>
      </c>
    </row>
    <row r="144" spans="1:20" ht="380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2">
        <v>100</v>
      </c>
      <c r="P144">
        <v>65.38</v>
      </c>
      <c r="Q144" s="14" t="s">
        <v>8323</v>
      </c>
      <c r="R144" t="s">
        <v>8326</v>
      </c>
      <c r="S144" s="17">
        <v>42208.84646990741</v>
      </c>
      <c r="T144" s="17">
        <v>42238.84646990741</v>
      </c>
    </row>
    <row r="145" spans="1:20" ht="288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2">
        <v>127</v>
      </c>
      <c r="P145">
        <v>72.95</v>
      </c>
      <c r="Q145" s="14" t="s">
        <v>8323</v>
      </c>
      <c r="R145" t="s">
        <v>8326</v>
      </c>
      <c r="S145" s="17">
        <v>42420.019097222219</v>
      </c>
      <c r="T145" s="17">
        <v>42479.977430555555</v>
      </c>
    </row>
    <row r="146" spans="1:20" ht="380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2">
        <v>111</v>
      </c>
      <c r="P146">
        <v>68.349999999999994</v>
      </c>
      <c r="Q146" s="14" t="s">
        <v>8323</v>
      </c>
      <c r="R146" t="s">
        <v>8326</v>
      </c>
      <c r="S146" s="17">
        <v>41941.75203703704</v>
      </c>
      <c r="T146" s="17">
        <v>41964.708333333328</v>
      </c>
    </row>
    <row r="147" spans="1:20" ht="320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2">
        <v>146</v>
      </c>
      <c r="P147">
        <v>104.07</v>
      </c>
      <c r="Q147" s="14" t="s">
        <v>8323</v>
      </c>
      <c r="R147" t="s">
        <v>8326</v>
      </c>
      <c r="S147" s="17">
        <v>42064.652673611112</v>
      </c>
      <c r="T147" s="17">
        <v>42101.291666666672</v>
      </c>
    </row>
    <row r="148" spans="1:20" ht="304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2">
        <v>124</v>
      </c>
      <c r="P148">
        <v>135.63</v>
      </c>
      <c r="Q148" s="14" t="s">
        <v>8323</v>
      </c>
      <c r="R148" t="s">
        <v>8326</v>
      </c>
      <c r="S148" s="17">
        <v>42169.814340277779</v>
      </c>
      <c r="T148" s="17">
        <v>42199.814340277779</v>
      </c>
    </row>
    <row r="149" spans="1:20" ht="350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2">
        <v>107</v>
      </c>
      <c r="P149">
        <v>204.57</v>
      </c>
      <c r="Q149" s="14" t="s">
        <v>8323</v>
      </c>
      <c r="R149" t="s">
        <v>8326</v>
      </c>
      <c r="S149" s="17">
        <v>42611.801412037035</v>
      </c>
      <c r="T149" s="17">
        <v>42627.791666666672</v>
      </c>
    </row>
    <row r="150" spans="1:20" ht="350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2">
        <v>122</v>
      </c>
      <c r="P150">
        <v>75.09</v>
      </c>
      <c r="Q150" s="14" t="s">
        <v>8323</v>
      </c>
      <c r="R150" t="s">
        <v>8326</v>
      </c>
      <c r="S150" s="17">
        <v>42452.876909722225</v>
      </c>
      <c r="T150" s="17">
        <v>42473.876909722225</v>
      </c>
    </row>
    <row r="151" spans="1:20" ht="256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2">
        <v>106</v>
      </c>
      <c r="P151">
        <v>184.78</v>
      </c>
      <c r="Q151" s="14" t="s">
        <v>8323</v>
      </c>
      <c r="R151" t="s">
        <v>8326</v>
      </c>
      <c r="S151" s="17">
        <v>42746.057106481487</v>
      </c>
      <c r="T151" s="17">
        <v>42791.057106481487</v>
      </c>
    </row>
    <row r="152" spans="1:20" ht="380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2">
        <v>105</v>
      </c>
      <c r="P152">
        <v>136</v>
      </c>
      <c r="Q152" s="14" t="s">
        <v>8323</v>
      </c>
      <c r="R152" t="s">
        <v>8326</v>
      </c>
      <c r="S152" s="17">
        <v>42430.839398148149</v>
      </c>
      <c r="T152" s="17">
        <v>42445.165972222225</v>
      </c>
    </row>
    <row r="153" spans="1:20" ht="304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2">
        <v>139</v>
      </c>
      <c r="P153">
        <v>62.33</v>
      </c>
      <c r="Q153" s="14" t="s">
        <v>8323</v>
      </c>
      <c r="R153" t="s">
        <v>8326</v>
      </c>
      <c r="S153" s="17">
        <v>41772.685393518521</v>
      </c>
      <c r="T153" s="17">
        <v>41806.290972222225</v>
      </c>
    </row>
    <row r="154" spans="1:20" ht="380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2">
        <v>138</v>
      </c>
      <c r="P154">
        <v>109.08</v>
      </c>
      <c r="Q154" s="14" t="s">
        <v>8323</v>
      </c>
      <c r="R154" t="s">
        <v>8326</v>
      </c>
      <c r="S154" s="17">
        <v>42685.974004629628</v>
      </c>
      <c r="T154" s="17">
        <v>42710.974004629628</v>
      </c>
    </row>
    <row r="155" spans="1:20" ht="395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2">
        <v>102</v>
      </c>
      <c r="P155">
        <v>85.21</v>
      </c>
      <c r="Q155" s="14" t="s">
        <v>8323</v>
      </c>
      <c r="R155" t="s">
        <v>8326</v>
      </c>
      <c r="S155" s="17">
        <v>42044.184988425928</v>
      </c>
      <c r="T155" s="17">
        <v>42074.143321759257</v>
      </c>
    </row>
    <row r="156" spans="1:20" ht="32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2">
        <v>136</v>
      </c>
      <c r="P156">
        <v>46.42</v>
      </c>
      <c r="Q156" s="14" t="s">
        <v>8323</v>
      </c>
      <c r="R156" t="s">
        <v>8326</v>
      </c>
      <c r="S156" s="17">
        <v>42102.743773148148</v>
      </c>
      <c r="T156" s="17">
        <v>42123.743773148148</v>
      </c>
    </row>
    <row r="157" spans="1:20" ht="365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2">
        <v>102</v>
      </c>
      <c r="P157">
        <v>204.05</v>
      </c>
      <c r="Q157" s="14" t="s">
        <v>8323</v>
      </c>
      <c r="R157" t="s">
        <v>8326</v>
      </c>
      <c r="S157" s="17">
        <v>42186.855879629627</v>
      </c>
      <c r="T157" s="17">
        <v>42216.855879629627</v>
      </c>
    </row>
    <row r="158" spans="1:20" ht="304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2">
        <v>108</v>
      </c>
      <c r="P158">
        <v>46.61</v>
      </c>
      <c r="Q158" s="14" t="s">
        <v>8323</v>
      </c>
      <c r="R158" t="s">
        <v>8326</v>
      </c>
      <c r="S158" s="17">
        <v>41884.056747685187</v>
      </c>
      <c r="T158" s="17">
        <v>41903.083333333336</v>
      </c>
    </row>
    <row r="159" spans="1:20" ht="335" x14ac:dyDescent="0.2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2">
        <v>119</v>
      </c>
      <c r="P159">
        <v>176.09</v>
      </c>
      <c r="Q159" s="14" t="s">
        <v>8323</v>
      </c>
      <c r="R159" t="s">
        <v>8326</v>
      </c>
      <c r="S159" s="17">
        <v>41964.716319444444</v>
      </c>
      <c r="T159" s="17">
        <v>41994.716319444444</v>
      </c>
    </row>
    <row r="160" spans="1:20" ht="350" x14ac:dyDescent="0.2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2">
        <v>135</v>
      </c>
      <c r="P160">
        <v>168.75</v>
      </c>
      <c r="Q160" s="14" t="s">
        <v>8323</v>
      </c>
      <c r="R160" t="s">
        <v>8326</v>
      </c>
      <c r="S160" s="17">
        <v>42483.675208333334</v>
      </c>
      <c r="T160" s="17">
        <v>42522.789583333331</v>
      </c>
    </row>
    <row r="161" spans="1:20" ht="160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2">
        <v>101</v>
      </c>
      <c r="P161">
        <v>98.54</v>
      </c>
      <c r="Q161" s="14" t="s">
        <v>8323</v>
      </c>
      <c r="R161" t="s">
        <v>8326</v>
      </c>
      <c r="S161" s="17">
        <v>41829.788252314815</v>
      </c>
      <c r="T161" s="17">
        <v>41839.208333333336</v>
      </c>
    </row>
    <row r="162" spans="1:20" ht="365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2">
        <v>101</v>
      </c>
      <c r="P162">
        <v>72.05</v>
      </c>
      <c r="Q162" s="14" t="s">
        <v>8323</v>
      </c>
      <c r="R162" t="s">
        <v>8326</v>
      </c>
      <c r="S162" s="17">
        <v>41752.83457175926</v>
      </c>
      <c r="T162" s="17">
        <v>41782.83457175926</v>
      </c>
    </row>
    <row r="163" spans="1:20" ht="365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2">
        <v>100</v>
      </c>
      <c r="P163">
        <v>65.87</v>
      </c>
      <c r="Q163" s="14" t="s">
        <v>8323</v>
      </c>
      <c r="R163" t="s">
        <v>8326</v>
      </c>
      <c r="S163" s="17">
        <v>42561.154664351852</v>
      </c>
      <c r="T163" s="17">
        <v>42592.166666666672</v>
      </c>
    </row>
    <row r="164" spans="1:20" ht="380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2">
        <v>100</v>
      </c>
      <c r="P164">
        <v>121.36</v>
      </c>
      <c r="Q164" s="14" t="s">
        <v>8323</v>
      </c>
      <c r="R164" t="s">
        <v>8326</v>
      </c>
      <c r="S164" s="17">
        <v>41995.870486111111</v>
      </c>
      <c r="T164" s="17">
        <v>42015.870486111111</v>
      </c>
    </row>
    <row r="165" spans="1:20" ht="365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2">
        <v>133</v>
      </c>
      <c r="P165">
        <v>57.2</v>
      </c>
      <c r="Q165" s="14" t="s">
        <v>8323</v>
      </c>
      <c r="R165" t="s">
        <v>8326</v>
      </c>
      <c r="S165" s="17">
        <v>42538.73583333334</v>
      </c>
      <c r="T165" s="17">
        <v>42583.290972222225</v>
      </c>
    </row>
    <row r="166" spans="1:20" ht="365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2">
        <v>100</v>
      </c>
      <c r="P166">
        <v>81.67</v>
      </c>
      <c r="Q166" s="14" t="s">
        <v>8323</v>
      </c>
      <c r="R166" t="s">
        <v>8326</v>
      </c>
      <c r="S166" s="17">
        <v>42447.894432870366</v>
      </c>
      <c r="T166" s="17">
        <v>42507.894432870366</v>
      </c>
    </row>
    <row r="167" spans="1:20" ht="350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2">
        <v>105</v>
      </c>
      <c r="P167">
        <v>114.29</v>
      </c>
      <c r="Q167" s="14" t="s">
        <v>8323</v>
      </c>
      <c r="R167" t="s">
        <v>8326</v>
      </c>
      <c r="S167" s="17">
        <v>42268.009224537032</v>
      </c>
      <c r="T167" s="17">
        <v>42303.009224537032</v>
      </c>
    </row>
    <row r="168" spans="1:20" ht="409.6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2">
        <v>100</v>
      </c>
      <c r="P168">
        <v>129.03</v>
      </c>
      <c r="Q168" s="14" t="s">
        <v>8323</v>
      </c>
      <c r="R168" t="s">
        <v>8326</v>
      </c>
      <c r="S168" s="17">
        <v>42676.065150462964</v>
      </c>
      <c r="T168" s="17">
        <v>42721.290972222225</v>
      </c>
    </row>
    <row r="169" spans="1:20" ht="365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2">
        <v>111</v>
      </c>
      <c r="P169">
        <v>125.81</v>
      </c>
      <c r="Q169" s="14" t="s">
        <v>8323</v>
      </c>
      <c r="R169" t="s">
        <v>8326</v>
      </c>
      <c r="S169" s="17">
        <v>41853.240208333329</v>
      </c>
      <c r="T169" s="17">
        <v>41876.207638888889</v>
      </c>
    </row>
    <row r="170" spans="1:20" ht="272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2">
        <v>111</v>
      </c>
      <c r="P170">
        <v>58.79</v>
      </c>
      <c r="Q170" s="14" t="s">
        <v>8323</v>
      </c>
      <c r="R170" t="s">
        <v>8326</v>
      </c>
      <c r="S170" s="17">
        <v>42633.116851851853</v>
      </c>
      <c r="T170" s="17">
        <v>42663.116851851853</v>
      </c>
    </row>
    <row r="171" spans="1:20" ht="16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2">
        <v>109</v>
      </c>
      <c r="P171">
        <v>44.19</v>
      </c>
      <c r="Q171" s="14" t="s">
        <v>8323</v>
      </c>
      <c r="R171" t="s">
        <v>8326</v>
      </c>
      <c r="S171" s="17">
        <v>42086.614942129629</v>
      </c>
      <c r="T171" s="17">
        <v>42117.290972222225</v>
      </c>
    </row>
    <row r="172" spans="1:20" ht="365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2">
        <v>126</v>
      </c>
      <c r="P172">
        <v>62.88</v>
      </c>
      <c r="Q172" s="14" t="s">
        <v>8323</v>
      </c>
      <c r="R172" t="s">
        <v>8326</v>
      </c>
      <c r="S172" s="17">
        <v>41013.936562499999</v>
      </c>
      <c r="T172" s="17">
        <v>41061.165972222225</v>
      </c>
    </row>
    <row r="173" spans="1:20" ht="320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2">
        <v>107</v>
      </c>
      <c r="P173">
        <v>62.67</v>
      </c>
      <c r="Q173" s="14" t="s">
        <v>8323</v>
      </c>
      <c r="R173" t="s">
        <v>8326</v>
      </c>
      <c r="S173" s="17">
        <v>42490.133877314816</v>
      </c>
      <c r="T173" s="17">
        <v>42527.083333333328</v>
      </c>
    </row>
    <row r="174" spans="1:20" ht="395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2">
        <v>124</v>
      </c>
      <c r="P174">
        <v>47.85</v>
      </c>
      <c r="Q174" s="14" t="s">
        <v>8323</v>
      </c>
      <c r="R174" t="s">
        <v>8326</v>
      </c>
      <c r="S174" s="17">
        <v>42584.846828703703</v>
      </c>
      <c r="T174" s="17">
        <v>42624.846828703703</v>
      </c>
    </row>
    <row r="175" spans="1:20" ht="240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2">
        <v>106</v>
      </c>
      <c r="P175">
        <v>78.94</v>
      </c>
      <c r="Q175" s="14" t="s">
        <v>8323</v>
      </c>
      <c r="R175" t="s">
        <v>8326</v>
      </c>
      <c r="S175" s="17">
        <v>42585.523842592593</v>
      </c>
      <c r="T175" s="17">
        <v>42599.165972222225</v>
      </c>
    </row>
    <row r="176" spans="1:20" ht="350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2">
        <v>108</v>
      </c>
      <c r="P176">
        <v>126.55</v>
      </c>
      <c r="Q176" s="14" t="s">
        <v>8323</v>
      </c>
      <c r="R176" t="s">
        <v>8326</v>
      </c>
      <c r="S176" s="17">
        <v>42157.591064814813</v>
      </c>
      <c r="T176" s="17">
        <v>42179.083333333328</v>
      </c>
    </row>
    <row r="177" spans="1:20" ht="335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2">
        <v>105</v>
      </c>
      <c r="P177">
        <v>32.97</v>
      </c>
      <c r="Q177" s="14" t="s">
        <v>8323</v>
      </c>
      <c r="R177" t="s">
        <v>8326</v>
      </c>
      <c r="S177" s="17">
        <v>42148.676851851851</v>
      </c>
      <c r="T177" s="17">
        <v>42170.676851851851</v>
      </c>
    </row>
    <row r="178" spans="1:20" ht="395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2">
        <v>105</v>
      </c>
      <c r="P178">
        <v>79.540000000000006</v>
      </c>
      <c r="Q178" s="14" t="s">
        <v>8323</v>
      </c>
      <c r="R178" t="s">
        <v>8326</v>
      </c>
      <c r="S178" s="17">
        <v>42341.180636574078</v>
      </c>
      <c r="T178" s="17">
        <v>42373.180636574078</v>
      </c>
    </row>
    <row r="179" spans="1:20" ht="365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2">
        <v>121</v>
      </c>
      <c r="P179">
        <v>125.38</v>
      </c>
      <c r="Q179" s="14" t="s">
        <v>8323</v>
      </c>
      <c r="R179" t="s">
        <v>8326</v>
      </c>
      <c r="S179" s="17">
        <v>42087.768055555556</v>
      </c>
      <c r="T179" s="17">
        <v>42111.666666666672</v>
      </c>
    </row>
    <row r="180" spans="1:20" ht="320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2">
        <v>128</v>
      </c>
      <c r="P180">
        <v>37.21</v>
      </c>
      <c r="Q180" s="14" t="s">
        <v>8323</v>
      </c>
      <c r="R180" t="s">
        <v>8326</v>
      </c>
      <c r="S180" s="17">
        <v>42693.742604166662</v>
      </c>
      <c r="T180" s="17">
        <v>42718.742604166662</v>
      </c>
    </row>
    <row r="181" spans="1:20" ht="380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2">
        <v>118</v>
      </c>
      <c r="P181">
        <v>57.26</v>
      </c>
      <c r="Q181" s="14" t="s">
        <v>8323</v>
      </c>
      <c r="R181" t="s">
        <v>8326</v>
      </c>
      <c r="S181" s="17">
        <v>42147.826840277776</v>
      </c>
      <c r="T181" s="17">
        <v>42176.934027777781</v>
      </c>
    </row>
    <row r="182" spans="1:20" ht="409.6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2">
        <v>101</v>
      </c>
      <c r="P182">
        <v>33.99</v>
      </c>
      <c r="Q182" s="14" t="s">
        <v>8323</v>
      </c>
      <c r="R182" t="s">
        <v>8326</v>
      </c>
      <c r="S182" s="17">
        <v>40478.263923611114</v>
      </c>
      <c r="T182" s="17">
        <v>40568.166666666664</v>
      </c>
    </row>
    <row r="183" spans="1:20" ht="350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2">
        <v>101</v>
      </c>
      <c r="P183">
        <v>88.25</v>
      </c>
      <c r="Q183" s="14" t="s">
        <v>8323</v>
      </c>
      <c r="R183" t="s">
        <v>8326</v>
      </c>
      <c r="S183" s="17">
        <v>41820.62809027778</v>
      </c>
      <c r="T183" s="17">
        <v>41841.165972222225</v>
      </c>
    </row>
    <row r="184" spans="1:20" ht="25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2">
        <v>100</v>
      </c>
      <c r="P184">
        <v>103.35</v>
      </c>
      <c r="Q184" s="14" t="s">
        <v>8323</v>
      </c>
      <c r="R184" t="s">
        <v>8326</v>
      </c>
      <c r="S184" s="17">
        <v>41862.83997685185</v>
      </c>
      <c r="T184" s="17">
        <v>41892.83997685185</v>
      </c>
    </row>
    <row r="185" spans="1:20" ht="35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2">
        <v>117</v>
      </c>
      <c r="P185">
        <v>100.17</v>
      </c>
      <c r="Q185" s="14" t="s">
        <v>8323</v>
      </c>
      <c r="R185" t="s">
        <v>8326</v>
      </c>
      <c r="S185" s="17">
        <v>41947.762592592589</v>
      </c>
      <c r="T185" s="17">
        <v>41987.762592592597</v>
      </c>
    </row>
    <row r="186" spans="1:20" ht="335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2">
        <v>116</v>
      </c>
      <c r="P186">
        <v>55.33</v>
      </c>
      <c r="Q186" s="14" t="s">
        <v>8323</v>
      </c>
      <c r="R186" t="s">
        <v>8326</v>
      </c>
      <c r="S186" s="17">
        <v>42261.917395833334</v>
      </c>
      <c r="T186" s="17">
        <v>42291.917395833334</v>
      </c>
    </row>
    <row r="187" spans="1:20" ht="160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2">
        <v>116</v>
      </c>
      <c r="P187">
        <v>63.36</v>
      </c>
      <c r="Q187" s="14" t="s">
        <v>8323</v>
      </c>
      <c r="R187" t="s">
        <v>8326</v>
      </c>
      <c r="S187" s="17">
        <v>41839.175706018519</v>
      </c>
      <c r="T187" s="17">
        <v>41853.175706018519</v>
      </c>
    </row>
    <row r="188" spans="1:20" ht="19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2">
        <v>105</v>
      </c>
      <c r="P188">
        <v>86.23</v>
      </c>
      <c r="Q188" s="14" t="s">
        <v>8323</v>
      </c>
      <c r="R188" t="s">
        <v>8326</v>
      </c>
      <c r="S188" s="17">
        <v>42165.993125000001</v>
      </c>
      <c r="T188" s="17">
        <v>42187.993125000001</v>
      </c>
    </row>
    <row r="189" spans="1:20" ht="256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2">
        <v>115</v>
      </c>
      <c r="P189">
        <v>110.97</v>
      </c>
      <c r="Q189" s="14" t="s">
        <v>8323</v>
      </c>
      <c r="R189" t="s">
        <v>8326</v>
      </c>
      <c r="S189" s="17">
        <v>42430.040798611109</v>
      </c>
      <c r="T189" s="17">
        <v>42449.999131944445</v>
      </c>
    </row>
    <row r="190" spans="1:20" ht="365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2">
        <v>114</v>
      </c>
      <c r="P190">
        <v>113.57</v>
      </c>
      <c r="Q190" s="14" t="s">
        <v>8323</v>
      </c>
      <c r="R190" t="s">
        <v>8326</v>
      </c>
      <c r="S190" s="17">
        <v>42026.88118055556</v>
      </c>
      <c r="T190" s="17">
        <v>42086.093055555553</v>
      </c>
    </row>
    <row r="191" spans="1:20" ht="192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2">
        <v>110</v>
      </c>
      <c r="P191">
        <v>45.88</v>
      </c>
      <c r="Q191" s="14" t="s">
        <v>8323</v>
      </c>
      <c r="R191" t="s">
        <v>8326</v>
      </c>
      <c r="S191" s="17">
        <v>42206.835370370376</v>
      </c>
      <c r="T191" s="17">
        <v>42236.835370370376</v>
      </c>
    </row>
    <row r="192" spans="1:20" ht="365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2">
        <v>113</v>
      </c>
      <c r="P192">
        <v>49.06</v>
      </c>
      <c r="Q192" s="14" t="s">
        <v>8323</v>
      </c>
      <c r="R192" t="s">
        <v>8326</v>
      </c>
      <c r="S192" s="17">
        <v>42483.015694444446</v>
      </c>
      <c r="T192" s="17">
        <v>42489.290972222225</v>
      </c>
    </row>
    <row r="193" spans="1:20" ht="256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2">
        <v>113</v>
      </c>
      <c r="P193">
        <v>99.5</v>
      </c>
      <c r="Q193" s="14" t="s">
        <v>8323</v>
      </c>
      <c r="R193" t="s">
        <v>8326</v>
      </c>
      <c r="S193" s="17">
        <v>42627.454097222217</v>
      </c>
      <c r="T193" s="17">
        <v>42648.454097222217</v>
      </c>
    </row>
    <row r="194" spans="1:20" ht="365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2">
        <v>102</v>
      </c>
      <c r="P194">
        <v>99</v>
      </c>
      <c r="Q194" s="14" t="s">
        <v>8323</v>
      </c>
      <c r="R194" t="s">
        <v>8326</v>
      </c>
      <c r="S194" s="17">
        <v>42460.335312499999</v>
      </c>
      <c r="T194" s="17">
        <v>42488.249305555553</v>
      </c>
    </row>
    <row r="195" spans="1:20" ht="365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2">
        <v>102</v>
      </c>
      <c r="P195">
        <v>145.65</v>
      </c>
      <c r="Q195" s="14" t="s">
        <v>8323</v>
      </c>
      <c r="R195" t="s">
        <v>8326</v>
      </c>
      <c r="S195" s="17">
        <v>42521.010370370372</v>
      </c>
      <c r="T195" s="17">
        <v>42543.163194444445</v>
      </c>
    </row>
    <row r="196" spans="1:20" ht="335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2">
        <v>111</v>
      </c>
      <c r="P196">
        <v>92.5</v>
      </c>
      <c r="Q196" s="14" t="s">
        <v>8323</v>
      </c>
      <c r="R196" t="s">
        <v>8326</v>
      </c>
      <c r="S196" s="17">
        <v>42447.896666666667</v>
      </c>
      <c r="T196" s="17">
        <v>42470.166666666672</v>
      </c>
    </row>
    <row r="197" spans="1:20" ht="256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2">
        <v>111</v>
      </c>
      <c r="P197">
        <v>63.85</v>
      </c>
      <c r="Q197" s="14" t="s">
        <v>8323</v>
      </c>
      <c r="R197" t="s">
        <v>8326</v>
      </c>
      <c r="S197" s="17">
        <v>42171.824884259258</v>
      </c>
      <c r="T197" s="17">
        <v>42201.824884259258</v>
      </c>
    </row>
    <row r="198" spans="1:20" ht="335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2">
        <v>111</v>
      </c>
      <c r="P198">
        <v>77.19</v>
      </c>
      <c r="Q198" s="14" t="s">
        <v>8323</v>
      </c>
      <c r="R198" t="s">
        <v>8326</v>
      </c>
      <c r="S198" s="17">
        <v>41974.898599537039</v>
      </c>
      <c r="T198" s="17">
        <v>42009.851388888885</v>
      </c>
    </row>
    <row r="199" spans="1:20" ht="304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2">
        <v>100</v>
      </c>
      <c r="P199">
        <v>67.650000000000006</v>
      </c>
      <c r="Q199" s="14" t="s">
        <v>8323</v>
      </c>
      <c r="R199" t="s">
        <v>8326</v>
      </c>
      <c r="S199" s="17">
        <v>42171.725416666668</v>
      </c>
      <c r="T199" s="17">
        <v>42201.725416666668</v>
      </c>
    </row>
    <row r="200" spans="1:20" ht="335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2">
        <v>118</v>
      </c>
      <c r="P200">
        <v>75.34</v>
      </c>
      <c r="Q200" s="14" t="s">
        <v>8323</v>
      </c>
      <c r="R200" t="s">
        <v>8326</v>
      </c>
      <c r="S200" s="17">
        <v>41781.096203703702</v>
      </c>
      <c r="T200" s="17">
        <v>41794.207638888889</v>
      </c>
    </row>
    <row r="201" spans="1:20" ht="350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2">
        <v>110</v>
      </c>
      <c r="P201">
        <v>47.03</v>
      </c>
      <c r="Q201" s="14" t="s">
        <v>8323</v>
      </c>
      <c r="R201" t="s">
        <v>8326</v>
      </c>
      <c r="S201" s="17">
        <v>42619.935694444444</v>
      </c>
      <c r="T201" s="17">
        <v>42643.875</v>
      </c>
    </row>
    <row r="202" spans="1:20" ht="288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2">
        <v>109</v>
      </c>
      <c r="P202">
        <v>136.46</v>
      </c>
      <c r="Q202" s="14" t="s">
        <v>8323</v>
      </c>
      <c r="R202" t="s">
        <v>8326</v>
      </c>
      <c r="S202" s="17">
        <v>42219.915856481486</v>
      </c>
      <c r="T202" s="17">
        <v>42240.083333333328</v>
      </c>
    </row>
    <row r="203" spans="1:20" ht="320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2">
        <v>109</v>
      </c>
      <c r="P203">
        <v>81.38</v>
      </c>
      <c r="Q203" s="14" t="s">
        <v>8323</v>
      </c>
      <c r="R203" t="s">
        <v>8326</v>
      </c>
      <c r="S203" s="17">
        <v>42500.041550925926</v>
      </c>
      <c r="T203" s="17">
        <v>42527.291666666672</v>
      </c>
    </row>
    <row r="204" spans="1:20" ht="365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2">
        <v>109</v>
      </c>
      <c r="P204">
        <v>135.63</v>
      </c>
      <c r="Q204" s="14" t="s">
        <v>8323</v>
      </c>
      <c r="R204" t="s">
        <v>8326</v>
      </c>
      <c r="S204" s="17">
        <v>42418.425983796296</v>
      </c>
      <c r="T204" s="17">
        <v>42478.384317129632</v>
      </c>
    </row>
    <row r="205" spans="1:20" ht="335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2">
        <v>100</v>
      </c>
      <c r="P205">
        <v>74.53</v>
      </c>
      <c r="Q205" s="14" t="s">
        <v>8323</v>
      </c>
      <c r="R205" t="s">
        <v>8326</v>
      </c>
      <c r="S205" s="17">
        <v>41852.658310185187</v>
      </c>
      <c r="T205" s="17">
        <v>41882.658310185187</v>
      </c>
    </row>
    <row r="206" spans="1:20" ht="365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2">
        <v>106</v>
      </c>
      <c r="P206">
        <v>96.67</v>
      </c>
      <c r="Q206" s="14" t="s">
        <v>8323</v>
      </c>
      <c r="R206" t="s">
        <v>8326</v>
      </c>
      <c r="S206" s="17">
        <v>41950.859560185185</v>
      </c>
      <c r="T206" s="17">
        <v>41964.204861111109</v>
      </c>
    </row>
    <row r="207" spans="1:20" ht="35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2">
        <v>113</v>
      </c>
      <c r="P207">
        <v>50.4</v>
      </c>
      <c r="Q207" s="14" t="s">
        <v>8323</v>
      </c>
      <c r="R207" t="s">
        <v>8326</v>
      </c>
      <c r="S207" s="17">
        <v>42458.641724537039</v>
      </c>
      <c r="T207" s="17">
        <v>42488.641724537039</v>
      </c>
    </row>
    <row r="208" spans="1:20" ht="350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2">
        <v>105</v>
      </c>
      <c r="P208">
        <v>47.88</v>
      </c>
      <c r="Q208" s="14" t="s">
        <v>8323</v>
      </c>
      <c r="R208" t="s">
        <v>8326</v>
      </c>
      <c r="S208" s="17">
        <v>42016.938692129625</v>
      </c>
      <c r="T208" s="17">
        <v>42046.938692129625</v>
      </c>
    </row>
    <row r="209" spans="1:20" ht="380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2">
        <v>105</v>
      </c>
      <c r="P209">
        <v>80.72</v>
      </c>
      <c r="Q209" s="14" t="s">
        <v>8323</v>
      </c>
      <c r="R209" t="s">
        <v>8326</v>
      </c>
      <c r="S209" s="17">
        <v>42545.774189814809</v>
      </c>
      <c r="T209" s="17">
        <v>42605.774189814809</v>
      </c>
    </row>
    <row r="210" spans="1:20" ht="335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2">
        <v>104</v>
      </c>
      <c r="P210">
        <v>111.89</v>
      </c>
      <c r="Q210" s="14" t="s">
        <v>8323</v>
      </c>
      <c r="R210" t="s">
        <v>8326</v>
      </c>
      <c r="S210" s="17">
        <v>41937.95344907407</v>
      </c>
      <c r="T210" s="17">
        <v>41972.995115740734</v>
      </c>
    </row>
    <row r="211" spans="1:20" ht="256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2">
        <v>125</v>
      </c>
      <c r="P211">
        <v>37.14</v>
      </c>
      <c r="Q211" s="14" t="s">
        <v>8323</v>
      </c>
      <c r="R211" t="s">
        <v>8326</v>
      </c>
      <c r="S211" s="17">
        <v>42270.582141203704</v>
      </c>
      <c r="T211" s="17">
        <v>42301.895138888889</v>
      </c>
    </row>
    <row r="212" spans="1:20" ht="350" x14ac:dyDescent="0.2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2">
        <v>104</v>
      </c>
      <c r="P212">
        <v>70.569999999999993</v>
      </c>
      <c r="Q212" s="14" t="s">
        <v>8323</v>
      </c>
      <c r="R212" t="s">
        <v>8326</v>
      </c>
      <c r="S212" s="17">
        <v>42675.832465277781</v>
      </c>
      <c r="T212" s="17">
        <v>42705.332638888889</v>
      </c>
    </row>
    <row r="213" spans="1:20" ht="335" x14ac:dyDescent="0.2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2">
        <v>124</v>
      </c>
      <c r="P213">
        <v>50.9</v>
      </c>
      <c r="Q213" s="14" t="s">
        <v>8323</v>
      </c>
      <c r="R213" t="s">
        <v>8326</v>
      </c>
      <c r="S213" s="17">
        <v>41772.105937500004</v>
      </c>
      <c r="T213" s="17">
        <v>41803.916666666664</v>
      </c>
    </row>
    <row r="214" spans="1:20" ht="176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2">
        <v>119</v>
      </c>
      <c r="P214">
        <v>49.69</v>
      </c>
      <c r="Q214" s="14" t="s">
        <v>8323</v>
      </c>
      <c r="R214" t="s">
        <v>8326</v>
      </c>
      <c r="S214" s="17">
        <v>42050.008368055554</v>
      </c>
      <c r="T214" s="17">
        <v>42076.290972222225</v>
      </c>
    </row>
    <row r="215" spans="1:20" ht="288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2">
        <v>103</v>
      </c>
      <c r="P215">
        <v>66.959999999999994</v>
      </c>
      <c r="Q215" s="14" t="s">
        <v>8323</v>
      </c>
      <c r="R215" t="s">
        <v>8326</v>
      </c>
      <c r="S215" s="17">
        <v>42125.772812499999</v>
      </c>
      <c r="T215" s="17">
        <v>42155.772812499999</v>
      </c>
    </row>
    <row r="216" spans="1:20" ht="304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2">
        <v>102</v>
      </c>
      <c r="P216">
        <v>235.46</v>
      </c>
      <c r="Q216" s="14" t="s">
        <v>8323</v>
      </c>
      <c r="R216" t="s">
        <v>8326</v>
      </c>
      <c r="S216" s="17">
        <v>42055.277199074073</v>
      </c>
      <c r="T216" s="17">
        <v>42082.610416666663</v>
      </c>
    </row>
    <row r="217" spans="1:20" ht="256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2">
        <v>102</v>
      </c>
      <c r="P217">
        <v>55.6</v>
      </c>
      <c r="Q217" s="14" t="s">
        <v>8323</v>
      </c>
      <c r="R217" t="s">
        <v>8326</v>
      </c>
      <c r="S217" s="17">
        <v>42270.7269212963</v>
      </c>
      <c r="T217" s="17">
        <v>42306.167361111111</v>
      </c>
    </row>
    <row r="218" spans="1:20" ht="320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2">
        <v>102</v>
      </c>
      <c r="P218">
        <v>203.2</v>
      </c>
      <c r="Q218" s="14" t="s">
        <v>8323</v>
      </c>
      <c r="R218" t="s">
        <v>8326</v>
      </c>
      <c r="S218" s="17">
        <v>42380.884872685187</v>
      </c>
      <c r="T218" s="17">
        <v>42398.249305555553</v>
      </c>
    </row>
    <row r="219" spans="1:20" ht="350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2">
        <v>102</v>
      </c>
      <c r="P219">
        <v>105</v>
      </c>
      <c r="Q219" s="14" t="s">
        <v>8323</v>
      </c>
      <c r="R219" t="s">
        <v>8326</v>
      </c>
      <c r="S219" s="17">
        <v>41829.734259259261</v>
      </c>
      <c r="T219" s="17">
        <v>41874.734259259261</v>
      </c>
    </row>
    <row r="220" spans="1:20" ht="17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2">
        <v>101</v>
      </c>
      <c r="P220">
        <v>126.46</v>
      </c>
      <c r="Q220" s="14" t="s">
        <v>8323</v>
      </c>
      <c r="R220" t="s">
        <v>8326</v>
      </c>
      <c r="S220" s="17">
        <v>42056.013124999998</v>
      </c>
      <c r="T220" s="17">
        <v>42075.166666666672</v>
      </c>
    </row>
    <row r="221" spans="1:20" ht="380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2">
        <v>101</v>
      </c>
      <c r="P221">
        <v>131.91</v>
      </c>
      <c r="Q221" s="14" t="s">
        <v>8323</v>
      </c>
      <c r="R221" t="s">
        <v>8326</v>
      </c>
      <c r="S221" s="17">
        <v>41862.864675925928</v>
      </c>
      <c r="T221" s="17">
        <v>41876.864675925928</v>
      </c>
    </row>
    <row r="222" spans="1:20" ht="80" x14ac:dyDescent="0.2">
      <c r="A222">
        <v>3467</v>
      </c>
      <c r="B222" s="3" t="s">
        <v>3466</v>
      </c>
      <c r="C222" s="3" t="s">
        <v>7577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 s="12">
        <v>101</v>
      </c>
      <c r="P222">
        <v>64.47</v>
      </c>
      <c r="Q222" s="14" t="s">
        <v>8323</v>
      </c>
      <c r="R222" t="s">
        <v>8326</v>
      </c>
      <c r="S222" s="17">
        <v>42053.671666666662</v>
      </c>
      <c r="T222" s="17">
        <v>42083.630000000005</v>
      </c>
    </row>
    <row r="223" spans="1:20" ht="350" x14ac:dyDescent="0.2">
      <c r="A223">
        <v>3437</v>
      </c>
      <c r="B223" s="3" t="s">
        <v>3436</v>
      </c>
      <c r="C223" s="3" t="s">
        <v>7547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1440003820</v>
      </c>
      <c r="J223">
        <v>1437411820</v>
      </c>
      <c r="K223" t="b">
        <v>0</v>
      </c>
      <c r="L223">
        <v>36</v>
      </c>
      <c r="M223" t="b">
        <v>1</v>
      </c>
      <c r="N223" t="s">
        <v>8269</v>
      </c>
      <c r="O223" s="12">
        <v>101</v>
      </c>
      <c r="P223">
        <v>84.17</v>
      </c>
      <c r="Q223" s="14" t="s">
        <v>8323</v>
      </c>
      <c r="R223" t="s">
        <v>8326</v>
      </c>
      <c r="S223" s="17">
        <v>42205.710879629631</v>
      </c>
      <c r="T223" s="17">
        <v>42235.710879629631</v>
      </c>
    </row>
    <row r="224" spans="1:20" ht="256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2">
        <v>100</v>
      </c>
      <c r="P224">
        <v>272.73</v>
      </c>
      <c r="Q224" s="14" t="s">
        <v>8323</v>
      </c>
      <c r="R224" t="s">
        <v>8326</v>
      </c>
      <c r="S224" s="17">
        <v>41758.839675925927</v>
      </c>
      <c r="T224" s="17">
        <v>41771.165972222225</v>
      </c>
    </row>
    <row r="225" spans="1:20" ht="224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2">
        <v>120</v>
      </c>
      <c r="P225">
        <v>88.24</v>
      </c>
      <c r="Q225" s="14" t="s">
        <v>8323</v>
      </c>
      <c r="R225" t="s">
        <v>8326</v>
      </c>
      <c r="S225" s="17">
        <v>41828.736921296295</v>
      </c>
      <c r="T225" s="17">
        <v>41846.291666666664</v>
      </c>
    </row>
    <row r="226" spans="1:20" ht="335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2">
        <v>117</v>
      </c>
      <c r="P226">
        <v>57.55</v>
      </c>
      <c r="Q226" s="14" t="s">
        <v>8323</v>
      </c>
      <c r="R226" t="s">
        <v>8326</v>
      </c>
      <c r="S226" s="17">
        <v>41781.666770833333</v>
      </c>
      <c r="T226" s="17">
        <v>41811.666770833333</v>
      </c>
    </row>
    <row r="227" spans="1:20" ht="320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2">
        <v>103</v>
      </c>
      <c r="P227">
        <v>83.57</v>
      </c>
      <c r="Q227" s="14" t="s">
        <v>8323</v>
      </c>
      <c r="R227" t="s">
        <v>8326</v>
      </c>
      <c r="S227" s="17">
        <v>41792.542986111112</v>
      </c>
      <c r="T227" s="17">
        <v>41813.75</v>
      </c>
    </row>
    <row r="228" spans="1:20" ht="112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2">
        <v>108</v>
      </c>
      <c r="P228">
        <v>83.51</v>
      </c>
      <c r="Q228" s="14" t="s">
        <v>8323</v>
      </c>
      <c r="R228" t="s">
        <v>8326</v>
      </c>
      <c r="S228" s="17">
        <v>42268.127696759257</v>
      </c>
      <c r="T228" s="17">
        <v>42288.083333333328</v>
      </c>
    </row>
    <row r="229" spans="1:20" ht="350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2">
        <v>339</v>
      </c>
      <c r="P229">
        <v>62.59</v>
      </c>
      <c r="Q229" s="14" t="s">
        <v>8323</v>
      </c>
      <c r="R229" t="s">
        <v>8326</v>
      </c>
      <c r="S229" s="17">
        <v>42462.140868055561</v>
      </c>
      <c r="T229" s="17">
        <v>42489.875</v>
      </c>
    </row>
    <row r="230" spans="1:20" ht="320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2">
        <v>287</v>
      </c>
      <c r="P230">
        <v>58.57</v>
      </c>
      <c r="Q230" s="14" t="s">
        <v>8323</v>
      </c>
      <c r="R230" t="s">
        <v>8326</v>
      </c>
      <c r="S230" s="17">
        <v>42451.095856481479</v>
      </c>
      <c r="T230" s="17">
        <v>42465.095856481479</v>
      </c>
    </row>
    <row r="231" spans="1:20" ht="350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2">
        <v>110</v>
      </c>
      <c r="P231">
        <v>77.22</v>
      </c>
      <c r="Q231" s="14" t="s">
        <v>8323</v>
      </c>
      <c r="R231" t="s">
        <v>8326</v>
      </c>
      <c r="S231" s="17">
        <v>41898.168125000004</v>
      </c>
      <c r="T231" s="17">
        <v>41913.165972222225</v>
      </c>
    </row>
    <row r="232" spans="1:20" ht="365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2">
        <v>114</v>
      </c>
      <c r="P232">
        <v>64.91</v>
      </c>
      <c r="Q232" s="14" t="s">
        <v>8323</v>
      </c>
      <c r="R232" t="s">
        <v>8326</v>
      </c>
      <c r="S232" s="17">
        <v>42506.760405092587</v>
      </c>
      <c r="T232" s="17">
        <v>42536.760405092587</v>
      </c>
    </row>
    <row r="233" spans="1:20" ht="240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2">
        <v>112</v>
      </c>
      <c r="P233">
        <v>41.24</v>
      </c>
      <c r="Q233" s="14" t="s">
        <v>8323</v>
      </c>
      <c r="R233" t="s">
        <v>8326</v>
      </c>
      <c r="S233" s="17">
        <v>42284.516064814816</v>
      </c>
      <c r="T233" s="17">
        <v>42307.875</v>
      </c>
    </row>
    <row r="234" spans="1:20" ht="176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2">
        <v>140</v>
      </c>
      <c r="P234">
        <v>50.98</v>
      </c>
      <c r="Q234" s="14" t="s">
        <v>8323</v>
      </c>
      <c r="R234" t="s">
        <v>8326</v>
      </c>
      <c r="S234" s="17">
        <v>42016.706678240742</v>
      </c>
      <c r="T234" s="17">
        <v>42047.249305555553</v>
      </c>
    </row>
    <row r="235" spans="1:20" ht="320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2">
        <v>110</v>
      </c>
      <c r="P235">
        <v>61.02</v>
      </c>
      <c r="Q235" s="14" t="s">
        <v>8323</v>
      </c>
      <c r="R235" t="s">
        <v>8326</v>
      </c>
      <c r="S235" s="17">
        <v>42264.29178240741</v>
      </c>
      <c r="T235" s="17">
        <v>42294.29178240741</v>
      </c>
    </row>
    <row r="236" spans="1:20" ht="256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2">
        <v>109</v>
      </c>
      <c r="P236">
        <v>40.07</v>
      </c>
      <c r="Q236" s="14" t="s">
        <v>8323</v>
      </c>
      <c r="R236" t="s">
        <v>8326</v>
      </c>
      <c r="S236" s="17">
        <v>41491.79478009259</v>
      </c>
      <c r="T236" s="17">
        <v>41509.79478009259</v>
      </c>
    </row>
    <row r="237" spans="1:20" ht="335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2">
        <v>108</v>
      </c>
      <c r="P237">
        <v>47.46</v>
      </c>
      <c r="Q237" s="14" t="s">
        <v>8323</v>
      </c>
      <c r="R237" t="s">
        <v>8326</v>
      </c>
      <c r="S237" s="17">
        <v>41759.13962962963</v>
      </c>
      <c r="T237" s="17">
        <v>41791.165972222225</v>
      </c>
    </row>
    <row r="238" spans="1:20" ht="335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2">
        <v>107</v>
      </c>
      <c r="P238">
        <v>37.590000000000003</v>
      </c>
      <c r="Q238" s="14" t="s">
        <v>8323</v>
      </c>
      <c r="R238" t="s">
        <v>8326</v>
      </c>
      <c r="S238" s="17">
        <v>41766.80572916667</v>
      </c>
      <c r="T238" s="17">
        <v>41799.80572916667</v>
      </c>
    </row>
    <row r="239" spans="1:20" ht="335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2">
        <v>106</v>
      </c>
      <c r="P239">
        <v>64.63</v>
      </c>
      <c r="Q239" s="14" t="s">
        <v>8323</v>
      </c>
      <c r="R239" t="s">
        <v>8326</v>
      </c>
      <c r="S239" s="17">
        <v>42170.910231481481</v>
      </c>
      <c r="T239" s="17">
        <v>42205.165972222225</v>
      </c>
    </row>
    <row r="240" spans="1:20" ht="335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2">
        <v>146</v>
      </c>
      <c r="P240">
        <v>292.77999999999997</v>
      </c>
      <c r="Q240" s="14" t="s">
        <v>8323</v>
      </c>
      <c r="R240" t="s">
        <v>8326</v>
      </c>
      <c r="S240" s="17">
        <v>41822.57503472222</v>
      </c>
      <c r="T240" s="17">
        <v>41825.041666666664</v>
      </c>
    </row>
    <row r="241" spans="1:20" ht="409.6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2">
        <v>175</v>
      </c>
      <c r="P241">
        <v>48.7</v>
      </c>
      <c r="Q241" s="14" t="s">
        <v>8323</v>
      </c>
      <c r="R241" t="s">
        <v>8326</v>
      </c>
      <c r="S241" s="17">
        <v>42493.219236111108</v>
      </c>
      <c r="T241" s="17">
        <v>42531.125</v>
      </c>
    </row>
    <row r="242" spans="1:20" ht="380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2">
        <v>104</v>
      </c>
      <c r="P242">
        <v>866.67</v>
      </c>
      <c r="Q242" s="14" t="s">
        <v>8323</v>
      </c>
      <c r="R242" t="s">
        <v>8326</v>
      </c>
      <c r="S242" s="17">
        <v>42321.101759259262</v>
      </c>
      <c r="T242" s="17">
        <v>42351.101759259262</v>
      </c>
    </row>
    <row r="243" spans="1:20" ht="350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2">
        <v>104</v>
      </c>
      <c r="P243">
        <v>66.510000000000005</v>
      </c>
      <c r="Q243" s="14" t="s">
        <v>8323</v>
      </c>
      <c r="R243" t="s">
        <v>8326</v>
      </c>
      <c r="S243" s="17">
        <v>41760.935706018521</v>
      </c>
      <c r="T243" s="17">
        <v>41772.166666666664</v>
      </c>
    </row>
    <row r="244" spans="1:20" ht="24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2">
        <v>103</v>
      </c>
      <c r="P244">
        <v>52.55</v>
      </c>
      <c r="Q244" s="14" t="s">
        <v>8323</v>
      </c>
      <c r="R244" t="s">
        <v>8326</v>
      </c>
      <c r="S244" s="17">
        <v>42016.800208333334</v>
      </c>
      <c r="T244" s="17">
        <v>42032.916666666672</v>
      </c>
    </row>
    <row r="245" spans="1:20" ht="350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2">
        <v>103</v>
      </c>
      <c r="P245">
        <v>59.65</v>
      </c>
      <c r="Q245" s="14" t="s">
        <v>8323</v>
      </c>
      <c r="R245" t="s">
        <v>8326</v>
      </c>
      <c r="S245" s="17">
        <v>42294.429641203707</v>
      </c>
      <c r="T245" s="17">
        <v>42321.845138888893</v>
      </c>
    </row>
    <row r="246" spans="1:20" ht="224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2">
        <v>103</v>
      </c>
      <c r="P246">
        <v>77.73</v>
      </c>
      <c r="Q246" s="14" t="s">
        <v>8323</v>
      </c>
      <c r="R246" t="s">
        <v>8326</v>
      </c>
      <c r="S246" s="17">
        <v>42417.585532407407</v>
      </c>
      <c r="T246" s="17">
        <v>42432.249305555553</v>
      </c>
    </row>
    <row r="247" spans="1:20" ht="380" x14ac:dyDescent="0.2">
      <c r="A247">
        <v>3561</v>
      </c>
      <c r="B247" s="3" t="s">
        <v>3560</v>
      </c>
      <c r="C247" s="3" t="s">
        <v>7671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1438799760</v>
      </c>
      <c r="J247">
        <v>1437236378</v>
      </c>
      <c r="K247" t="b">
        <v>0</v>
      </c>
      <c r="L247">
        <v>54</v>
      </c>
      <c r="M247" t="b">
        <v>1</v>
      </c>
      <c r="N247" t="s">
        <v>8269</v>
      </c>
      <c r="O247" s="12">
        <v>102</v>
      </c>
      <c r="P247">
        <v>47.41</v>
      </c>
      <c r="Q247" s="14" t="s">
        <v>8323</v>
      </c>
      <c r="R247" t="s">
        <v>8326</v>
      </c>
      <c r="S247" s="17">
        <v>42203.680300925931</v>
      </c>
      <c r="T247" s="17">
        <v>42221.774999999994</v>
      </c>
    </row>
    <row r="248" spans="1:20" ht="335" x14ac:dyDescent="0.2">
      <c r="A248">
        <v>2809</v>
      </c>
      <c r="B248" s="3" t="s">
        <v>2809</v>
      </c>
      <c r="C248" s="3" t="s">
        <v>6919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1459348740</v>
      </c>
      <c r="J248">
        <v>1458647725</v>
      </c>
      <c r="K248" t="b">
        <v>0</v>
      </c>
      <c r="L248">
        <v>21</v>
      </c>
      <c r="M248" t="b">
        <v>1</v>
      </c>
      <c r="N248" t="s">
        <v>8269</v>
      </c>
      <c r="O248" s="12">
        <v>102</v>
      </c>
      <c r="P248">
        <v>121.9</v>
      </c>
      <c r="Q248" s="14" t="s">
        <v>8323</v>
      </c>
      <c r="R248" t="s">
        <v>8326</v>
      </c>
      <c r="S248" s="17">
        <v>42451.496817129635</v>
      </c>
      <c r="T248" s="17">
        <v>42459.610416666663</v>
      </c>
    </row>
    <row r="249" spans="1:20" ht="304" x14ac:dyDescent="0.2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2">
        <v>128</v>
      </c>
      <c r="P249">
        <v>60.95</v>
      </c>
      <c r="Q249" s="14" t="s">
        <v>8323</v>
      </c>
      <c r="R249" t="s">
        <v>8326</v>
      </c>
      <c r="S249" s="17">
        <v>42590.90425925926</v>
      </c>
      <c r="T249" s="17">
        <v>42606.90425925926</v>
      </c>
    </row>
    <row r="250" spans="1:20" ht="365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2">
        <v>171</v>
      </c>
      <c r="P250">
        <v>44.91</v>
      </c>
      <c r="Q250" s="14" t="s">
        <v>8323</v>
      </c>
      <c r="R250" t="s">
        <v>8326</v>
      </c>
      <c r="S250" s="17">
        <v>42283.864351851851</v>
      </c>
      <c r="T250" s="17">
        <v>42313.906018518523</v>
      </c>
    </row>
    <row r="251" spans="1:20" ht="304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2">
        <v>127</v>
      </c>
      <c r="P251">
        <v>72.709999999999994</v>
      </c>
      <c r="Q251" s="14" t="s">
        <v>8323</v>
      </c>
      <c r="R251" t="s">
        <v>8326</v>
      </c>
      <c r="S251" s="17">
        <v>41988.829942129625</v>
      </c>
      <c r="T251" s="17">
        <v>42046.207638888889</v>
      </c>
    </row>
    <row r="252" spans="1:20" ht="272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2">
        <v>101</v>
      </c>
      <c r="P252">
        <v>66.45</v>
      </c>
      <c r="Q252" s="14" t="s">
        <v>8323</v>
      </c>
      <c r="R252" t="s">
        <v>8326</v>
      </c>
      <c r="S252" s="17">
        <v>42513.045798611114</v>
      </c>
      <c r="T252" s="17">
        <v>42543.045798611114</v>
      </c>
    </row>
    <row r="253" spans="1:20" ht="320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2">
        <v>101</v>
      </c>
      <c r="P253">
        <v>35.49</v>
      </c>
      <c r="Q253" s="14" t="s">
        <v>8323</v>
      </c>
      <c r="R253" t="s">
        <v>8326</v>
      </c>
      <c r="S253" s="17">
        <v>42144.041851851856</v>
      </c>
      <c r="T253" s="17">
        <v>42174.041851851856</v>
      </c>
    </row>
    <row r="254" spans="1:20" ht="380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2">
        <v>101</v>
      </c>
      <c r="P254">
        <v>63</v>
      </c>
      <c r="Q254" s="14" t="s">
        <v>8323</v>
      </c>
      <c r="R254" t="s">
        <v>8326</v>
      </c>
      <c r="S254" s="17">
        <v>41897.602037037039</v>
      </c>
      <c r="T254" s="17">
        <v>41927.602037037039</v>
      </c>
    </row>
    <row r="255" spans="1:20" ht="304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2">
        <v>100</v>
      </c>
      <c r="P255">
        <v>61</v>
      </c>
      <c r="Q255" s="14" t="s">
        <v>8323</v>
      </c>
      <c r="R255" t="s">
        <v>8326</v>
      </c>
      <c r="S255" s="17">
        <v>42664.809560185182</v>
      </c>
      <c r="T255" s="17">
        <v>42685.916666666672</v>
      </c>
    </row>
    <row r="256" spans="1:20" ht="288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2">
        <v>100</v>
      </c>
      <c r="P256">
        <v>50</v>
      </c>
      <c r="Q256" s="14" t="s">
        <v>8323</v>
      </c>
      <c r="R256" t="s">
        <v>8326</v>
      </c>
      <c r="S256" s="17">
        <v>42675.057997685188</v>
      </c>
      <c r="T256" s="17">
        <v>42705.099664351852</v>
      </c>
    </row>
    <row r="257" spans="1:20" ht="272" x14ac:dyDescent="0.2">
      <c r="A257">
        <v>3544</v>
      </c>
      <c r="B257" s="3" t="s">
        <v>3543</v>
      </c>
      <c r="C257" s="3" t="s">
        <v>7654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1425758257</v>
      </c>
      <c r="J257">
        <v>1423166257</v>
      </c>
      <c r="K257" t="b">
        <v>0</v>
      </c>
      <c r="L257">
        <v>24</v>
      </c>
      <c r="M257" t="b">
        <v>1</v>
      </c>
      <c r="N257" t="s">
        <v>8269</v>
      </c>
      <c r="O257" s="12">
        <v>100</v>
      </c>
      <c r="P257">
        <v>104.17</v>
      </c>
      <c r="Q257" s="14" t="s">
        <v>8323</v>
      </c>
      <c r="R257" t="s">
        <v>8326</v>
      </c>
      <c r="S257" s="17">
        <v>42040.831678240742</v>
      </c>
      <c r="T257" s="17">
        <v>42070.831678240742</v>
      </c>
    </row>
    <row r="258" spans="1:20" ht="335" x14ac:dyDescent="0.2">
      <c r="A258">
        <v>3516</v>
      </c>
      <c r="B258" s="3" t="s">
        <v>3515</v>
      </c>
      <c r="C258" s="3" t="s">
        <v>7626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1410145200</v>
      </c>
      <c r="J258">
        <v>1407197670</v>
      </c>
      <c r="K258" t="b">
        <v>0</v>
      </c>
      <c r="L258">
        <v>11</v>
      </c>
      <c r="M258" t="b">
        <v>1</v>
      </c>
      <c r="N258" t="s">
        <v>8269</v>
      </c>
      <c r="O258" s="12">
        <v>100</v>
      </c>
      <c r="P258">
        <v>227.27</v>
      </c>
      <c r="Q258" s="14" t="s">
        <v>8323</v>
      </c>
      <c r="R258" t="s">
        <v>8326</v>
      </c>
      <c r="S258" s="17">
        <v>41856.010069444441</v>
      </c>
      <c r="T258" s="17">
        <v>41890.125</v>
      </c>
    </row>
    <row r="259" spans="1:20" ht="395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2">
        <v>121</v>
      </c>
      <c r="P259">
        <v>40.85</v>
      </c>
      <c r="Q259" s="14" t="s">
        <v>8323</v>
      </c>
      <c r="R259" t="s">
        <v>8326</v>
      </c>
      <c r="S259" s="17">
        <v>42282.768414351856</v>
      </c>
      <c r="T259" s="17">
        <v>42312.810081018513</v>
      </c>
    </row>
    <row r="260" spans="1:20" ht="350" x14ac:dyDescent="0.2">
      <c r="A260">
        <v>2838</v>
      </c>
      <c r="B260" s="3" t="s">
        <v>2838</v>
      </c>
      <c r="C260" s="3" t="s">
        <v>6948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1407967200</v>
      </c>
      <c r="J260">
        <v>1406039696</v>
      </c>
      <c r="K260" t="b">
        <v>0</v>
      </c>
      <c r="L260">
        <v>54</v>
      </c>
      <c r="M260" t="b">
        <v>1</v>
      </c>
      <c r="N260" t="s">
        <v>8269</v>
      </c>
      <c r="O260" s="12">
        <v>120</v>
      </c>
      <c r="P260">
        <v>44.54</v>
      </c>
      <c r="Q260" s="14" t="s">
        <v>8323</v>
      </c>
      <c r="R260" t="s">
        <v>8326</v>
      </c>
      <c r="S260" s="17">
        <v>41842.607592592591</v>
      </c>
      <c r="T260" s="17">
        <v>41864.916666666664</v>
      </c>
    </row>
    <row r="261" spans="1:20" ht="365" x14ac:dyDescent="0.2">
      <c r="A261">
        <v>2827</v>
      </c>
      <c r="B261" s="3" t="s">
        <v>2827</v>
      </c>
      <c r="C261" s="3" t="s">
        <v>6937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 s="12">
        <v>120</v>
      </c>
      <c r="P261">
        <v>104.57</v>
      </c>
      <c r="Q261" s="14" t="s">
        <v>8323</v>
      </c>
      <c r="R261" t="s">
        <v>8326</v>
      </c>
      <c r="S261" s="17">
        <v>42494.683634259258</v>
      </c>
      <c r="T261" s="17">
        <v>42524.6875</v>
      </c>
    </row>
    <row r="262" spans="1:20" ht="17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2">
        <v>131</v>
      </c>
      <c r="P262">
        <v>41.42</v>
      </c>
      <c r="Q262" s="14" t="s">
        <v>8323</v>
      </c>
      <c r="R262" t="s">
        <v>8326</v>
      </c>
      <c r="S262" s="17">
        <v>41891.665324074071</v>
      </c>
      <c r="T262" s="17">
        <v>41913.166666666664</v>
      </c>
    </row>
    <row r="263" spans="1:20" ht="320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2">
        <v>116</v>
      </c>
      <c r="P263">
        <v>80.03</v>
      </c>
      <c r="Q263" s="14" t="s">
        <v>8323</v>
      </c>
      <c r="R263" t="s">
        <v>8326</v>
      </c>
      <c r="S263" s="17">
        <v>42382.244409722218</v>
      </c>
      <c r="T263" s="17">
        <v>42396.041666666672</v>
      </c>
    </row>
    <row r="264" spans="1:20" ht="335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2">
        <v>110</v>
      </c>
      <c r="P264">
        <v>51.22</v>
      </c>
      <c r="Q264" s="14" t="s">
        <v>8323</v>
      </c>
      <c r="R264" t="s">
        <v>8326</v>
      </c>
      <c r="S264" s="17">
        <v>41960.119085648148</v>
      </c>
      <c r="T264" s="17">
        <v>41990.119085648148</v>
      </c>
    </row>
    <row r="265" spans="1:20" ht="320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2">
        <v>115</v>
      </c>
      <c r="P265">
        <v>79.31</v>
      </c>
      <c r="Q265" s="14" t="s">
        <v>8323</v>
      </c>
      <c r="R265" t="s">
        <v>8326</v>
      </c>
      <c r="S265" s="17">
        <v>40923.729953703703</v>
      </c>
      <c r="T265" s="17">
        <v>40953.729953703703</v>
      </c>
    </row>
    <row r="266" spans="1:20" ht="288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2">
        <v>114</v>
      </c>
      <c r="P266">
        <v>87.96</v>
      </c>
      <c r="Q266" s="14" t="s">
        <v>8323</v>
      </c>
      <c r="R266" t="s">
        <v>8326</v>
      </c>
      <c r="S266" s="17">
        <v>41976.331979166673</v>
      </c>
      <c r="T266" s="17">
        <v>42004.291666666672</v>
      </c>
    </row>
    <row r="267" spans="1:20" ht="335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8323</v>
      </c>
      <c r="R267" t="s">
        <v>8326</v>
      </c>
      <c r="S267" s="17">
        <v>42053.916921296302</v>
      </c>
      <c r="T267" s="17">
        <v>42079.875</v>
      </c>
    </row>
    <row r="268" spans="1:20" ht="304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2">
        <v>112</v>
      </c>
      <c r="P268">
        <v>31.62</v>
      </c>
      <c r="Q268" s="14" t="s">
        <v>8323</v>
      </c>
      <c r="R268" t="s">
        <v>8326</v>
      </c>
      <c r="S268" s="17">
        <v>41789.080370370371</v>
      </c>
      <c r="T268" s="17">
        <v>41822.166666666664</v>
      </c>
    </row>
    <row r="269" spans="1:20" ht="350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2">
        <v>110</v>
      </c>
      <c r="P269">
        <v>73.400000000000006</v>
      </c>
      <c r="Q269" s="14" t="s">
        <v>8323</v>
      </c>
      <c r="R269" t="s">
        <v>8326</v>
      </c>
      <c r="S269" s="17">
        <v>41786.761354166665</v>
      </c>
      <c r="T269" s="17">
        <v>41821.207638888889</v>
      </c>
    </row>
    <row r="270" spans="1:20" ht="320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2">
        <v>110</v>
      </c>
      <c r="P270">
        <v>52.21</v>
      </c>
      <c r="Q270" s="14" t="s">
        <v>8323</v>
      </c>
      <c r="R270" t="s">
        <v>8326</v>
      </c>
      <c r="S270" s="17">
        <v>42380.581180555557</v>
      </c>
      <c r="T270" s="17">
        <v>42405.916666666672</v>
      </c>
    </row>
    <row r="271" spans="1:20" ht="365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2">
        <v>115</v>
      </c>
      <c r="P271">
        <v>39.67</v>
      </c>
      <c r="Q271" s="14" t="s">
        <v>8323</v>
      </c>
      <c r="R271" t="s">
        <v>8326</v>
      </c>
      <c r="S271" s="17">
        <v>41477.930914351848</v>
      </c>
      <c r="T271" s="17">
        <v>41504.625</v>
      </c>
    </row>
    <row r="272" spans="1:20" ht="395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2">
        <v>108</v>
      </c>
      <c r="P272">
        <v>113.42</v>
      </c>
      <c r="Q272" s="14" t="s">
        <v>8323</v>
      </c>
      <c r="R272" t="s">
        <v>8326</v>
      </c>
      <c r="S272" s="17">
        <v>42171.034861111111</v>
      </c>
      <c r="T272" s="17">
        <v>42195.291666666672</v>
      </c>
    </row>
    <row r="273" spans="1:20" ht="350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2">
        <v>108</v>
      </c>
      <c r="P273">
        <v>89.67</v>
      </c>
      <c r="Q273" s="14" t="s">
        <v>8323</v>
      </c>
      <c r="R273" t="s">
        <v>8326</v>
      </c>
      <c r="S273" s="17">
        <v>42183.231006944443</v>
      </c>
      <c r="T273" s="17">
        <v>42228.231006944443</v>
      </c>
    </row>
    <row r="274" spans="1:20" ht="35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2">
        <v>107</v>
      </c>
      <c r="P274">
        <v>107.25</v>
      </c>
      <c r="Q274" s="14" t="s">
        <v>8323</v>
      </c>
      <c r="R274" t="s">
        <v>8326</v>
      </c>
      <c r="S274" s="17">
        <v>42284.69694444444</v>
      </c>
      <c r="T274" s="17">
        <v>42301.165972222225</v>
      </c>
    </row>
    <row r="275" spans="1:20" ht="304" x14ac:dyDescent="0.2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2">
        <v>102</v>
      </c>
      <c r="P275">
        <v>164.62</v>
      </c>
      <c r="Q275" s="14" t="s">
        <v>8323</v>
      </c>
      <c r="R275" t="s">
        <v>8326</v>
      </c>
      <c r="S275" s="17">
        <v>42411.942291666666</v>
      </c>
      <c r="T275" s="17">
        <v>42434.041666666672</v>
      </c>
    </row>
    <row r="276" spans="1:20" ht="335" x14ac:dyDescent="0.2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2">
        <v>143</v>
      </c>
      <c r="P276">
        <v>164.62</v>
      </c>
      <c r="Q276" s="14" t="s">
        <v>8323</v>
      </c>
      <c r="R276" t="s">
        <v>8326</v>
      </c>
      <c r="S276" s="17">
        <v>42171.317442129628</v>
      </c>
      <c r="T276" s="17">
        <v>42195.875</v>
      </c>
    </row>
    <row r="277" spans="1:20" ht="380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2">
        <v>101</v>
      </c>
      <c r="P277">
        <v>78.52</v>
      </c>
      <c r="Q277" s="14" t="s">
        <v>8323</v>
      </c>
      <c r="R277" t="s">
        <v>8326</v>
      </c>
      <c r="S277" s="17">
        <v>42497.275706018518</v>
      </c>
      <c r="T277" s="17">
        <v>42535.904861111107</v>
      </c>
    </row>
    <row r="278" spans="1:20" ht="350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2">
        <v>106</v>
      </c>
      <c r="P278">
        <v>60.29</v>
      </c>
      <c r="Q278" s="14" t="s">
        <v>8323</v>
      </c>
      <c r="R278" t="s">
        <v>8326</v>
      </c>
      <c r="S278" s="17">
        <v>42132.036168981482</v>
      </c>
      <c r="T278" s="17">
        <v>42186.290972222225</v>
      </c>
    </row>
    <row r="279" spans="1:20" ht="256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2">
        <v>105</v>
      </c>
      <c r="P279">
        <v>123.94</v>
      </c>
      <c r="Q279" s="14" t="s">
        <v>8323</v>
      </c>
      <c r="R279" t="s">
        <v>8326</v>
      </c>
      <c r="S279" s="17">
        <v>42694.110185185185</v>
      </c>
      <c r="T279" s="17">
        <v>42709.041666666672</v>
      </c>
    </row>
    <row r="280" spans="1:20" ht="335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2">
        <v>140</v>
      </c>
      <c r="P280">
        <v>61.82</v>
      </c>
      <c r="Q280" s="14" t="s">
        <v>8323</v>
      </c>
      <c r="R280" t="s">
        <v>8326</v>
      </c>
      <c r="S280" s="17">
        <v>42058.904074074075</v>
      </c>
      <c r="T280" s="17">
        <v>42095.165972222225</v>
      </c>
    </row>
    <row r="281" spans="1:20" ht="350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2">
        <v>105</v>
      </c>
      <c r="P281">
        <v>51.22</v>
      </c>
      <c r="Q281" s="14" t="s">
        <v>8323</v>
      </c>
      <c r="R281" t="s">
        <v>8326</v>
      </c>
      <c r="S281" s="17">
        <v>41946.644745370373</v>
      </c>
      <c r="T281" s="17">
        <v>41976.644745370373</v>
      </c>
    </row>
    <row r="282" spans="1:20" ht="380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2">
        <v>300</v>
      </c>
      <c r="P282">
        <v>53.85</v>
      </c>
      <c r="Q282" s="14" t="s">
        <v>8323</v>
      </c>
      <c r="R282" t="s">
        <v>8326</v>
      </c>
      <c r="S282" s="17">
        <v>41810.142199074071</v>
      </c>
      <c r="T282" s="17">
        <v>41824.142199074071</v>
      </c>
    </row>
    <row r="283" spans="1:20" ht="304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2">
        <v>116</v>
      </c>
      <c r="P283">
        <v>59.6</v>
      </c>
      <c r="Q283" s="14" t="s">
        <v>8323</v>
      </c>
      <c r="R283" t="s">
        <v>8326</v>
      </c>
      <c r="S283" s="17">
        <v>42056.65143518518</v>
      </c>
      <c r="T283" s="17">
        <v>42091.609768518523</v>
      </c>
    </row>
    <row r="284" spans="1:20" ht="28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2">
        <v>115</v>
      </c>
      <c r="P284">
        <v>53.23</v>
      </c>
      <c r="Q284" s="14" t="s">
        <v>8323</v>
      </c>
      <c r="R284" t="s">
        <v>8326</v>
      </c>
      <c r="S284" s="17">
        <v>42128.736608796295</v>
      </c>
      <c r="T284" s="17">
        <v>42141.125</v>
      </c>
    </row>
    <row r="285" spans="1:20" ht="380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2">
        <v>103</v>
      </c>
      <c r="P285">
        <v>68.67</v>
      </c>
      <c r="Q285" s="14" t="s">
        <v>8323</v>
      </c>
      <c r="R285" t="s">
        <v>8326</v>
      </c>
      <c r="S285" s="17">
        <v>42121.756921296299</v>
      </c>
      <c r="T285" s="17">
        <v>42156.208333333328</v>
      </c>
    </row>
    <row r="286" spans="1:20" ht="335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2">
        <v>103</v>
      </c>
      <c r="P286">
        <v>70.86</v>
      </c>
      <c r="Q286" s="14" t="s">
        <v>8323</v>
      </c>
      <c r="R286" t="s">
        <v>8326</v>
      </c>
      <c r="S286" s="17">
        <v>42195.749745370369</v>
      </c>
      <c r="T286" s="17">
        <v>42206.125</v>
      </c>
    </row>
    <row r="287" spans="1:20" ht="380" x14ac:dyDescent="0.2">
      <c r="A287">
        <v>2791</v>
      </c>
      <c r="B287" s="3" t="s">
        <v>2791</v>
      </c>
      <c r="C287" s="3" t="s">
        <v>6901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1473393600</v>
      </c>
      <c r="J287">
        <v>1470778559</v>
      </c>
      <c r="K287" t="b">
        <v>0</v>
      </c>
      <c r="L287">
        <v>28</v>
      </c>
      <c r="M287" t="b">
        <v>1</v>
      </c>
      <c r="N287" t="s">
        <v>8269</v>
      </c>
      <c r="O287" s="12">
        <v>103</v>
      </c>
      <c r="P287">
        <v>73.209999999999994</v>
      </c>
      <c r="Q287" s="14" t="s">
        <v>8323</v>
      </c>
      <c r="R287" t="s">
        <v>8326</v>
      </c>
      <c r="S287" s="17">
        <v>42591.899988425925</v>
      </c>
      <c r="T287" s="17">
        <v>42622.166666666672</v>
      </c>
    </row>
    <row r="288" spans="1:20" ht="272" x14ac:dyDescent="0.2">
      <c r="A288">
        <v>2788</v>
      </c>
      <c r="B288" s="3" t="s">
        <v>2788</v>
      </c>
      <c r="C288" s="3" t="s">
        <v>6898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1469811043</v>
      </c>
      <c r="J288">
        <v>1467219043</v>
      </c>
      <c r="K288" t="b">
        <v>0</v>
      </c>
      <c r="L288">
        <v>20</v>
      </c>
      <c r="M288" t="b">
        <v>1</v>
      </c>
      <c r="N288" t="s">
        <v>8269</v>
      </c>
      <c r="O288" s="12">
        <v>103</v>
      </c>
      <c r="P288">
        <v>102.5</v>
      </c>
      <c r="Q288" s="14" t="s">
        <v>8323</v>
      </c>
      <c r="R288" t="s">
        <v>8326</v>
      </c>
      <c r="S288" s="17">
        <v>42550.701886574068</v>
      </c>
      <c r="T288" s="17">
        <v>42580.701886574068</v>
      </c>
    </row>
    <row r="289" spans="1:20" ht="304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2">
        <v>102</v>
      </c>
      <c r="P289">
        <v>52.49</v>
      </c>
      <c r="Q289" s="14" t="s">
        <v>8323</v>
      </c>
      <c r="R289" t="s">
        <v>8326</v>
      </c>
      <c r="S289" s="17">
        <v>42503.559467592597</v>
      </c>
      <c r="T289" s="17">
        <v>42524.875</v>
      </c>
    </row>
    <row r="290" spans="1:20" ht="365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2">
        <v>102</v>
      </c>
      <c r="P290">
        <v>88.74</v>
      </c>
      <c r="Q290" s="14" t="s">
        <v>8323</v>
      </c>
      <c r="R290" t="s">
        <v>8326</v>
      </c>
      <c r="S290" s="17">
        <v>41928.170497685183</v>
      </c>
      <c r="T290" s="17">
        <v>41949.249305555553</v>
      </c>
    </row>
    <row r="291" spans="1:20" ht="335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2">
        <v>102</v>
      </c>
      <c r="P291">
        <v>106.84</v>
      </c>
      <c r="Q291" s="14" t="s">
        <v>8323</v>
      </c>
      <c r="R291" t="s">
        <v>8326</v>
      </c>
      <c r="S291" s="17">
        <v>42505.738032407404</v>
      </c>
      <c r="T291" s="17">
        <v>42525.738032407404</v>
      </c>
    </row>
    <row r="292" spans="1:20" ht="365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2">
        <v>101</v>
      </c>
      <c r="P292">
        <v>63.28</v>
      </c>
      <c r="Q292" s="14" t="s">
        <v>8323</v>
      </c>
      <c r="R292" t="s">
        <v>8326</v>
      </c>
      <c r="S292" s="17">
        <v>42155.142638888887</v>
      </c>
      <c r="T292" s="17">
        <v>42215.142638888887</v>
      </c>
    </row>
    <row r="293" spans="1:20" ht="335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2">
        <v>101</v>
      </c>
      <c r="P293">
        <v>65.16</v>
      </c>
      <c r="Q293" s="14" t="s">
        <v>8323</v>
      </c>
      <c r="R293" t="s">
        <v>8326</v>
      </c>
      <c r="S293" s="17">
        <v>42712.23474537037</v>
      </c>
      <c r="T293" s="17">
        <v>42735.707638888889</v>
      </c>
    </row>
    <row r="294" spans="1:20" ht="320" x14ac:dyDescent="0.2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2">
        <v>101</v>
      </c>
      <c r="P294">
        <v>61.06</v>
      </c>
      <c r="Q294" s="14" t="s">
        <v>8323</v>
      </c>
      <c r="R294" t="s">
        <v>8326</v>
      </c>
      <c r="S294" s="17">
        <v>42632.348310185189</v>
      </c>
      <c r="T294" s="17">
        <v>42663.204861111109</v>
      </c>
    </row>
    <row r="295" spans="1:20" ht="380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2">
        <v>126</v>
      </c>
      <c r="P295">
        <v>55.97</v>
      </c>
      <c r="Q295" s="14" t="s">
        <v>8323</v>
      </c>
      <c r="R295" t="s">
        <v>8326</v>
      </c>
      <c r="S295" s="17">
        <v>42592.066921296297</v>
      </c>
      <c r="T295" s="17">
        <v>42617.066921296297</v>
      </c>
    </row>
    <row r="296" spans="1:20" ht="24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2">
        <v>133</v>
      </c>
      <c r="P296">
        <v>38.5</v>
      </c>
      <c r="Q296" s="14" t="s">
        <v>8323</v>
      </c>
      <c r="R296" t="s">
        <v>8326</v>
      </c>
      <c r="S296" s="17">
        <v>40884.066678240742</v>
      </c>
      <c r="T296" s="17">
        <v>40926.958333333336</v>
      </c>
    </row>
    <row r="297" spans="1:20" ht="380" x14ac:dyDescent="0.2">
      <c r="A297">
        <v>3627</v>
      </c>
      <c r="B297" s="3" t="s">
        <v>3625</v>
      </c>
      <c r="C297" s="3" t="s">
        <v>7737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1463803140</v>
      </c>
      <c r="J297">
        <v>1459446487</v>
      </c>
      <c r="K297" t="b">
        <v>0</v>
      </c>
      <c r="L297">
        <v>29</v>
      </c>
      <c r="M297" t="b">
        <v>1</v>
      </c>
      <c r="N297" t="s">
        <v>8269</v>
      </c>
      <c r="O297" s="12">
        <v>100</v>
      </c>
      <c r="P297">
        <v>68.97</v>
      </c>
      <c r="Q297" s="14" t="s">
        <v>8323</v>
      </c>
      <c r="R297" t="s">
        <v>8326</v>
      </c>
      <c r="S297" s="17">
        <v>42460.741747685184</v>
      </c>
      <c r="T297" s="17">
        <v>42511.165972222225</v>
      </c>
    </row>
    <row r="298" spans="1:20" ht="304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2">
        <v>100</v>
      </c>
      <c r="P298">
        <v>95.24</v>
      </c>
      <c r="Q298" s="14" t="s">
        <v>8323</v>
      </c>
      <c r="R298" t="s">
        <v>8326</v>
      </c>
      <c r="S298" s="17">
        <v>41839.730937500004</v>
      </c>
      <c r="T298" s="17">
        <v>41869.730937500004</v>
      </c>
    </row>
    <row r="299" spans="1:20" ht="335" x14ac:dyDescent="0.2">
      <c r="A299">
        <v>3385</v>
      </c>
      <c r="B299" s="3" t="s">
        <v>3384</v>
      </c>
      <c r="C299" s="3" t="s">
        <v>7495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1418244552</v>
      </c>
      <c r="J299">
        <v>1415652552</v>
      </c>
      <c r="K299" t="b">
        <v>0</v>
      </c>
      <c r="L299">
        <v>15</v>
      </c>
      <c r="M299" t="b">
        <v>1</v>
      </c>
      <c r="N299" t="s">
        <v>8269</v>
      </c>
      <c r="O299" s="12">
        <v>100</v>
      </c>
      <c r="P299">
        <v>133.33000000000001</v>
      </c>
      <c r="Q299" s="14" t="s">
        <v>8323</v>
      </c>
      <c r="R299" t="s">
        <v>8326</v>
      </c>
      <c r="S299" s="17">
        <v>41953.8675</v>
      </c>
      <c r="T299" s="17">
        <v>41983.8675</v>
      </c>
    </row>
    <row r="300" spans="1:20" ht="350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2">
        <v>112</v>
      </c>
      <c r="P300">
        <v>65.17</v>
      </c>
      <c r="Q300" s="14" t="s">
        <v>8323</v>
      </c>
      <c r="R300" t="s">
        <v>8326</v>
      </c>
      <c r="S300" s="17">
        <v>42524.782638888893</v>
      </c>
      <c r="T300" s="17">
        <v>42544.782638888893</v>
      </c>
    </row>
    <row r="301" spans="1:20" ht="288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2">
        <v>125</v>
      </c>
      <c r="P301">
        <v>36.08</v>
      </c>
      <c r="Q301" s="14" t="s">
        <v>8323</v>
      </c>
      <c r="R301" t="s">
        <v>8326</v>
      </c>
      <c r="S301" s="17">
        <v>42709.134780092587</v>
      </c>
      <c r="T301" s="17">
        <v>42739.134780092587</v>
      </c>
    </row>
    <row r="302" spans="1:20" ht="272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2">
        <v>186</v>
      </c>
      <c r="P302">
        <v>80.87</v>
      </c>
      <c r="Q302" s="14" t="s">
        <v>8323</v>
      </c>
      <c r="R302" t="s">
        <v>8326</v>
      </c>
      <c r="S302" s="17">
        <v>42552.048356481479</v>
      </c>
      <c r="T302" s="17">
        <v>42573.226388888885</v>
      </c>
    </row>
    <row r="303" spans="1:20" ht="350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2">
        <v>186</v>
      </c>
      <c r="P303">
        <v>41.22</v>
      </c>
      <c r="Q303" s="14" t="s">
        <v>8323</v>
      </c>
      <c r="R303" t="s">
        <v>8326</v>
      </c>
      <c r="S303" s="17">
        <v>41861.524837962963</v>
      </c>
      <c r="T303" s="17">
        <v>41891.524837962963</v>
      </c>
    </row>
    <row r="304" spans="1:20" ht="224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2">
        <v>141</v>
      </c>
      <c r="P304">
        <v>67.959999999999994</v>
      </c>
      <c r="Q304" s="14" t="s">
        <v>8323</v>
      </c>
      <c r="R304" t="s">
        <v>8326</v>
      </c>
      <c r="S304" s="17">
        <v>42072.576249999998</v>
      </c>
      <c r="T304" s="17">
        <v>42097.576249999998</v>
      </c>
    </row>
    <row r="305" spans="1:20" ht="304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2">
        <v>122</v>
      </c>
      <c r="P305">
        <v>70.23</v>
      </c>
      <c r="Q305" s="14" t="s">
        <v>8323</v>
      </c>
      <c r="R305" t="s">
        <v>8326</v>
      </c>
      <c r="S305" s="17">
        <v>42054.849050925928</v>
      </c>
      <c r="T305" s="17">
        <v>42084.807384259257</v>
      </c>
    </row>
    <row r="306" spans="1:20" ht="320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2">
        <v>121</v>
      </c>
      <c r="P306">
        <v>140</v>
      </c>
      <c r="Q306" s="14" t="s">
        <v>8323</v>
      </c>
      <c r="R306" t="s">
        <v>8326</v>
      </c>
      <c r="S306" s="17">
        <v>41879.913761574076</v>
      </c>
      <c r="T306" s="17">
        <v>41894.913761574076</v>
      </c>
    </row>
    <row r="307" spans="1:20" ht="350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2">
        <v>100</v>
      </c>
      <c r="P307">
        <v>150.41999999999999</v>
      </c>
      <c r="Q307" s="14" t="s">
        <v>8323</v>
      </c>
      <c r="R307" t="s">
        <v>8326</v>
      </c>
      <c r="S307" s="17">
        <v>42017.88045138889</v>
      </c>
      <c r="T307" s="17">
        <v>42044.1875</v>
      </c>
    </row>
    <row r="308" spans="1:20" ht="320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2">
        <v>120</v>
      </c>
      <c r="P308">
        <v>58.06</v>
      </c>
      <c r="Q308" s="14" t="s">
        <v>8323</v>
      </c>
      <c r="R308" t="s">
        <v>8326</v>
      </c>
      <c r="S308" s="17">
        <v>41940.598182870373</v>
      </c>
      <c r="T308" s="17">
        <v>41970.639849537038</v>
      </c>
    </row>
    <row r="309" spans="1:20" ht="304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2">
        <v>119</v>
      </c>
      <c r="P309">
        <v>48.34</v>
      </c>
      <c r="Q309" s="14" t="s">
        <v>8323</v>
      </c>
      <c r="R309" t="s">
        <v>8326</v>
      </c>
      <c r="S309" s="17">
        <v>41807.690081018518</v>
      </c>
      <c r="T309" s="17">
        <v>41837.690081018518</v>
      </c>
    </row>
    <row r="310" spans="1:20" ht="208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2">
        <v>118</v>
      </c>
      <c r="P310">
        <v>67.92</v>
      </c>
      <c r="Q310" s="14" t="s">
        <v>8323</v>
      </c>
      <c r="R310" t="s">
        <v>8326</v>
      </c>
      <c r="S310" s="17">
        <v>42690.334317129629</v>
      </c>
      <c r="T310" s="17">
        <v>42721.333333333328</v>
      </c>
    </row>
    <row r="311" spans="1:20" ht="365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2">
        <v>100</v>
      </c>
      <c r="P311">
        <v>37.78</v>
      </c>
      <c r="Q311" s="14" t="s">
        <v>8323</v>
      </c>
      <c r="R311" t="s">
        <v>8326</v>
      </c>
      <c r="S311" s="17">
        <v>41894.91375</v>
      </c>
      <c r="T311" s="17">
        <v>41938.029861111114</v>
      </c>
    </row>
    <row r="312" spans="1:20" ht="335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2">
        <v>109</v>
      </c>
      <c r="P312">
        <v>34.409999999999997</v>
      </c>
      <c r="Q312" s="14" t="s">
        <v>8323</v>
      </c>
      <c r="R312" t="s">
        <v>8326</v>
      </c>
      <c r="S312" s="17">
        <v>42511.741944444439</v>
      </c>
      <c r="T312" s="17">
        <v>42523.916666666672</v>
      </c>
    </row>
    <row r="313" spans="1:20" ht="350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2">
        <v>111</v>
      </c>
      <c r="P313">
        <v>83.05</v>
      </c>
      <c r="Q313" s="14" t="s">
        <v>8323</v>
      </c>
      <c r="R313" t="s">
        <v>8326</v>
      </c>
      <c r="S313" s="17">
        <v>42146.731087962966</v>
      </c>
      <c r="T313" s="17">
        <v>42176.731087962966</v>
      </c>
    </row>
    <row r="314" spans="1:20" ht="365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2">
        <v>101</v>
      </c>
      <c r="P314">
        <v>55.33</v>
      </c>
      <c r="Q314" s="14" t="s">
        <v>8323</v>
      </c>
      <c r="R314" t="s">
        <v>8326</v>
      </c>
      <c r="S314" s="17">
        <v>42372.693055555559</v>
      </c>
      <c r="T314" s="17">
        <v>42402.693055555559</v>
      </c>
    </row>
    <row r="315" spans="1:20" ht="365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2">
        <v>110</v>
      </c>
      <c r="P315">
        <v>50.02</v>
      </c>
      <c r="Q315" s="14" t="s">
        <v>8323</v>
      </c>
      <c r="R315" t="s">
        <v>8326</v>
      </c>
      <c r="S315" s="17">
        <v>41893.783553240741</v>
      </c>
      <c r="T315" s="17">
        <v>41914.597916666666</v>
      </c>
    </row>
    <row r="316" spans="1:20" ht="335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2">
        <v>110</v>
      </c>
      <c r="P316">
        <v>91.67</v>
      </c>
      <c r="Q316" s="14" t="s">
        <v>8323</v>
      </c>
      <c r="R316" t="s">
        <v>8326</v>
      </c>
      <c r="S316" s="17">
        <v>42054.024421296301</v>
      </c>
      <c r="T316" s="17">
        <v>42061.024421296301</v>
      </c>
    </row>
    <row r="317" spans="1:20" ht="365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2">
        <v>109</v>
      </c>
      <c r="P317">
        <v>41.92</v>
      </c>
      <c r="Q317" s="14" t="s">
        <v>8323</v>
      </c>
      <c r="R317" t="s">
        <v>8326</v>
      </c>
      <c r="S317" s="17">
        <v>42162.729548611111</v>
      </c>
      <c r="T317" s="17">
        <v>42192.729548611111</v>
      </c>
    </row>
    <row r="318" spans="1:20" ht="224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2">
        <v>135</v>
      </c>
      <c r="P318">
        <v>89.79</v>
      </c>
      <c r="Q318" s="14" t="s">
        <v>8323</v>
      </c>
      <c r="R318" t="s">
        <v>8326</v>
      </c>
      <c r="S318" s="17">
        <v>42374.911226851851</v>
      </c>
      <c r="T318" s="17">
        <v>42388.207638888889</v>
      </c>
    </row>
    <row r="319" spans="1:20" ht="320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2">
        <v>161</v>
      </c>
      <c r="P319">
        <v>57.5</v>
      </c>
      <c r="Q319" s="14" t="s">
        <v>8323</v>
      </c>
      <c r="R319" t="s">
        <v>8326</v>
      </c>
      <c r="S319" s="17">
        <v>42446.943831018521</v>
      </c>
      <c r="T319" s="17">
        <v>42476.943831018521</v>
      </c>
    </row>
    <row r="320" spans="1:20" ht="304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2">
        <v>106</v>
      </c>
      <c r="P320">
        <v>36.07</v>
      </c>
      <c r="Q320" s="14" t="s">
        <v>8323</v>
      </c>
      <c r="R320" t="s">
        <v>8326</v>
      </c>
      <c r="S320" s="17">
        <v>41923.921643518523</v>
      </c>
      <c r="T320" s="17">
        <v>41949.031944444447</v>
      </c>
    </row>
    <row r="321" spans="1:20" ht="304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2">
        <v>104</v>
      </c>
      <c r="P321">
        <v>55.89</v>
      </c>
      <c r="Q321" s="14" t="s">
        <v>8323</v>
      </c>
      <c r="R321" t="s">
        <v>8326</v>
      </c>
      <c r="S321" s="17">
        <v>41764.44663194444</v>
      </c>
      <c r="T321" s="17">
        <v>41791.165972222225</v>
      </c>
    </row>
    <row r="322" spans="1:20" ht="350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2">
        <v>102</v>
      </c>
      <c r="P322">
        <v>69.819999999999993</v>
      </c>
      <c r="Q322" s="14" t="s">
        <v>8323</v>
      </c>
      <c r="R322" t="s">
        <v>8326</v>
      </c>
      <c r="S322" s="17">
        <v>41815.774826388886</v>
      </c>
      <c r="T322" s="17">
        <v>41830.774826388886</v>
      </c>
    </row>
    <row r="323" spans="1:20" ht="350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2">
        <v>153</v>
      </c>
      <c r="P323">
        <v>109.57</v>
      </c>
      <c r="Q323" s="14" t="s">
        <v>8323</v>
      </c>
      <c r="R323" t="s">
        <v>8326</v>
      </c>
      <c r="S323" s="17">
        <v>42513.110787037032</v>
      </c>
      <c r="T323" s="17">
        <v>42534.708333333328</v>
      </c>
    </row>
    <row r="324" spans="1:20" ht="350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2">
        <v>153</v>
      </c>
      <c r="P324">
        <v>41.41</v>
      </c>
      <c r="Q324" s="14" t="s">
        <v>8323</v>
      </c>
      <c r="R324" t="s">
        <v>8326</v>
      </c>
      <c r="S324" s="17">
        <v>41820.639189814814</v>
      </c>
      <c r="T324" s="17">
        <v>41843.165972222225</v>
      </c>
    </row>
    <row r="325" spans="1:20" ht="35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2">
        <v>102</v>
      </c>
      <c r="P325">
        <v>61.1</v>
      </c>
      <c r="Q325" s="14" t="s">
        <v>8323</v>
      </c>
      <c r="R325" t="s">
        <v>8326</v>
      </c>
      <c r="S325" s="17">
        <v>41753.515856481477</v>
      </c>
      <c r="T325" s="17">
        <v>41781.921527777777</v>
      </c>
    </row>
    <row r="326" spans="1:20" ht="208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2">
        <v>101</v>
      </c>
      <c r="P326">
        <v>75.5</v>
      </c>
      <c r="Q326" s="14" t="s">
        <v>8323</v>
      </c>
      <c r="R326" t="s">
        <v>8326</v>
      </c>
      <c r="S326" s="17">
        <v>41775.858564814815</v>
      </c>
      <c r="T326" s="17">
        <v>41822.165972222225</v>
      </c>
    </row>
    <row r="327" spans="1:20" ht="350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2">
        <v>100</v>
      </c>
      <c r="P327">
        <v>51.72</v>
      </c>
      <c r="Q327" s="14" t="s">
        <v>8323</v>
      </c>
      <c r="R327" t="s">
        <v>8326</v>
      </c>
      <c r="S327" s="17">
        <v>41848.866157407407</v>
      </c>
      <c r="T327" s="17">
        <v>41868.21597222222</v>
      </c>
    </row>
    <row r="328" spans="1:20" ht="288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2">
        <v>171</v>
      </c>
      <c r="P328">
        <v>68.25</v>
      </c>
      <c r="Q328" s="14" t="s">
        <v>8323</v>
      </c>
      <c r="R328" t="s">
        <v>8326</v>
      </c>
      <c r="S328" s="17">
        <v>42532.052523148144</v>
      </c>
      <c r="T328" s="17">
        <v>42560.166666666672</v>
      </c>
    </row>
    <row r="329" spans="1:20" ht="128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2">
        <v>116</v>
      </c>
      <c r="P329">
        <v>44.33</v>
      </c>
      <c r="Q329" s="14" t="s">
        <v>8323</v>
      </c>
      <c r="R329" t="s">
        <v>8326</v>
      </c>
      <c r="S329" s="17">
        <v>42155.920219907406</v>
      </c>
      <c r="T329" s="17">
        <v>42176.888888888891</v>
      </c>
    </row>
    <row r="330" spans="1:20" ht="256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2">
        <v>105</v>
      </c>
      <c r="P330">
        <v>47</v>
      </c>
      <c r="Q330" s="14" t="s">
        <v>8323</v>
      </c>
      <c r="R330" t="s">
        <v>8326</v>
      </c>
      <c r="S330" s="17">
        <v>42018.94159722222</v>
      </c>
      <c r="T330" s="17">
        <v>42047.291666666672</v>
      </c>
    </row>
    <row r="331" spans="1:20" ht="288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2">
        <v>131</v>
      </c>
      <c r="P331">
        <v>50.46</v>
      </c>
      <c r="Q331" s="14" t="s">
        <v>8323</v>
      </c>
      <c r="R331" t="s">
        <v>8326</v>
      </c>
      <c r="S331" s="17">
        <v>42463.81385416667</v>
      </c>
      <c r="T331" s="17">
        <v>42494.165972222225</v>
      </c>
    </row>
    <row r="332" spans="1:20" ht="365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2">
        <v>104</v>
      </c>
      <c r="P332">
        <v>52</v>
      </c>
      <c r="Q332" s="14" t="s">
        <v>8323</v>
      </c>
      <c r="R332" t="s">
        <v>8326</v>
      </c>
      <c r="S332" s="17">
        <v>41226.017361111109</v>
      </c>
      <c r="T332" s="17">
        <v>41250.083333333336</v>
      </c>
    </row>
    <row r="333" spans="1:20" ht="365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2">
        <v>123</v>
      </c>
      <c r="P333">
        <v>43.2</v>
      </c>
      <c r="Q333" s="14" t="s">
        <v>8323</v>
      </c>
      <c r="R333" t="s">
        <v>8326</v>
      </c>
      <c r="S333" s="17">
        <v>42556.504490740743</v>
      </c>
      <c r="T333" s="17">
        <v>42595.290972222225</v>
      </c>
    </row>
    <row r="334" spans="1:20" ht="128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2">
        <v>128</v>
      </c>
      <c r="P334">
        <v>49.23</v>
      </c>
      <c r="Q334" s="14" t="s">
        <v>8323</v>
      </c>
      <c r="R334" t="s">
        <v>8326</v>
      </c>
      <c r="S334" s="17">
        <v>42521.654328703706</v>
      </c>
      <c r="T334" s="17">
        <v>42551.654328703706</v>
      </c>
    </row>
    <row r="335" spans="1:20" ht="350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2">
        <v>128</v>
      </c>
      <c r="P335">
        <v>47.22</v>
      </c>
      <c r="Q335" s="14" t="s">
        <v>8323</v>
      </c>
      <c r="R335" t="s">
        <v>8326</v>
      </c>
      <c r="S335" s="17">
        <v>42443.802361111113</v>
      </c>
      <c r="T335" s="17">
        <v>42473.802361111113</v>
      </c>
    </row>
    <row r="336" spans="1:20" ht="208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2">
        <v>126</v>
      </c>
      <c r="P336">
        <v>74.12</v>
      </c>
      <c r="Q336" s="14" t="s">
        <v>8323</v>
      </c>
      <c r="R336" t="s">
        <v>8326</v>
      </c>
      <c r="S336" s="17">
        <v>41891.96503472222</v>
      </c>
      <c r="T336" s="17">
        <v>41901</v>
      </c>
    </row>
    <row r="337" spans="1:20" ht="350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2">
        <v>105</v>
      </c>
      <c r="P337">
        <v>139.56</v>
      </c>
      <c r="Q337" s="14" t="s">
        <v>8323</v>
      </c>
      <c r="R337" t="s">
        <v>8326</v>
      </c>
      <c r="S337" s="17">
        <v>42375.114988425921</v>
      </c>
      <c r="T337" s="17">
        <v>42420.114988425921</v>
      </c>
    </row>
    <row r="338" spans="1:20" ht="272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2">
        <v>100</v>
      </c>
      <c r="P338">
        <v>62.5</v>
      </c>
      <c r="Q338" s="14" t="s">
        <v>8323</v>
      </c>
      <c r="R338" t="s">
        <v>8326</v>
      </c>
      <c r="S338" s="17">
        <v>41788.58997685185</v>
      </c>
      <c r="T338" s="17">
        <v>41818.58997685185</v>
      </c>
    </row>
    <row r="339" spans="1:20" ht="320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2">
        <v>156</v>
      </c>
      <c r="P339">
        <v>51.92</v>
      </c>
      <c r="Q339" s="14" t="s">
        <v>8323</v>
      </c>
      <c r="R339" t="s">
        <v>8326</v>
      </c>
      <c r="S339" s="17">
        <v>42360.887835648144</v>
      </c>
      <c r="T339" s="17">
        <v>42390.887835648144</v>
      </c>
    </row>
    <row r="340" spans="1:20" ht="350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2">
        <v>175</v>
      </c>
      <c r="P340">
        <v>68.06</v>
      </c>
      <c r="Q340" s="14" t="s">
        <v>8323</v>
      </c>
      <c r="R340" t="s">
        <v>8326</v>
      </c>
      <c r="S340" s="17">
        <v>42003.948425925926</v>
      </c>
      <c r="T340" s="17">
        <v>42028.207638888889</v>
      </c>
    </row>
    <row r="341" spans="1:20" ht="395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2">
        <v>163</v>
      </c>
      <c r="P341">
        <v>58.1</v>
      </c>
      <c r="Q341" s="14" t="s">
        <v>8323</v>
      </c>
      <c r="R341" t="s">
        <v>8326</v>
      </c>
      <c r="S341" s="17">
        <v>40644.159259259257</v>
      </c>
      <c r="T341" s="17">
        <v>40666.165972222225</v>
      </c>
    </row>
    <row r="342" spans="1:20" ht="365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2">
        <v>122</v>
      </c>
      <c r="P342">
        <v>60.9</v>
      </c>
      <c r="Q342" s="14" t="s">
        <v>8323</v>
      </c>
      <c r="R342" t="s">
        <v>8326</v>
      </c>
      <c r="S342" s="17">
        <v>42036.24428240741</v>
      </c>
      <c r="T342" s="17">
        <v>42064.290972222225</v>
      </c>
    </row>
    <row r="343" spans="1:20" ht="320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2">
        <v>124</v>
      </c>
      <c r="P343">
        <v>45.04</v>
      </c>
      <c r="Q343" s="14" t="s">
        <v>8323</v>
      </c>
      <c r="R343" t="s">
        <v>8326</v>
      </c>
      <c r="S343" s="17">
        <v>42011.202581018515</v>
      </c>
      <c r="T343" s="17">
        <v>42038.185416666667</v>
      </c>
    </row>
    <row r="344" spans="1:20" ht="128" x14ac:dyDescent="0.2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2">
        <v>100</v>
      </c>
      <c r="P344">
        <v>31.58</v>
      </c>
      <c r="Q344" s="14" t="s">
        <v>8323</v>
      </c>
      <c r="R344" t="s">
        <v>8326</v>
      </c>
      <c r="S344" s="17">
        <v>41822.90488425926</v>
      </c>
      <c r="T344" s="17">
        <v>41844.291666666664</v>
      </c>
    </row>
    <row r="345" spans="1:20" ht="256" x14ac:dyDescent="0.2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2">
        <v>120</v>
      </c>
      <c r="P345">
        <v>66.67</v>
      </c>
      <c r="Q345" s="14" t="s">
        <v>8323</v>
      </c>
      <c r="R345" t="s">
        <v>8326</v>
      </c>
      <c r="S345" s="17">
        <v>42026.924976851849</v>
      </c>
      <c r="T345" s="17">
        <v>42052.207638888889</v>
      </c>
    </row>
    <row r="346" spans="1:20" ht="335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2">
        <v>120</v>
      </c>
      <c r="P346">
        <v>31.5</v>
      </c>
      <c r="Q346" s="14" t="s">
        <v>8323</v>
      </c>
      <c r="R346" t="s">
        <v>8326</v>
      </c>
      <c r="S346" s="17">
        <v>41808.198518518519</v>
      </c>
      <c r="T346" s="17">
        <v>41838.198518518519</v>
      </c>
    </row>
    <row r="347" spans="1:20" ht="38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2">
        <v>131</v>
      </c>
      <c r="P347">
        <v>97.92</v>
      </c>
      <c r="Q347" s="14" t="s">
        <v>8323</v>
      </c>
      <c r="R347" t="s">
        <v>8326</v>
      </c>
      <c r="S347" s="17">
        <v>41974.743148148147</v>
      </c>
      <c r="T347" s="17">
        <v>42004.743148148147</v>
      </c>
    </row>
    <row r="348" spans="1:20" ht="380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2">
        <v>119</v>
      </c>
      <c r="P348">
        <v>42.3</v>
      </c>
      <c r="Q348" s="14" t="s">
        <v>8323</v>
      </c>
      <c r="R348" t="s">
        <v>8326</v>
      </c>
      <c r="S348" s="17">
        <v>41884.599849537037</v>
      </c>
      <c r="T348" s="17">
        <v>41900.165972222225</v>
      </c>
    </row>
    <row r="349" spans="1:20" ht="380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2">
        <v>113</v>
      </c>
      <c r="P349">
        <v>66.47</v>
      </c>
      <c r="Q349" s="14" t="s">
        <v>8323</v>
      </c>
      <c r="R349" t="s">
        <v>8326</v>
      </c>
      <c r="S349" s="17">
        <v>42661.132245370376</v>
      </c>
      <c r="T349" s="17">
        <v>42693.916666666672</v>
      </c>
    </row>
    <row r="350" spans="1:20" ht="350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2">
        <v>102</v>
      </c>
      <c r="P350">
        <v>59.21</v>
      </c>
      <c r="Q350" s="14" t="s">
        <v>8323</v>
      </c>
      <c r="R350" t="s">
        <v>8326</v>
      </c>
      <c r="S350" s="17">
        <v>42073.660694444443</v>
      </c>
      <c r="T350" s="17">
        <v>42095.165972222225</v>
      </c>
    </row>
    <row r="351" spans="1:20" ht="365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2">
        <v>112</v>
      </c>
      <c r="P351">
        <v>58.95</v>
      </c>
      <c r="Q351" s="14" t="s">
        <v>8323</v>
      </c>
      <c r="R351" t="s">
        <v>8326</v>
      </c>
      <c r="S351" s="17">
        <v>42572.61681712963</v>
      </c>
      <c r="T351" s="17">
        <v>42589.125</v>
      </c>
    </row>
    <row r="352" spans="1:20" ht="38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2">
        <v>112</v>
      </c>
      <c r="P352">
        <v>62.17</v>
      </c>
      <c r="Q352" s="14" t="s">
        <v>8323</v>
      </c>
      <c r="R352" t="s">
        <v>8326</v>
      </c>
      <c r="S352" s="17">
        <v>42374.651504629626</v>
      </c>
      <c r="T352" s="17">
        <v>42384.651504629626</v>
      </c>
    </row>
    <row r="353" spans="1:20" ht="32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2">
        <v>106</v>
      </c>
      <c r="P353">
        <v>61.94</v>
      </c>
      <c r="Q353" s="14" t="s">
        <v>8323</v>
      </c>
      <c r="R353" t="s">
        <v>8326</v>
      </c>
      <c r="S353" s="17">
        <v>42499.039629629624</v>
      </c>
      <c r="T353" s="17">
        <v>42529.039629629624</v>
      </c>
    </row>
    <row r="354" spans="1:20" ht="365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2">
        <v>223</v>
      </c>
      <c r="P354">
        <v>61.94</v>
      </c>
      <c r="Q354" s="14" t="s">
        <v>8323</v>
      </c>
      <c r="R354" t="s">
        <v>8326</v>
      </c>
      <c r="S354" s="17">
        <v>41830.545694444445</v>
      </c>
      <c r="T354" s="17">
        <v>41859.936111111114</v>
      </c>
    </row>
    <row r="355" spans="1:20" ht="335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2">
        <v>111</v>
      </c>
      <c r="P355">
        <v>58.42</v>
      </c>
      <c r="Q355" s="14" t="s">
        <v>8323</v>
      </c>
      <c r="R355" t="s">
        <v>8326</v>
      </c>
      <c r="S355" s="17">
        <v>41869.740671296298</v>
      </c>
      <c r="T355" s="17">
        <v>41899.740671296298</v>
      </c>
    </row>
    <row r="356" spans="1:20" ht="320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2">
        <v>221</v>
      </c>
      <c r="P356">
        <v>61.39</v>
      </c>
      <c r="Q356" s="14" t="s">
        <v>8323</v>
      </c>
      <c r="R356" t="s">
        <v>8326</v>
      </c>
      <c r="S356" s="17">
        <v>42107.067557870367</v>
      </c>
      <c r="T356" s="17">
        <v>42137.067557870367</v>
      </c>
    </row>
    <row r="357" spans="1:20" ht="272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2">
        <v>110</v>
      </c>
      <c r="P357">
        <v>40.78</v>
      </c>
      <c r="Q357" s="14" t="s">
        <v>8323</v>
      </c>
      <c r="R357" t="s">
        <v>8326</v>
      </c>
      <c r="S357" s="17">
        <v>41866.79886574074</v>
      </c>
      <c r="T357" s="17">
        <v>41885.207638888889</v>
      </c>
    </row>
    <row r="358" spans="1:20" ht="304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2">
        <v>218</v>
      </c>
      <c r="P358">
        <v>54.5</v>
      </c>
      <c r="Q358" s="14" t="s">
        <v>8323</v>
      </c>
      <c r="R358" t="s">
        <v>8326</v>
      </c>
      <c r="S358" s="17">
        <v>42056.091631944444</v>
      </c>
      <c r="T358" s="17">
        <v>42070.204861111109</v>
      </c>
    </row>
    <row r="359" spans="1:20" ht="208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2">
        <v>108</v>
      </c>
      <c r="P359">
        <v>77</v>
      </c>
      <c r="Q359" s="14" t="s">
        <v>8323</v>
      </c>
      <c r="R359" t="s">
        <v>8326</v>
      </c>
      <c r="S359" s="17">
        <v>42402.889027777783</v>
      </c>
      <c r="T359" s="17">
        <v>42447.847361111111</v>
      </c>
    </row>
    <row r="360" spans="1:20" ht="380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2">
        <v>107</v>
      </c>
      <c r="P360">
        <v>53.34</v>
      </c>
      <c r="Q360" s="14" t="s">
        <v>8323</v>
      </c>
      <c r="R360" t="s">
        <v>8326</v>
      </c>
      <c r="S360" s="17">
        <v>42475.057164351849</v>
      </c>
      <c r="T360" s="17">
        <v>42505.057164351849</v>
      </c>
    </row>
    <row r="361" spans="1:20" ht="272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2">
        <v>106</v>
      </c>
      <c r="P361">
        <v>40.92</v>
      </c>
      <c r="Q361" s="14" t="s">
        <v>8323</v>
      </c>
      <c r="R361" t="s">
        <v>8326</v>
      </c>
      <c r="S361" s="17">
        <v>42184.209537037037</v>
      </c>
      <c r="T361" s="17">
        <v>42202.876388888893</v>
      </c>
    </row>
    <row r="362" spans="1:20" ht="395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2">
        <v>106</v>
      </c>
      <c r="P362">
        <v>25.31</v>
      </c>
      <c r="Q362" s="14" t="s">
        <v>8323</v>
      </c>
      <c r="R362" t="s">
        <v>8326</v>
      </c>
      <c r="S362" s="17">
        <v>42419.91942129629</v>
      </c>
      <c r="T362" s="17">
        <v>42436.207638888889</v>
      </c>
    </row>
    <row r="363" spans="1:20" ht="320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2">
        <v>211</v>
      </c>
      <c r="P363">
        <v>58.61</v>
      </c>
      <c r="Q363" s="14" t="s">
        <v>8323</v>
      </c>
      <c r="R363" t="s">
        <v>8326</v>
      </c>
      <c r="S363" s="17">
        <v>41808.991944444446</v>
      </c>
      <c r="T363" s="17">
        <v>41838.991944444446</v>
      </c>
    </row>
    <row r="364" spans="1:20" ht="25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2">
        <v>105</v>
      </c>
      <c r="P364">
        <v>45.48</v>
      </c>
      <c r="Q364" s="14" t="s">
        <v>8323</v>
      </c>
      <c r="R364" t="s">
        <v>8326</v>
      </c>
      <c r="S364" s="17">
        <v>41969.199756944443</v>
      </c>
      <c r="T364" s="17">
        <v>42005.208333333328</v>
      </c>
    </row>
    <row r="365" spans="1:20" ht="335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2">
        <v>139</v>
      </c>
      <c r="P365">
        <v>45.35</v>
      </c>
      <c r="Q365" s="14" t="s">
        <v>8323</v>
      </c>
      <c r="R365" t="s">
        <v>8326</v>
      </c>
      <c r="S365" s="17">
        <v>42219.180393518516</v>
      </c>
      <c r="T365" s="17">
        <v>42249.180393518516</v>
      </c>
    </row>
    <row r="366" spans="1:20" ht="380" x14ac:dyDescent="0.2">
      <c r="A366">
        <v>3668</v>
      </c>
      <c r="B366" s="3" t="s">
        <v>3665</v>
      </c>
      <c r="C366" s="3" t="s">
        <v>7778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1437676380</v>
      </c>
      <c r="J366">
        <v>1435670452</v>
      </c>
      <c r="K366" t="b">
        <v>0</v>
      </c>
      <c r="L366">
        <v>28</v>
      </c>
      <c r="M366" t="b">
        <v>1</v>
      </c>
      <c r="N366" t="s">
        <v>8269</v>
      </c>
      <c r="O366" s="12">
        <v>104</v>
      </c>
      <c r="P366">
        <v>36.96</v>
      </c>
      <c r="Q366" s="14" t="s">
        <v>8323</v>
      </c>
      <c r="R366" t="s">
        <v>8326</v>
      </c>
      <c r="S366" s="17">
        <v>42185.556157407409</v>
      </c>
      <c r="T366" s="17">
        <v>42208.772916666669</v>
      </c>
    </row>
    <row r="367" spans="1:20" ht="304" x14ac:dyDescent="0.2">
      <c r="A367">
        <v>3372</v>
      </c>
      <c r="B367" s="3" t="s">
        <v>3371</v>
      </c>
      <c r="C367" s="3" t="s">
        <v>7482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1408942740</v>
      </c>
      <c r="J367">
        <v>1407157756</v>
      </c>
      <c r="K367" t="b">
        <v>0</v>
      </c>
      <c r="L367">
        <v>27</v>
      </c>
      <c r="M367" t="b">
        <v>1</v>
      </c>
      <c r="N367" t="s">
        <v>8269</v>
      </c>
      <c r="O367" s="12">
        <v>104</v>
      </c>
      <c r="P367">
        <v>38.33</v>
      </c>
      <c r="Q367" s="14" t="s">
        <v>8323</v>
      </c>
      <c r="R367" t="s">
        <v>8326</v>
      </c>
      <c r="S367" s="17">
        <v>41855.548101851848</v>
      </c>
      <c r="T367" s="17">
        <v>41876.207638888889</v>
      </c>
    </row>
    <row r="368" spans="1:20" ht="365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2">
        <v>129</v>
      </c>
      <c r="P368">
        <v>64.38</v>
      </c>
      <c r="Q368" s="14" t="s">
        <v>8323</v>
      </c>
      <c r="R368" t="s">
        <v>8326</v>
      </c>
      <c r="S368" s="17">
        <v>41876.815787037034</v>
      </c>
      <c r="T368" s="17">
        <v>41894.815787037034</v>
      </c>
    </row>
    <row r="369" spans="1:20" ht="320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2">
        <v>114</v>
      </c>
      <c r="P369">
        <v>37.96</v>
      </c>
      <c r="Q369" s="14" t="s">
        <v>8323</v>
      </c>
      <c r="R369" t="s">
        <v>8326</v>
      </c>
      <c r="S369" s="17">
        <v>42026.176180555558</v>
      </c>
      <c r="T369" s="17">
        <v>42064.207638888889</v>
      </c>
    </row>
    <row r="370" spans="1:20" ht="320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2">
        <v>202</v>
      </c>
      <c r="P370">
        <v>59.41</v>
      </c>
      <c r="Q370" s="14" t="s">
        <v>8323</v>
      </c>
      <c r="R370" t="s">
        <v>8326</v>
      </c>
      <c r="S370" s="17">
        <v>42220.79487268519</v>
      </c>
      <c r="T370" s="17">
        <v>42246</v>
      </c>
    </row>
    <row r="371" spans="1:20" ht="240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2">
        <v>100</v>
      </c>
      <c r="P371">
        <v>47.67</v>
      </c>
      <c r="Q371" s="14" t="s">
        <v>8323</v>
      </c>
      <c r="R371" t="s">
        <v>8326</v>
      </c>
      <c r="S371" s="17">
        <v>41877.221886574072</v>
      </c>
      <c r="T371" s="17">
        <v>41910.140972222223</v>
      </c>
    </row>
    <row r="372" spans="1:20" ht="335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2">
        <v>100</v>
      </c>
      <c r="P372">
        <v>125</v>
      </c>
      <c r="Q372" s="14" t="s">
        <v>8323</v>
      </c>
      <c r="R372" t="s">
        <v>8326</v>
      </c>
      <c r="S372" s="17">
        <v>42297.748738425929</v>
      </c>
      <c r="T372" s="17">
        <v>42327.790405092594</v>
      </c>
    </row>
    <row r="373" spans="1:20" ht="365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2">
        <v>129</v>
      </c>
      <c r="P373">
        <v>60.69</v>
      </c>
      <c r="Q373" s="14" t="s">
        <v>8323</v>
      </c>
      <c r="R373" t="s">
        <v>8326</v>
      </c>
      <c r="S373" s="17">
        <v>41922.640590277777</v>
      </c>
      <c r="T373" s="17">
        <v>41932.249305555553</v>
      </c>
    </row>
    <row r="374" spans="1:20" ht="35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2">
        <v>101</v>
      </c>
      <c r="P374">
        <v>60.33</v>
      </c>
      <c r="Q374" s="14" t="s">
        <v>8323</v>
      </c>
      <c r="R374" t="s">
        <v>8326</v>
      </c>
      <c r="S374" s="17">
        <v>41802.62090277778</v>
      </c>
      <c r="T374" s="17">
        <v>41822.62090277778</v>
      </c>
    </row>
    <row r="375" spans="1:20" ht="288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2">
        <v>113</v>
      </c>
      <c r="P375">
        <v>64.290000000000006</v>
      </c>
      <c r="Q375" s="14" t="s">
        <v>8323</v>
      </c>
      <c r="R375" t="s">
        <v>8326</v>
      </c>
      <c r="S375" s="17">
        <v>42553.926527777774</v>
      </c>
      <c r="T375" s="17">
        <v>42585.172916666663</v>
      </c>
    </row>
    <row r="376" spans="1:20" ht="350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2">
        <v>109</v>
      </c>
      <c r="P376">
        <v>46.05</v>
      </c>
      <c r="Q376" s="14" t="s">
        <v>8323</v>
      </c>
      <c r="R376" t="s">
        <v>8326</v>
      </c>
      <c r="S376" s="17">
        <v>42523.248715277776</v>
      </c>
      <c r="T376" s="17">
        <v>42537.248715277776</v>
      </c>
    </row>
    <row r="377" spans="1:20" ht="350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2">
        <v>158</v>
      </c>
      <c r="P377">
        <v>79.099999999999994</v>
      </c>
      <c r="Q377" s="14" t="s">
        <v>8323</v>
      </c>
      <c r="R377" t="s">
        <v>8326</v>
      </c>
      <c r="S377" s="17">
        <v>42121.249814814815</v>
      </c>
      <c r="T377" s="17">
        <v>42142.249814814815</v>
      </c>
    </row>
    <row r="378" spans="1:20" ht="335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2">
        <v>130</v>
      </c>
      <c r="P378">
        <v>28.89</v>
      </c>
      <c r="Q378" s="14" t="s">
        <v>8323</v>
      </c>
      <c r="R378" t="s">
        <v>8326</v>
      </c>
      <c r="S378" s="17">
        <v>42093.786840277782</v>
      </c>
      <c r="T378" s="17">
        <v>42120.26944444445</v>
      </c>
    </row>
    <row r="379" spans="1:20" ht="256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2">
        <v>117</v>
      </c>
      <c r="P379">
        <v>50.67</v>
      </c>
      <c r="Q379" s="14" t="s">
        <v>8323</v>
      </c>
      <c r="R379" t="s">
        <v>8326</v>
      </c>
      <c r="S379" s="17">
        <v>42136.270787037036</v>
      </c>
      <c r="T379" s="17">
        <v>42168.071527777778</v>
      </c>
    </row>
    <row r="380" spans="1:20" ht="320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2">
        <v>104</v>
      </c>
      <c r="P380">
        <v>36.5</v>
      </c>
      <c r="Q380" s="14" t="s">
        <v>8323</v>
      </c>
      <c r="R380" t="s">
        <v>8326</v>
      </c>
      <c r="S380" s="17">
        <v>41780.525937500002</v>
      </c>
      <c r="T380" s="17">
        <v>41796.958333333336</v>
      </c>
    </row>
    <row r="381" spans="1:20" ht="350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2">
        <v>120</v>
      </c>
      <c r="P381">
        <v>55.23</v>
      </c>
      <c r="Q381" s="14" t="s">
        <v>8323</v>
      </c>
      <c r="R381" t="s">
        <v>8326</v>
      </c>
      <c r="S381" s="17">
        <v>42600.756041666667</v>
      </c>
      <c r="T381" s="17">
        <v>42621.756041666667</v>
      </c>
    </row>
    <row r="382" spans="1:20" ht="35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2">
        <v>139</v>
      </c>
      <c r="P382">
        <v>57.92</v>
      </c>
      <c r="Q382" s="14" t="s">
        <v>8323</v>
      </c>
      <c r="R382" t="s">
        <v>8326</v>
      </c>
      <c r="S382" s="17">
        <v>42643.632858796293</v>
      </c>
      <c r="T382" s="17">
        <v>42672.125</v>
      </c>
    </row>
    <row r="383" spans="1:20" ht="365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2">
        <v>132</v>
      </c>
      <c r="P383">
        <v>36.67</v>
      </c>
      <c r="Q383" s="14" t="s">
        <v>8323</v>
      </c>
      <c r="R383" t="s">
        <v>8326</v>
      </c>
      <c r="S383" s="17">
        <v>42177.761782407411</v>
      </c>
      <c r="T383" s="17">
        <v>42198.041666666672</v>
      </c>
    </row>
    <row r="384" spans="1:20" ht="320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2">
        <v>101</v>
      </c>
      <c r="P384">
        <v>41.13</v>
      </c>
      <c r="Q384" s="14" t="s">
        <v>8323</v>
      </c>
      <c r="R384" t="s">
        <v>8326</v>
      </c>
      <c r="S384" s="17">
        <v>42088.723692129628</v>
      </c>
      <c r="T384" s="17">
        <v>42115.723692129628</v>
      </c>
    </row>
    <row r="385" spans="1:20" ht="350" x14ac:dyDescent="0.2">
      <c r="A385">
        <v>3413</v>
      </c>
      <c r="B385" s="3" t="s">
        <v>3412</v>
      </c>
      <c r="C385" s="3" t="s">
        <v>7523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 s="12">
        <v>130</v>
      </c>
      <c r="P385">
        <v>46.43</v>
      </c>
      <c r="Q385" s="14" t="s">
        <v>8323</v>
      </c>
      <c r="R385" t="s">
        <v>8326</v>
      </c>
      <c r="S385" s="17">
        <v>42053.733078703706</v>
      </c>
      <c r="T385" s="17">
        <v>42063.207638888889</v>
      </c>
    </row>
    <row r="386" spans="1:20" ht="335" x14ac:dyDescent="0.2">
      <c r="A386">
        <v>3345</v>
      </c>
      <c r="B386" s="3" t="s">
        <v>3345</v>
      </c>
      <c r="C386" s="3" t="s">
        <v>7455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1429317420</v>
      </c>
      <c r="J386">
        <v>1424226768</v>
      </c>
      <c r="K386" t="b">
        <v>0</v>
      </c>
      <c r="L386">
        <v>13</v>
      </c>
      <c r="M386" t="b">
        <v>1</v>
      </c>
      <c r="N386" t="s">
        <v>8269</v>
      </c>
      <c r="O386" s="12">
        <v>130</v>
      </c>
      <c r="P386">
        <v>50</v>
      </c>
      <c r="Q386" s="14" t="s">
        <v>8323</v>
      </c>
      <c r="R386" t="s">
        <v>8326</v>
      </c>
      <c r="S386" s="17">
        <v>42053.106111111112</v>
      </c>
      <c r="T386" s="17">
        <v>42112.025694444441</v>
      </c>
    </row>
    <row r="387" spans="1:20" ht="365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2">
        <v>126</v>
      </c>
      <c r="P387">
        <v>78.88</v>
      </c>
      <c r="Q387" s="14" t="s">
        <v>8323</v>
      </c>
      <c r="R387" t="s">
        <v>8326</v>
      </c>
      <c r="S387" s="17">
        <v>42289.761192129634</v>
      </c>
      <c r="T387" s="17">
        <v>42319.802858796291</v>
      </c>
    </row>
    <row r="388" spans="1:20" ht="38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2">
        <v>122</v>
      </c>
      <c r="P388">
        <v>203.33</v>
      </c>
      <c r="Q388" s="14" t="s">
        <v>8323</v>
      </c>
      <c r="R388" t="s">
        <v>8326</v>
      </c>
      <c r="S388" s="17">
        <v>42152.503495370373</v>
      </c>
      <c r="T388" s="17">
        <v>42172.503495370373</v>
      </c>
    </row>
    <row r="389" spans="1:20" ht="17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2">
        <v>121</v>
      </c>
      <c r="P389">
        <v>33.67</v>
      </c>
      <c r="Q389" s="14" t="s">
        <v>8323</v>
      </c>
      <c r="R389" t="s">
        <v>8326</v>
      </c>
      <c r="S389" s="17">
        <v>41882.585648148146</v>
      </c>
      <c r="T389" s="17">
        <v>41912.666666666664</v>
      </c>
    </row>
    <row r="390" spans="1:20" ht="380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2">
        <v>169</v>
      </c>
      <c r="P390">
        <v>45.62</v>
      </c>
      <c r="Q390" s="14" t="s">
        <v>8323</v>
      </c>
      <c r="R390" t="s">
        <v>8326</v>
      </c>
      <c r="S390" s="17">
        <v>41881.361342592594</v>
      </c>
      <c r="T390" s="17">
        <v>41911.361342592594</v>
      </c>
    </row>
    <row r="391" spans="1:20" ht="176" x14ac:dyDescent="0.2">
      <c r="A391">
        <v>3711</v>
      </c>
      <c r="B391" s="3" t="s">
        <v>3708</v>
      </c>
      <c r="C391" s="3" t="s">
        <v>7821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 s="12">
        <v>114</v>
      </c>
      <c r="P391">
        <v>27.14</v>
      </c>
      <c r="Q391" s="14" t="s">
        <v>8323</v>
      </c>
      <c r="R391" t="s">
        <v>8326</v>
      </c>
      <c r="S391" s="17">
        <v>41779.724224537036</v>
      </c>
      <c r="T391" s="17">
        <v>41805.666666666664</v>
      </c>
    </row>
    <row r="392" spans="1:20" ht="350" x14ac:dyDescent="0.2">
      <c r="A392">
        <v>3291</v>
      </c>
      <c r="B392" s="3" t="s">
        <v>3291</v>
      </c>
      <c r="C392" s="3" t="s">
        <v>7401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 s="12">
        <v>114</v>
      </c>
      <c r="P392">
        <v>40.71</v>
      </c>
      <c r="Q392" s="14" t="s">
        <v>8323</v>
      </c>
      <c r="R392" t="s">
        <v>8326</v>
      </c>
      <c r="S392" s="17">
        <v>42232.702546296292</v>
      </c>
      <c r="T392" s="17">
        <v>42264.165972222225</v>
      </c>
    </row>
    <row r="393" spans="1:20" ht="304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2">
        <v>228</v>
      </c>
      <c r="P393">
        <v>57</v>
      </c>
      <c r="Q393" s="14" t="s">
        <v>8323</v>
      </c>
      <c r="R393" t="s">
        <v>8326</v>
      </c>
      <c r="S393" s="17">
        <v>42045.84238425926</v>
      </c>
      <c r="T393" s="17">
        <v>42075.800717592589</v>
      </c>
    </row>
    <row r="394" spans="1:20" ht="350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2">
        <v>110</v>
      </c>
      <c r="P394">
        <v>55</v>
      </c>
      <c r="Q394" s="14" t="s">
        <v>8323</v>
      </c>
      <c r="R394" t="s">
        <v>8326</v>
      </c>
      <c r="S394" s="17">
        <v>42020.846666666665</v>
      </c>
      <c r="T394" s="17">
        <v>42037.207638888889</v>
      </c>
    </row>
    <row r="395" spans="1:20" ht="365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2">
        <v>107</v>
      </c>
      <c r="P395">
        <v>35.799999999999997</v>
      </c>
      <c r="Q395" s="14" t="s">
        <v>8323</v>
      </c>
      <c r="R395" t="s">
        <v>8326</v>
      </c>
      <c r="S395" s="17">
        <v>41914.100289351853</v>
      </c>
      <c r="T395" s="17">
        <v>41928.165972222225</v>
      </c>
    </row>
    <row r="396" spans="1:20" ht="380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2">
        <v>106</v>
      </c>
      <c r="P396">
        <v>58.9</v>
      </c>
      <c r="Q396" s="14" t="s">
        <v>8323</v>
      </c>
      <c r="R396" t="s">
        <v>8326</v>
      </c>
      <c r="S396" s="17">
        <v>41927.848900462966</v>
      </c>
      <c r="T396" s="17">
        <v>41948.890567129631</v>
      </c>
    </row>
    <row r="397" spans="1:20" ht="335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2">
        <v>106</v>
      </c>
      <c r="P397">
        <v>75.709999999999994</v>
      </c>
      <c r="Q397" s="14" t="s">
        <v>8323</v>
      </c>
      <c r="R397" t="s">
        <v>8326</v>
      </c>
      <c r="S397" s="17">
        <v>42214.6956712963</v>
      </c>
      <c r="T397" s="17">
        <v>42225.666666666672</v>
      </c>
    </row>
    <row r="398" spans="1:20" ht="288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2">
        <v>104</v>
      </c>
      <c r="P398">
        <v>57.78</v>
      </c>
      <c r="Q398" s="14" t="s">
        <v>8323</v>
      </c>
      <c r="R398" t="s">
        <v>8326</v>
      </c>
      <c r="S398" s="17">
        <v>41828.646319444444</v>
      </c>
      <c r="T398" s="17">
        <v>41861.665972222225</v>
      </c>
    </row>
    <row r="399" spans="1:20" ht="304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2">
        <v>202</v>
      </c>
      <c r="P399">
        <v>29.71</v>
      </c>
      <c r="Q399" s="14" t="s">
        <v>8323</v>
      </c>
      <c r="R399" t="s">
        <v>8326</v>
      </c>
      <c r="S399" s="17">
        <v>42179.898472222223</v>
      </c>
      <c r="T399" s="17">
        <v>42195.75</v>
      </c>
    </row>
    <row r="400" spans="1:20" ht="335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2">
        <v>100</v>
      </c>
      <c r="P400">
        <v>62.63</v>
      </c>
      <c r="Q400" s="14" t="s">
        <v>8323</v>
      </c>
      <c r="R400" t="s">
        <v>8326</v>
      </c>
      <c r="S400" s="17">
        <v>42593.865405092598</v>
      </c>
      <c r="T400" s="17">
        <v>42613.865405092598</v>
      </c>
    </row>
    <row r="401" spans="1:20" ht="365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2">
        <v>108</v>
      </c>
      <c r="P401">
        <v>44.09</v>
      </c>
      <c r="Q401" s="14" t="s">
        <v>8323</v>
      </c>
      <c r="R401" t="s">
        <v>8326</v>
      </c>
      <c r="S401" s="17">
        <v>42746.261782407411</v>
      </c>
      <c r="T401" s="17">
        <v>42784.207638888889</v>
      </c>
    </row>
    <row r="402" spans="1:20" ht="365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2">
        <v>100</v>
      </c>
      <c r="P402">
        <v>30.77</v>
      </c>
      <c r="Q402" s="14" t="s">
        <v>8323</v>
      </c>
      <c r="R402" t="s">
        <v>8326</v>
      </c>
      <c r="S402" s="17">
        <v>42689.214988425927</v>
      </c>
      <c r="T402" s="17">
        <v>42700.25</v>
      </c>
    </row>
    <row r="403" spans="1:20" ht="24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2">
        <v>150</v>
      </c>
      <c r="P403">
        <v>41.67</v>
      </c>
      <c r="Q403" s="14" t="s">
        <v>8323</v>
      </c>
      <c r="R403" t="s">
        <v>8326</v>
      </c>
      <c r="S403" s="17">
        <v>42529.022013888884</v>
      </c>
      <c r="T403" s="17">
        <v>42566.901388888888</v>
      </c>
    </row>
    <row r="404" spans="1:20" ht="288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2">
        <v>101</v>
      </c>
      <c r="P404">
        <v>59.17</v>
      </c>
      <c r="Q404" s="14" t="s">
        <v>8323</v>
      </c>
      <c r="R404" t="s">
        <v>8326</v>
      </c>
      <c r="S404" s="17">
        <v>42230.662731481483</v>
      </c>
      <c r="T404" s="17">
        <v>42245.165972222225</v>
      </c>
    </row>
    <row r="405" spans="1:20" ht="320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2">
        <v>140</v>
      </c>
      <c r="P405">
        <v>35</v>
      </c>
      <c r="Q405" s="14" t="s">
        <v>8323</v>
      </c>
      <c r="R405" t="s">
        <v>8326</v>
      </c>
      <c r="S405" s="17">
        <v>42088.911354166667</v>
      </c>
      <c r="T405" s="17">
        <v>42118.911354166667</v>
      </c>
    </row>
    <row r="406" spans="1:20" ht="380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2">
        <v>104</v>
      </c>
      <c r="P406">
        <v>52</v>
      </c>
      <c r="Q406" s="14" t="s">
        <v>8323</v>
      </c>
      <c r="R406" t="s">
        <v>8326</v>
      </c>
      <c r="S406" s="17">
        <v>41921.279976851853</v>
      </c>
      <c r="T406" s="17">
        <v>41939.125</v>
      </c>
    </row>
    <row r="407" spans="1:20" ht="224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2">
        <v>139</v>
      </c>
      <c r="P407">
        <v>30.78</v>
      </c>
      <c r="Q407" s="14" t="s">
        <v>8323</v>
      </c>
      <c r="R407" t="s">
        <v>8326</v>
      </c>
      <c r="S407" s="17">
        <v>42312.874594907407</v>
      </c>
      <c r="T407" s="17">
        <v>42340.874594907407</v>
      </c>
    </row>
    <row r="408" spans="1:20" ht="365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31.38</v>
      </c>
      <c r="Q408" s="14" t="s">
        <v>8323</v>
      </c>
      <c r="R408" t="s">
        <v>8326</v>
      </c>
      <c r="S408" s="17">
        <v>42075.807395833333</v>
      </c>
      <c r="T408" s="17">
        <v>42105.807395833333</v>
      </c>
    </row>
    <row r="409" spans="1:20" ht="380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2">
        <v>100</v>
      </c>
      <c r="P409">
        <v>31.25</v>
      </c>
      <c r="Q409" s="14" t="s">
        <v>8323</v>
      </c>
      <c r="R409" t="s">
        <v>8326</v>
      </c>
      <c r="S409" s="17">
        <v>42124.841111111105</v>
      </c>
      <c r="T409" s="17">
        <v>42154.841111111105</v>
      </c>
    </row>
    <row r="410" spans="1:20" ht="320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2">
        <v>225</v>
      </c>
      <c r="P410">
        <v>75</v>
      </c>
      <c r="Q410" s="14" t="s">
        <v>8323</v>
      </c>
      <c r="R410" t="s">
        <v>8326</v>
      </c>
      <c r="S410" s="17">
        <v>42503.740868055553</v>
      </c>
      <c r="T410" s="17">
        <v>42517.740868055553</v>
      </c>
    </row>
    <row r="411" spans="1:20" ht="272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2">
        <v>100</v>
      </c>
      <c r="P411">
        <v>22.22</v>
      </c>
      <c r="Q411" s="14" t="s">
        <v>8323</v>
      </c>
      <c r="R411" t="s">
        <v>8326</v>
      </c>
      <c r="S411" s="17">
        <v>42467.144166666665</v>
      </c>
      <c r="T411" s="17">
        <v>42477.979166666672</v>
      </c>
    </row>
    <row r="412" spans="1:20" ht="350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2">
        <v>100</v>
      </c>
      <c r="P412">
        <v>20</v>
      </c>
      <c r="Q412" s="14" t="s">
        <v>8323</v>
      </c>
      <c r="R412" t="s">
        <v>8326</v>
      </c>
      <c r="S412" s="17">
        <v>42649.54923611111</v>
      </c>
      <c r="T412" s="17">
        <v>42709.590902777782</v>
      </c>
    </row>
    <row r="413" spans="1:20" ht="208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2">
        <v>130</v>
      </c>
      <c r="P413">
        <v>3.25</v>
      </c>
      <c r="Q413" s="14" t="s">
        <v>8323</v>
      </c>
      <c r="R413" t="s">
        <v>8326</v>
      </c>
      <c r="S413" s="17">
        <v>42628.849120370374</v>
      </c>
      <c r="T413" s="17">
        <v>42656.849120370374</v>
      </c>
    </row>
  </sheetData>
  <autoFilter ref="G1:G413" xr:uid="{EBB15521-DB42-1E41-81EA-A36EEFCBD25A}"/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4DC9E-FB50-1443-9C3D-DEAC60137CED}">
  <dimension ref="A1:F18"/>
  <sheetViews>
    <sheetView workbookViewId="0">
      <selection activeCell="E17" sqref="E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8323</v>
      </c>
    </row>
    <row r="2" spans="1:6" x14ac:dyDescent="0.2">
      <c r="A2" s="15" t="s">
        <v>8380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8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46C7E-7908-DE4D-B5A3-59B362422074}">
  <dimension ref="A1:F6"/>
  <sheetViews>
    <sheetView workbookViewId="0">
      <selection activeCell="F2" sqref="F2"/>
    </sheetView>
  </sheetViews>
  <sheetFormatPr baseColWidth="10" defaultRowHeight="23" x14ac:dyDescent="0.25"/>
  <cols>
    <col min="1" max="1" width="51" bestFit="1" customWidth="1"/>
    <col min="2" max="2" width="60.6640625" customWidth="1"/>
    <col min="3" max="3" width="8.1640625" style="19" bestFit="1" customWidth="1"/>
    <col min="4" max="4" width="13.1640625" style="19" bestFit="1" customWidth="1"/>
    <col min="5" max="5" width="27.6640625" bestFit="1" customWidth="1"/>
    <col min="6" max="6" width="29.5" bestFit="1" customWidth="1"/>
  </cols>
  <sheetData>
    <row r="1" spans="1:6" x14ac:dyDescent="0.25">
      <c r="A1" s="21" t="s">
        <v>8381</v>
      </c>
      <c r="B1" s="20" t="s">
        <v>8382</v>
      </c>
      <c r="C1" s="20" t="s">
        <v>8383</v>
      </c>
      <c r="D1" s="20" t="s">
        <v>8384</v>
      </c>
      <c r="E1" s="20" t="s">
        <v>8307</v>
      </c>
      <c r="F1" s="20" t="s">
        <v>8385</v>
      </c>
    </row>
    <row r="2" spans="1:6" ht="35" x14ac:dyDescent="0.25">
      <c r="A2" s="10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19">
        <f>VLOOKUP(A2, Kickstarter!B:L, 11, FALSE)</f>
        <v>39</v>
      </c>
    </row>
    <row r="3" spans="1:6" ht="35" x14ac:dyDescent="0.25">
      <c r="A3" s="10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19">
        <f>VLOOKUP(A3, Kickstarter!B:L, 11, FALSE)</f>
        <v>56</v>
      </c>
    </row>
    <row r="4" spans="1:6" ht="35" x14ac:dyDescent="0.25">
      <c r="A4" s="10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19">
        <f>VLOOKUP(A4, Kickstarter!B:L, 11, FALSE)</f>
        <v>78</v>
      </c>
    </row>
    <row r="5" spans="1:6" ht="35" x14ac:dyDescent="0.25">
      <c r="A5" s="10" t="s">
        <v>3329</v>
      </c>
      <c r="B5" s="22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19">
        <f>VLOOKUP(A5, Kickstarter!B:L, 11, FALSE)</f>
        <v>26</v>
      </c>
    </row>
    <row r="6" spans="1:6" ht="52" x14ac:dyDescent="0.25">
      <c r="A6" s="10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19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5" zoomScaleNormal="166" workbookViewId="0">
      <pane xSplit="2" ySplit="1" topLeftCell="C42" activePane="bottomRight" state="frozen"/>
      <selection pane="topRight" activeCell="C1" sqref="C1"/>
      <selection pane="bottomLeft" activeCell="A2" sqref="A2"/>
      <selection pane="bottomRight"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5" style="3" bestFit="1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12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19.8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8379</v>
      </c>
      <c r="R1" s="11" t="s">
        <v>8359</v>
      </c>
      <c r="S1" s="11" t="s">
        <v>8365</v>
      </c>
      <c r="T1" s="1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2">
        <f>ROUND(E2/D2*100,0)</f>
        <v>7814</v>
      </c>
      <c r="P2">
        <f>IFERROR(ROUND(E2/L2,2),0)</f>
        <v>88.6</v>
      </c>
      <c r="Q2" s="14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2">
        <f t="shared" ref="O3:O66" si="0">ROUND(E3/D3*100,0)</f>
        <v>21535</v>
      </c>
      <c r="P3">
        <f t="shared" ref="P3:P66" si="1">IFERROR(ROUND(E3/L3,2),0)</f>
        <v>1389.36</v>
      </c>
      <c r="Q3" s="14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2">
        <f t="shared" si="0"/>
        <v>263</v>
      </c>
      <c r="P4">
        <f t="shared" si="1"/>
        <v>272.36</v>
      </c>
      <c r="Q4" s="14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2">
        <f t="shared" si="0"/>
        <v>543</v>
      </c>
      <c r="P5">
        <f t="shared" si="1"/>
        <v>116.35</v>
      </c>
      <c r="Q5" s="14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2">
        <f t="shared" si="0"/>
        <v>800</v>
      </c>
      <c r="P6">
        <f t="shared" si="1"/>
        <v>188.51</v>
      </c>
      <c r="Q6" s="14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2">
        <f t="shared" si="0"/>
        <v>495</v>
      </c>
      <c r="P7">
        <f t="shared" si="1"/>
        <v>173.58</v>
      </c>
      <c r="Q7" s="14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2">
        <f t="shared" si="0"/>
        <v>1182</v>
      </c>
      <c r="P8">
        <f t="shared" si="1"/>
        <v>29.19</v>
      </c>
      <c r="Q8" s="14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2">
        <f t="shared" si="0"/>
        <v>1027</v>
      </c>
      <c r="P9">
        <f t="shared" si="1"/>
        <v>1323.25</v>
      </c>
      <c r="Q9" s="14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2">
        <f t="shared" si="0"/>
        <v>257</v>
      </c>
      <c r="P10">
        <f t="shared" si="1"/>
        <v>247.94</v>
      </c>
      <c r="Q10" s="14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2">
        <f t="shared" si="0"/>
        <v>191</v>
      </c>
      <c r="P11">
        <f t="shared" si="1"/>
        <v>86.16</v>
      </c>
      <c r="Q11" s="14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2">
        <f t="shared" si="0"/>
        <v>157</v>
      </c>
      <c r="P12">
        <f t="shared" si="1"/>
        <v>849.67</v>
      </c>
      <c r="Q12" s="14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2">
        <f t="shared" si="0"/>
        <v>820</v>
      </c>
      <c r="P13">
        <f t="shared" si="1"/>
        <v>422.02</v>
      </c>
      <c r="Q13" s="14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2">
        <f t="shared" si="0"/>
        <v>317</v>
      </c>
      <c r="P14">
        <f t="shared" si="1"/>
        <v>259.25</v>
      </c>
      <c r="Q14" s="14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2">
        <f t="shared" si="0"/>
        <v>699</v>
      </c>
      <c r="P15">
        <f t="shared" si="1"/>
        <v>842.11</v>
      </c>
      <c r="Q15" s="14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2">
        <f t="shared" si="0"/>
        <v>348</v>
      </c>
      <c r="P16">
        <f t="shared" si="1"/>
        <v>511.79</v>
      </c>
      <c r="Q16" s="14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2">
        <f t="shared" si="0"/>
        <v>34</v>
      </c>
      <c r="P17">
        <f t="shared" si="1"/>
        <v>223.58</v>
      </c>
      <c r="Q17" s="14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2">
        <f t="shared" si="0"/>
        <v>126</v>
      </c>
      <c r="P18">
        <f t="shared" si="1"/>
        <v>64.569999999999993</v>
      </c>
      <c r="Q18" s="14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2">
        <f t="shared" si="0"/>
        <v>788</v>
      </c>
      <c r="P19">
        <f t="shared" si="1"/>
        <v>176.2</v>
      </c>
      <c r="Q19" s="14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2">
        <f t="shared" si="0"/>
        <v>2791</v>
      </c>
      <c r="P20">
        <f t="shared" si="1"/>
        <v>83.8</v>
      </c>
      <c r="Q20" s="14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2">
        <f t="shared" si="0"/>
        <v>387</v>
      </c>
      <c r="P21">
        <f t="shared" si="1"/>
        <v>593.94000000000005</v>
      </c>
      <c r="Q21" s="14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2">
        <f t="shared" si="0"/>
        <v>1460</v>
      </c>
      <c r="P22">
        <f t="shared" si="1"/>
        <v>134.36000000000001</v>
      </c>
      <c r="Q22" s="14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2">
        <f t="shared" si="0"/>
        <v>951</v>
      </c>
      <c r="P23">
        <f t="shared" si="1"/>
        <v>65.89</v>
      </c>
      <c r="Q23" s="14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2">
        <f t="shared" si="0"/>
        <v>975</v>
      </c>
      <c r="P24">
        <f t="shared" si="1"/>
        <v>426.93</v>
      </c>
      <c r="Q24" s="14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2">
        <f t="shared" si="0"/>
        <v>260</v>
      </c>
      <c r="P25">
        <f t="shared" si="1"/>
        <v>180.75</v>
      </c>
      <c r="Q25" s="14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2">
        <f t="shared" si="0"/>
        <v>115</v>
      </c>
      <c r="P26">
        <f t="shared" si="1"/>
        <v>282.66000000000003</v>
      </c>
      <c r="Q26" s="14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2">
        <f t="shared" si="0"/>
        <v>382</v>
      </c>
      <c r="P27">
        <f t="shared" si="1"/>
        <v>128.38999999999999</v>
      </c>
      <c r="Q27" s="14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2">
        <f t="shared" si="0"/>
        <v>207</v>
      </c>
      <c r="P28">
        <f t="shared" si="1"/>
        <v>136.63999999999999</v>
      </c>
      <c r="Q28" s="14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2">
        <f t="shared" si="0"/>
        <v>53</v>
      </c>
      <c r="P29">
        <f t="shared" si="1"/>
        <v>2928.93</v>
      </c>
      <c r="Q29" s="14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2">
        <f t="shared" si="0"/>
        <v>1015</v>
      </c>
      <c r="P30">
        <f t="shared" si="1"/>
        <v>56.97</v>
      </c>
      <c r="Q30" s="14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2">
        <f t="shared" si="0"/>
        <v>402</v>
      </c>
      <c r="P31">
        <f t="shared" si="1"/>
        <v>245.02</v>
      </c>
      <c r="Q31" s="14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2">
        <f t="shared" si="0"/>
        <v>945</v>
      </c>
      <c r="P32">
        <f t="shared" si="1"/>
        <v>164.8</v>
      </c>
      <c r="Q32" s="14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2">
        <f t="shared" si="0"/>
        <v>485</v>
      </c>
      <c r="P33">
        <f t="shared" si="1"/>
        <v>108.97</v>
      </c>
      <c r="Q33" s="14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2">
        <f t="shared" si="0"/>
        <v>526</v>
      </c>
      <c r="P34">
        <f t="shared" si="1"/>
        <v>54.88</v>
      </c>
      <c r="Q34" s="14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2">
        <f t="shared" si="0"/>
        <v>720</v>
      </c>
      <c r="P35">
        <f t="shared" si="1"/>
        <v>107.82</v>
      </c>
      <c r="Q35" s="14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2">
        <f t="shared" si="0"/>
        <v>355</v>
      </c>
      <c r="P36">
        <f t="shared" si="1"/>
        <v>91.21</v>
      </c>
      <c r="Q36" s="14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2">
        <f t="shared" si="0"/>
        <v>353</v>
      </c>
      <c r="P37">
        <f t="shared" si="1"/>
        <v>326.29000000000002</v>
      </c>
      <c r="Q37" s="14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2">
        <f t="shared" si="0"/>
        <v>294</v>
      </c>
      <c r="P38">
        <f t="shared" si="1"/>
        <v>483.34</v>
      </c>
      <c r="Q38" s="14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2">
        <f t="shared" si="0"/>
        <v>114</v>
      </c>
      <c r="P39">
        <f t="shared" si="1"/>
        <v>161.26</v>
      </c>
      <c r="Q39" s="14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2">
        <f t="shared" si="0"/>
        <v>1705</v>
      </c>
      <c r="P40">
        <f t="shared" si="1"/>
        <v>68.819999999999993</v>
      </c>
      <c r="Q40" s="14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2">
        <f t="shared" si="0"/>
        <v>136</v>
      </c>
      <c r="P41">
        <f t="shared" si="1"/>
        <v>449.26</v>
      </c>
      <c r="Q41" s="14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2">
        <f t="shared" si="0"/>
        <v>147</v>
      </c>
      <c r="P42">
        <f t="shared" si="1"/>
        <v>155.24</v>
      </c>
      <c r="Q42" s="14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2">
        <f t="shared" si="0"/>
        <v>113</v>
      </c>
      <c r="P43">
        <f t="shared" si="1"/>
        <v>147.16999999999999</v>
      </c>
      <c r="Q43" s="14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2">
        <f t="shared" si="0"/>
        <v>211</v>
      </c>
      <c r="P44">
        <f t="shared" si="1"/>
        <v>262.16000000000003</v>
      </c>
      <c r="Q44" s="14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2">
        <f t="shared" si="0"/>
        <v>1678</v>
      </c>
      <c r="P45">
        <f t="shared" si="1"/>
        <v>20.47</v>
      </c>
      <c r="Q45" s="14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2">
        <f t="shared" si="0"/>
        <v>399</v>
      </c>
      <c r="P46">
        <f t="shared" si="1"/>
        <v>577.28</v>
      </c>
      <c r="Q46" s="14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2">
        <f t="shared" si="0"/>
        <v>161</v>
      </c>
      <c r="P47">
        <f t="shared" si="1"/>
        <v>457.39</v>
      </c>
      <c r="Q47" s="14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2">
        <f t="shared" si="0"/>
        <v>201</v>
      </c>
      <c r="P48">
        <f t="shared" si="1"/>
        <v>220.74</v>
      </c>
      <c r="Q48" s="14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2">
        <f t="shared" si="0"/>
        <v>102</v>
      </c>
      <c r="P49">
        <f t="shared" si="1"/>
        <v>108</v>
      </c>
      <c r="Q49" s="14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2">
        <f t="shared" si="0"/>
        <v>153</v>
      </c>
      <c r="P50">
        <f t="shared" si="1"/>
        <v>324.69</v>
      </c>
      <c r="Q50" s="14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2">
        <f t="shared" si="0"/>
        <v>305</v>
      </c>
      <c r="P51">
        <f t="shared" si="1"/>
        <v>383.36</v>
      </c>
      <c r="Q51" s="14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2">
        <f t="shared" si="0"/>
        <v>51</v>
      </c>
      <c r="P52">
        <f t="shared" si="1"/>
        <v>117.68</v>
      </c>
      <c r="Q52" s="14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2">
        <f t="shared" si="0"/>
        <v>75</v>
      </c>
      <c r="P53">
        <f t="shared" si="1"/>
        <v>932.31</v>
      </c>
      <c r="Q53" s="14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2">
        <f t="shared" si="0"/>
        <v>147</v>
      </c>
      <c r="P54">
        <f t="shared" si="1"/>
        <v>92.25</v>
      </c>
      <c r="Q54" s="14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2">
        <f t="shared" si="0"/>
        <v>285</v>
      </c>
      <c r="P55">
        <f t="shared" si="1"/>
        <v>279.38</v>
      </c>
      <c r="Q55" s="14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2">
        <f t="shared" si="0"/>
        <v>109</v>
      </c>
      <c r="P56">
        <f t="shared" si="1"/>
        <v>56.34</v>
      </c>
      <c r="Q56" s="14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2">
        <f t="shared" si="0"/>
        <v>456</v>
      </c>
      <c r="P57">
        <f t="shared" si="1"/>
        <v>52.62</v>
      </c>
      <c r="Q57" s="14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2">
        <f t="shared" si="0"/>
        <v>1360</v>
      </c>
      <c r="P58">
        <f t="shared" si="1"/>
        <v>53.87</v>
      </c>
      <c r="Q58" s="14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2">
        <f t="shared" si="0"/>
        <v>1081</v>
      </c>
      <c r="P59">
        <f t="shared" si="1"/>
        <v>40.07</v>
      </c>
      <c r="Q59" s="14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2">
        <f t="shared" si="0"/>
        <v>148</v>
      </c>
      <c r="P60">
        <f t="shared" si="1"/>
        <v>91.83</v>
      </c>
      <c r="Q60" s="14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2">
        <f t="shared" si="0"/>
        <v>125</v>
      </c>
      <c r="P61">
        <f t="shared" si="1"/>
        <v>385.04</v>
      </c>
      <c r="Q61" s="14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2">
        <f t="shared" si="0"/>
        <v>248</v>
      </c>
      <c r="P62">
        <f t="shared" si="1"/>
        <v>408.98</v>
      </c>
      <c r="Q62" s="14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2">
        <f t="shared" si="0"/>
        <v>182</v>
      </c>
      <c r="P63">
        <f t="shared" si="1"/>
        <v>81.75</v>
      </c>
      <c r="Q63" s="14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2">
        <f t="shared" si="0"/>
        <v>120</v>
      </c>
      <c r="P64">
        <f t="shared" si="1"/>
        <v>223.1</v>
      </c>
      <c r="Q64" s="14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2">
        <f t="shared" si="0"/>
        <v>234</v>
      </c>
      <c r="P65">
        <f t="shared" si="1"/>
        <v>331.1</v>
      </c>
      <c r="Q65" s="14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2">
        <f t="shared" si="0"/>
        <v>156</v>
      </c>
      <c r="P66">
        <f t="shared" si="1"/>
        <v>54.75</v>
      </c>
      <c r="Q66" s="14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2">
        <f t="shared" ref="O67:O130" si="4">ROUND(E67/D67*100,0)</f>
        <v>579</v>
      </c>
      <c r="P67">
        <f t="shared" ref="P67:P130" si="5">IFERROR(ROUND(E67/L67,2),0)</f>
        <v>61.38</v>
      </c>
      <c r="Q67" s="14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2">
        <f t="shared" si="4"/>
        <v>58</v>
      </c>
      <c r="P68">
        <f t="shared" si="5"/>
        <v>343.15</v>
      </c>
      <c r="Q68" s="14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2">
        <f t="shared" si="4"/>
        <v>115</v>
      </c>
      <c r="P69">
        <f t="shared" si="5"/>
        <v>566.39</v>
      </c>
      <c r="Q69" s="14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2">
        <f t="shared" si="4"/>
        <v>113</v>
      </c>
      <c r="P70">
        <f t="shared" si="5"/>
        <v>203.63</v>
      </c>
      <c r="Q70" s="14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2">
        <f t="shared" si="4"/>
        <v>113</v>
      </c>
      <c r="P71">
        <f t="shared" si="5"/>
        <v>89.31</v>
      </c>
      <c r="Q71" s="14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2">
        <f t="shared" si="4"/>
        <v>1105</v>
      </c>
      <c r="P72">
        <f t="shared" si="5"/>
        <v>67.69</v>
      </c>
      <c r="Q72" s="14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2">
        <f t="shared" si="4"/>
        <v>1379</v>
      </c>
      <c r="P73">
        <f t="shared" si="5"/>
        <v>31.82</v>
      </c>
      <c r="Q73" s="14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2">
        <f t="shared" si="4"/>
        <v>217</v>
      </c>
      <c r="P74">
        <f t="shared" si="5"/>
        <v>78.83</v>
      </c>
      <c r="Q74" s="14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2">
        <f t="shared" si="4"/>
        <v>107</v>
      </c>
      <c r="P75">
        <f t="shared" si="5"/>
        <v>60.97</v>
      </c>
      <c r="Q75" s="14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2">
        <f t="shared" si="4"/>
        <v>82</v>
      </c>
      <c r="P76">
        <f t="shared" si="5"/>
        <v>120.39</v>
      </c>
      <c r="Q76" s="14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2">
        <f t="shared" si="4"/>
        <v>304</v>
      </c>
      <c r="P77">
        <f t="shared" si="5"/>
        <v>157.29</v>
      </c>
      <c r="Q77" s="14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2">
        <f t="shared" si="4"/>
        <v>212</v>
      </c>
      <c r="P78">
        <f t="shared" si="5"/>
        <v>127.36</v>
      </c>
      <c r="Q78" s="14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2">
        <f t="shared" si="4"/>
        <v>141</v>
      </c>
      <c r="P79">
        <f t="shared" si="5"/>
        <v>95.83</v>
      </c>
      <c r="Q79" s="14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2">
        <f t="shared" si="4"/>
        <v>2647</v>
      </c>
      <c r="P80">
        <f t="shared" si="5"/>
        <v>53.48</v>
      </c>
      <c r="Q80" s="14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2">
        <f t="shared" si="4"/>
        <v>106</v>
      </c>
      <c r="P81">
        <f t="shared" si="5"/>
        <v>261.75</v>
      </c>
      <c r="Q81" s="14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2">
        <f t="shared" si="4"/>
        <v>521</v>
      </c>
      <c r="P82">
        <f t="shared" si="5"/>
        <v>48.1</v>
      </c>
      <c r="Q82" s="14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2">
        <f t="shared" si="4"/>
        <v>103</v>
      </c>
      <c r="P83">
        <f t="shared" si="5"/>
        <v>227.85</v>
      </c>
      <c r="Q83" s="14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2">
        <f t="shared" si="4"/>
        <v>101</v>
      </c>
      <c r="P84">
        <f t="shared" si="5"/>
        <v>1008.24</v>
      </c>
      <c r="Q84" s="14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2">
        <f t="shared" si="4"/>
        <v>1436</v>
      </c>
      <c r="P85">
        <f t="shared" si="5"/>
        <v>74.11</v>
      </c>
      <c r="Q85" s="14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2">
        <f t="shared" si="4"/>
        <v>100</v>
      </c>
      <c r="P86">
        <f t="shared" si="5"/>
        <v>179.28</v>
      </c>
      <c r="Q86" s="14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2">
        <f t="shared" si="4"/>
        <v>132</v>
      </c>
      <c r="P87">
        <f t="shared" si="5"/>
        <v>105.05</v>
      </c>
      <c r="Q87" s="14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2">
        <f t="shared" si="4"/>
        <v>56</v>
      </c>
      <c r="P88">
        <f t="shared" si="5"/>
        <v>790.84</v>
      </c>
      <c r="Q88" s="14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2">
        <f t="shared" si="4"/>
        <v>201</v>
      </c>
      <c r="P89">
        <f t="shared" si="5"/>
        <v>51.31</v>
      </c>
      <c r="Q89" s="14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2">
        <f t="shared" si="4"/>
        <v>320</v>
      </c>
      <c r="P90">
        <f t="shared" si="5"/>
        <v>55.28</v>
      </c>
      <c r="Q90" s="14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2">
        <f t="shared" si="4"/>
        <v>144</v>
      </c>
      <c r="P91">
        <f t="shared" si="5"/>
        <v>74.64</v>
      </c>
      <c r="Q91" s="14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2">
        <f t="shared" si="4"/>
        <v>1857</v>
      </c>
      <c r="P92">
        <f t="shared" si="5"/>
        <v>149.03</v>
      </c>
      <c r="Q92" s="14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2">
        <f t="shared" si="4"/>
        <v>154</v>
      </c>
      <c r="P93">
        <f t="shared" si="5"/>
        <v>84.87</v>
      </c>
      <c r="Q93" s="14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2">
        <f t="shared" si="4"/>
        <v>922</v>
      </c>
      <c r="P94">
        <f t="shared" si="5"/>
        <v>192.39</v>
      </c>
      <c r="Q94" s="14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2">
        <f t="shared" si="4"/>
        <v>166</v>
      </c>
      <c r="P95">
        <f t="shared" si="5"/>
        <v>97.73</v>
      </c>
      <c r="Q95" s="14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2">
        <f t="shared" si="4"/>
        <v>101</v>
      </c>
      <c r="P96">
        <f t="shared" si="5"/>
        <v>589.95000000000005</v>
      </c>
      <c r="Q96" s="14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2">
        <f t="shared" si="4"/>
        <v>68</v>
      </c>
      <c r="P97">
        <f t="shared" si="5"/>
        <v>244.8</v>
      </c>
      <c r="Q97" s="14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2">
        <f t="shared" si="4"/>
        <v>85</v>
      </c>
      <c r="P98">
        <f t="shared" si="5"/>
        <v>379.23</v>
      </c>
      <c r="Q98" s="14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2">
        <f t="shared" si="4"/>
        <v>118</v>
      </c>
      <c r="P99">
        <f t="shared" si="5"/>
        <v>2500.9699999999998</v>
      </c>
      <c r="Q99" s="14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2">
        <f t="shared" si="4"/>
        <v>214</v>
      </c>
      <c r="P100">
        <f t="shared" si="5"/>
        <v>144.69</v>
      </c>
      <c r="Q100" s="14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2">
        <f t="shared" si="4"/>
        <v>32</v>
      </c>
      <c r="P101">
        <f t="shared" si="5"/>
        <v>800.7</v>
      </c>
      <c r="Q101" s="14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2">
        <f t="shared" si="4"/>
        <v>199</v>
      </c>
      <c r="P102">
        <f t="shared" si="5"/>
        <v>51.21</v>
      </c>
      <c r="Q102" s="14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2">
        <f t="shared" si="4"/>
        <v>429</v>
      </c>
      <c r="P103">
        <f t="shared" si="5"/>
        <v>64.819999999999993</v>
      </c>
      <c r="Q103" s="14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2">
        <f t="shared" si="4"/>
        <v>111</v>
      </c>
      <c r="P104">
        <f t="shared" si="5"/>
        <v>226.21</v>
      </c>
      <c r="Q104" s="14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2">
        <f t="shared" si="4"/>
        <v>104</v>
      </c>
      <c r="P105">
        <f t="shared" si="5"/>
        <v>156.05000000000001</v>
      </c>
      <c r="Q105" s="14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2">
        <f t="shared" si="4"/>
        <v>110</v>
      </c>
      <c r="P106">
        <f t="shared" si="5"/>
        <v>71.849999999999994</v>
      </c>
      <c r="Q106" s="14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2">
        <f t="shared" si="4"/>
        <v>153</v>
      </c>
      <c r="P107">
        <f t="shared" si="5"/>
        <v>138.49</v>
      </c>
      <c r="Q107" s="14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2">
        <f t="shared" si="4"/>
        <v>102</v>
      </c>
      <c r="P108">
        <f t="shared" si="5"/>
        <v>154.41999999999999</v>
      </c>
      <c r="Q108" s="14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2">
        <f t="shared" si="4"/>
        <v>381</v>
      </c>
      <c r="P109">
        <f t="shared" si="5"/>
        <v>188.38</v>
      </c>
      <c r="Q109" s="14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2">
        <f t="shared" si="4"/>
        <v>304</v>
      </c>
      <c r="P110">
        <f t="shared" si="5"/>
        <v>143.21</v>
      </c>
      <c r="Q110" s="14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2">
        <f t="shared" si="4"/>
        <v>375</v>
      </c>
      <c r="P111">
        <f t="shared" si="5"/>
        <v>186.81</v>
      </c>
      <c r="Q111" s="14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2">
        <f t="shared" si="4"/>
        <v>300</v>
      </c>
      <c r="P112">
        <f t="shared" si="5"/>
        <v>73.489999999999995</v>
      </c>
      <c r="Q112" s="14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2">
        <f t="shared" si="4"/>
        <v>226</v>
      </c>
      <c r="P113">
        <f t="shared" si="5"/>
        <v>118.61</v>
      </c>
      <c r="Q113" s="14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2">
        <f t="shared" si="4"/>
        <v>370</v>
      </c>
      <c r="P114">
        <f t="shared" si="5"/>
        <v>182.78</v>
      </c>
      <c r="Q114" s="14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2">
        <f t="shared" si="4"/>
        <v>246</v>
      </c>
      <c r="P115">
        <f t="shared" si="5"/>
        <v>161.88</v>
      </c>
      <c r="Q115" s="14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2">
        <f t="shared" si="4"/>
        <v>294</v>
      </c>
      <c r="P116">
        <f t="shared" si="5"/>
        <v>66.62</v>
      </c>
      <c r="Q116" s="14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2">
        <f t="shared" si="4"/>
        <v>65</v>
      </c>
      <c r="P117">
        <f t="shared" si="5"/>
        <v>201.6</v>
      </c>
      <c r="Q117" s="14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2">
        <f t="shared" si="4"/>
        <v>110</v>
      </c>
      <c r="P118">
        <f t="shared" si="5"/>
        <v>75.44</v>
      </c>
      <c r="Q118" s="14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2">
        <f t="shared" si="4"/>
        <v>198</v>
      </c>
      <c r="P119">
        <f t="shared" si="5"/>
        <v>101.86</v>
      </c>
      <c r="Q119" s="14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2">
        <f t="shared" si="4"/>
        <v>452</v>
      </c>
      <c r="P120">
        <f t="shared" si="5"/>
        <v>75.650000000000006</v>
      </c>
      <c r="Q120" s="14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2">
        <f t="shared" si="4"/>
        <v>133</v>
      </c>
      <c r="P121">
        <f t="shared" si="5"/>
        <v>100.08</v>
      </c>
      <c r="Q121" s="14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2">
        <f t="shared" si="4"/>
        <v>102</v>
      </c>
      <c r="P122">
        <f t="shared" si="5"/>
        <v>147.68</v>
      </c>
      <c r="Q122" s="14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2">
        <f t="shared" si="4"/>
        <v>101</v>
      </c>
      <c r="P123">
        <f t="shared" si="5"/>
        <v>74.58</v>
      </c>
      <c r="Q123" s="14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2">
        <f t="shared" si="4"/>
        <v>145</v>
      </c>
      <c r="P124">
        <f t="shared" si="5"/>
        <v>88.26</v>
      </c>
      <c r="Q124" s="14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2">
        <f t="shared" si="4"/>
        <v>130</v>
      </c>
      <c r="P125">
        <f t="shared" si="5"/>
        <v>358.97</v>
      </c>
      <c r="Q125" s="14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2">
        <f t="shared" si="4"/>
        <v>128</v>
      </c>
      <c r="P126">
        <f t="shared" si="5"/>
        <v>244.12</v>
      </c>
      <c r="Q126" s="14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2">
        <f t="shared" si="4"/>
        <v>353</v>
      </c>
      <c r="P127">
        <f t="shared" si="5"/>
        <v>64.63</v>
      </c>
      <c r="Q127" s="14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2">
        <f t="shared" si="4"/>
        <v>109</v>
      </c>
      <c r="P128">
        <f t="shared" si="5"/>
        <v>103.52</v>
      </c>
      <c r="Q128" s="14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2">
        <f t="shared" si="4"/>
        <v>139</v>
      </c>
      <c r="P129">
        <f t="shared" si="5"/>
        <v>133.74</v>
      </c>
      <c r="Q129" s="14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2">
        <f t="shared" si="4"/>
        <v>172</v>
      </c>
      <c r="P130">
        <f t="shared" si="5"/>
        <v>153.52000000000001</v>
      </c>
      <c r="Q130" s="14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2">
        <f t="shared" ref="O131:O194" si="8">ROUND(E131/D131*100,0)</f>
        <v>120</v>
      </c>
      <c r="P131">
        <f t="shared" ref="P131:P194" si="9">IFERROR(ROUND(E131/L131,2),0)</f>
        <v>118.45</v>
      </c>
      <c r="Q131" s="14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2">
        <f t="shared" si="8"/>
        <v>120</v>
      </c>
      <c r="P132">
        <f t="shared" si="9"/>
        <v>80.989999999999995</v>
      </c>
      <c r="Q132" s="14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2">
        <f t="shared" si="8"/>
        <v>200</v>
      </c>
      <c r="P133">
        <f t="shared" si="9"/>
        <v>118.2</v>
      </c>
      <c r="Q133" s="14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2">
        <f t="shared" si="8"/>
        <v>117</v>
      </c>
      <c r="P134">
        <f t="shared" si="9"/>
        <v>92.16</v>
      </c>
      <c r="Q134" s="14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2">
        <f t="shared" si="8"/>
        <v>145</v>
      </c>
      <c r="P135">
        <f t="shared" si="9"/>
        <v>511.65</v>
      </c>
      <c r="Q135" s="14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2">
        <f t="shared" si="8"/>
        <v>116</v>
      </c>
      <c r="P136">
        <f t="shared" si="9"/>
        <v>307.2</v>
      </c>
      <c r="Q136" s="14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2">
        <f t="shared" si="8"/>
        <v>191</v>
      </c>
      <c r="P137">
        <f t="shared" si="9"/>
        <v>83.35</v>
      </c>
      <c r="Q137" s="14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2">
        <f t="shared" si="8"/>
        <v>23</v>
      </c>
      <c r="P138">
        <f t="shared" si="9"/>
        <v>161.12</v>
      </c>
      <c r="Q138" s="14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2">
        <f t="shared" si="8"/>
        <v>283</v>
      </c>
      <c r="P139">
        <f t="shared" si="9"/>
        <v>42.63</v>
      </c>
      <c r="Q139" s="14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2">
        <f t="shared" si="8"/>
        <v>1132</v>
      </c>
      <c r="P140">
        <f t="shared" si="9"/>
        <v>80.73</v>
      </c>
      <c r="Q140" s="14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2">
        <f t="shared" si="8"/>
        <v>281</v>
      </c>
      <c r="P141">
        <f t="shared" si="9"/>
        <v>201.96</v>
      </c>
      <c r="Q141" s="14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2">
        <f t="shared" si="8"/>
        <v>160</v>
      </c>
      <c r="P142">
        <f t="shared" si="9"/>
        <v>60.3</v>
      </c>
      <c r="Q142" s="14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2">
        <f t="shared" si="8"/>
        <v>110</v>
      </c>
      <c r="P143">
        <f t="shared" si="9"/>
        <v>157.33000000000001</v>
      </c>
      <c r="Q143" s="14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2">
        <f t="shared" si="8"/>
        <v>100</v>
      </c>
      <c r="P144">
        <f t="shared" si="9"/>
        <v>169.85</v>
      </c>
      <c r="Q144" s="14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2">
        <f t="shared" si="8"/>
        <v>123</v>
      </c>
      <c r="P145">
        <f t="shared" si="9"/>
        <v>190.55</v>
      </c>
      <c r="Q145" s="14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2">
        <f t="shared" si="8"/>
        <v>114</v>
      </c>
      <c r="P146">
        <f t="shared" si="9"/>
        <v>234.81</v>
      </c>
      <c r="Q146" s="14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2">
        <f t="shared" si="8"/>
        <v>108</v>
      </c>
      <c r="P147">
        <f t="shared" si="9"/>
        <v>451.84</v>
      </c>
      <c r="Q147" s="14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2">
        <f t="shared" si="8"/>
        <v>537</v>
      </c>
      <c r="P148">
        <f t="shared" si="9"/>
        <v>61.2</v>
      </c>
      <c r="Q148" s="14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2">
        <f t="shared" si="8"/>
        <v>79</v>
      </c>
      <c r="P149">
        <f t="shared" si="9"/>
        <v>117.7</v>
      </c>
      <c r="Q149" s="14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2">
        <f t="shared" si="8"/>
        <v>133</v>
      </c>
      <c r="P150">
        <f t="shared" si="9"/>
        <v>81.650000000000006</v>
      </c>
      <c r="Q150" s="14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2">
        <f t="shared" si="8"/>
        <v>106</v>
      </c>
      <c r="P151">
        <f t="shared" si="9"/>
        <v>56.2</v>
      </c>
      <c r="Q151" s="14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2">
        <f t="shared" si="8"/>
        <v>131</v>
      </c>
      <c r="P152">
        <f t="shared" si="9"/>
        <v>164.3</v>
      </c>
      <c r="Q152" s="14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2">
        <f t="shared" si="8"/>
        <v>104</v>
      </c>
      <c r="P153">
        <f t="shared" si="9"/>
        <v>70.92</v>
      </c>
      <c r="Q153" s="14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2">
        <f t="shared" si="8"/>
        <v>104</v>
      </c>
      <c r="P154">
        <f t="shared" si="9"/>
        <v>711.04</v>
      </c>
      <c r="Q154" s="14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2">
        <f t="shared" si="8"/>
        <v>103</v>
      </c>
      <c r="P155">
        <f t="shared" si="9"/>
        <v>115.45</v>
      </c>
      <c r="Q155" s="14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2">
        <f t="shared" si="8"/>
        <v>103</v>
      </c>
      <c r="P156">
        <f t="shared" si="9"/>
        <v>193.05</v>
      </c>
      <c r="Q156" s="14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2">
        <f t="shared" si="8"/>
        <v>103</v>
      </c>
      <c r="P157">
        <f t="shared" si="9"/>
        <v>118.97</v>
      </c>
      <c r="Q157" s="14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2">
        <f t="shared" si="8"/>
        <v>128</v>
      </c>
      <c r="P158">
        <f t="shared" si="9"/>
        <v>186.8</v>
      </c>
      <c r="Q158" s="14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2">
        <f t="shared" si="8"/>
        <v>102</v>
      </c>
      <c r="P159">
        <f t="shared" si="9"/>
        <v>158.36000000000001</v>
      </c>
      <c r="Q159" s="14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2">
        <f t="shared" si="8"/>
        <v>254</v>
      </c>
      <c r="P160">
        <f t="shared" si="9"/>
        <v>493.82</v>
      </c>
      <c r="Q160" s="14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2">
        <f t="shared" si="8"/>
        <v>102</v>
      </c>
      <c r="P161">
        <f t="shared" si="9"/>
        <v>164.94</v>
      </c>
      <c r="Q161" s="14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2">
        <f t="shared" si="8"/>
        <v>101</v>
      </c>
      <c r="P162">
        <f t="shared" si="9"/>
        <v>82.5</v>
      </c>
      <c r="Q162" s="14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2">
        <f t="shared" si="8"/>
        <v>168</v>
      </c>
      <c r="P163">
        <f t="shared" si="9"/>
        <v>76.14</v>
      </c>
      <c r="Q163" s="14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2">
        <f t="shared" si="8"/>
        <v>125</v>
      </c>
      <c r="P164">
        <f t="shared" si="9"/>
        <v>188.31</v>
      </c>
      <c r="Q164" s="14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2">
        <f t="shared" si="8"/>
        <v>119</v>
      </c>
      <c r="P165">
        <f t="shared" si="9"/>
        <v>346.04</v>
      </c>
      <c r="Q165" s="14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2">
        <f t="shared" si="8"/>
        <v>199</v>
      </c>
      <c r="P166">
        <f t="shared" si="9"/>
        <v>183.8</v>
      </c>
      <c r="Q166" s="14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2">
        <f t="shared" si="8"/>
        <v>165</v>
      </c>
      <c r="P167">
        <f t="shared" si="9"/>
        <v>59.96</v>
      </c>
      <c r="Q167" s="14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2">
        <f t="shared" si="8"/>
        <v>493</v>
      </c>
      <c r="P168">
        <f t="shared" si="9"/>
        <v>69.760000000000005</v>
      </c>
      <c r="Q168" s="14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2">
        <f t="shared" si="8"/>
        <v>196</v>
      </c>
      <c r="P169">
        <f t="shared" si="9"/>
        <v>36</v>
      </c>
      <c r="Q169" s="14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2">
        <f t="shared" si="8"/>
        <v>101</v>
      </c>
      <c r="P170">
        <f t="shared" si="9"/>
        <v>526.46</v>
      </c>
      <c r="Q170" s="14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2">
        <f t="shared" si="8"/>
        <v>108</v>
      </c>
      <c r="P171">
        <f t="shared" si="9"/>
        <v>149.46</v>
      </c>
      <c r="Q171" s="14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2">
        <f t="shared" si="8"/>
        <v>119</v>
      </c>
      <c r="P172">
        <f t="shared" si="9"/>
        <v>151.32</v>
      </c>
      <c r="Q172" s="14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2">
        <f t="shared" si="8"/>
        <v>473</v>
      </c>
      <c r="P173">
        <f t="shared" si="9"/>
        <v>278.39</v>
      </c>
      <c r="Q173" s="14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2">
        <f t="shared" si="8"/>
        <v>135</v>
      </c>
      <c r="P174">
        <f t="shared" si="9"/>
        <v>53.99</v>
      </c>
      <c r="Q174" s="14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2">
        <f t="shared" si="8"/>
        <v>63</v>
      </c>
      <c r="P175">
        <f t="shared" si="9"/>
        <v>48.28</v>
      </c>
      <c r="Q175" s="14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2">
        <f t="shared" si="8"/>
        <v>233</v>
      </c>
      <c r="P176">
        <f t="shared" si="9"/>
        <v>44.46</v>
      </c>
      <c r="Q176" s="14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2">
        <f t="shared" si="8"/>
        <v>102</v>
      </c>
      <c r="P177">
        <f t="shared" si="9"/>
        <v>231.66</v>
      </c>
      <c r="Q177" s="14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2">
        <f t="shared" si="8"/>
        <v>115</v>
      </c>
      <c r="P178">
        <f t="shared" si="9"/>
        <v>76.72</v>
      </c>
      <c r="Q178" s="14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2">
        <f t="shared" si="8"/>
        <v>170</v>
      </c>
      <c r="P179">
        <f t="shared" si="9"/>
        <v>67.42</v>
      </c>
      <c r="Q179" s="14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2">
        <f t="shared" si="8"/>
        <v>101</v>
      </c>
      <c r="P180">
        <f t="shared" si="9"/>
        <v>254.39</v>
      </c>
      <c r="Q180" s="14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2">
        <f t="shared" si="8"/>
        <v>113</v>
      </c>
      <c r="P181">
        <f t="shared" si="9"/>
        <v>162.91</v>
      </c>
      <c r="Q181" s="14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2">
        <f t="shared" si="8"/>
        <v>1802</v>
      </c>
      <c r="P182">
        <f t="shared" si="9"/>
        <v>49.93</v>
      </c>
      <c r="Q182" s="14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2">
        <f t="shared" si="8"/>
        <v>179</v>
      </c>
      <c r="P183">
        <f t="shared" si="9"/>
        <v>282.72000000000003</v>
      </c>
      <c r="Q183" s="14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2">
        <f t="shared" si="8"/>
        <v>112</v>
      </c>
      <c r="P184">
        <f t="shared" si="9"/>
        <v>117.77</v>
      </c>
      <c r="Q184" s="14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2">
        <f t="shared" si="8"/>
        <v>127</v>
      </c>
      <c r="P185">
        <f t="shared" si="9"/>
        <v>1644</v>
      </c>
      <c r="Q185" s="14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2">
        <f t="shared" si="8"/>
        <v>125</v>
      </c>
      <c r="P186">
        <f t="shared" si="9"/>
        <v>146.35</v>
      </c>
      <c r="Q186" s="14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2">
        <f t="shared" si="8"/>
        <v>127</v>
      </c>
      <c r="P187">
        <f t="shared" si="9"/>
        <v>44.91</v>
      </c>
      <c r="Q187" s="14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2">
        <f t="shared" si="8"/>
        <v>143</v>
      </c>
      <c r="P188">
        <f t="shared" si="9"/>
        <v>114.77</v>
      </c>
      <c r="Q188" s="14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2">
        <f t="shared" si="8"/>
        <v>22</v>
      </c>
      <c r="P189">
        <f t="shared" si="9"/>
        <v>1536.25</v>
      </c>
      <c r="Q189" s="14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2">
        <f t="shared" si="8"/>
        <v>107</v>
      </c>
      <c r="P190">
        <f t="shared" si="9"/>
        <v>97.36</v>
      </c>
      <c r="Q190" s="14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2">
        <f t="shared" si="8"/>
        <v>106</v>
      </c>
      <c r="P191">
        <f t="shared" si="9"/>
        <v>104.99</v>
      </c>
      <c r="Q191" s="14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2">
        <f t="shared" si="8"/>
        <v>8</v>
      </c>
      <c r="P192">
        <f t="shared" si="9"/>
        <v>78.67</v>
      </c>
      <c r="Q192" s="14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2">
        <f t="shared" si="8"/>
        <v>12</v>
      </c>
      <c r="P193">
        <f t="shared" si="9"/>
        <v>2796.67</v>
      </c>
      <c r="Q193" s="14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2">
        <f t="shared" si="8"/>
        <v>105</v>
      </c>
      <c r="P194">
        <f t="shared" si="9"/>
        <v>55.07</v>
      </c>
      <c r="Q194" s="14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2">
        <f t="shared" ref="O195:O258" si="12">ROUND(E195/D195*100,0)</f>
        <v>104</v>
      </c>
      <c r="P195">
        <f t="shared" ref="P195:P258" si="13">IFERROR(ROUND(E195/L195,2),0)</f>
        <v>922.22</v>
      </c>
      <c r="Q195" s="14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2">
        <f t="shared" si="12"/>
        <v>113</v>
      </c>
      <c r="P196">
        <f t="shared" si="13"/>
        <v>109.04</v>
      </c>
      <c r="Q196" s="14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2">
        <f t="shared" si="12"/>
        <v>20</v>
      </c>
      <c r="P197">
        <f t="shared" si="13"/>
        <v>202.23</v>
      </c>
      <c r="Q197" s="14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2">
        <f t="shared" si="12"/>
        <v>116</v>
      </c>
      <c r="P198">
        <f t="shared" si="13"/>
        <v>246.61</v>
      </c>
      <c r="Q198" s="14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2">
        <f t="shared" si="12"/>
        <v>150</v>
      </c>
      <c r="P199">
        <f t="shared" si="13"/>
        <v>97.82</v>
      </c>
      <c r="Q199" s="14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2">
        <f t="shared" si="12"/>
        <v>203</v>
      </c>
      <c r="P200">
        <f t="shared" si="13"/>
        <v>130.22999999999999</v>
      </c>
      <c r="Q200" s="14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2">
        <f t="shared" si="12"/>
        <v>40</v>
      </c>
      <c r="P201">
        <f t="shared" si="13"/>
        <v>162.91999999999999</v>
      </c>
      <c r="Q201" s="14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2">
        <f t="shared" si="12"/>
        <v>183</v>
      </c>
      <c r="P202">
        <f t="shared" si="13"/>
        <v>159.51</v>
      </c>
      <c r="Q202" s="14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2">
        <f t="shared" si="12"/>
        <v>322</v>
      </c>
      <c r="P203">
        <f t="shared" si="13"/>
        <v>56.41</v>
      </c>
      <c r="Q203" s="14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2">
        <f t="shared" si="12"/>
        <v>100</v>
      </c>
      <c r="P204">
        <f t="shared" si="13"/>
        <v>550.04</v>
      </c>
      <c r="Q204" s="14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2">
        <f t="shared" si="12"/>
        <v>819</v>
      </c>
      <c r="P205">
        <f t="shared" si="13"/>
        <v>152.62</v>
      </c>
      <c r="Q205" s="14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32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2">
        <f t="shared" si="12"/>
        <v>42</v>
      </c>
      <c r="P206">
        <f t="shared" si="13"/>
        <v>364.35</v>
      </c>
      <c r="Q206" s="14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2">
        <f t="shared" si="12"/>
        <v>107</v>
      </c>
      <c r="P207">
        <f t="shared" si="13"/>
        <v>170.45</v>
      </c>
      <c r="Q207" s="14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2">
        <f t="shared" si="12"/>
        <v>114</v>
      </c>
      <c r="P208">
        <f t="shared" si="13"/>
        <v>119.18</v>
      </c>
      <c r="Q208" s="14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2">
        <f t="shared" si="12"/>
        <v>114</v>
      </c>
      <c r="P209">
        <f t="shared" si="13"/>
        <v>64.02</v>
      </c>
      <c r="Q209" s="14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2">
        <f t="shared" si="12"/>
        <v>662</v>
      </c>
      <c r="P210">
        <f t="shared" si="13"/>
        <v>43.33</v>
      </c>
      <c r="Q210" s="14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2">
        <f t="shared" si="12"/>
        <v>404</v>
      </c>
      <c r="P211">
        <f t="shared" si="13"/>
        <v>82.4</v>
      </c>
      <c r="Q211" s="14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2">
        <f t="shared" si="12"/>
        <v>132</v>
      </c>
      <c r="P212">
        <f t="shared" si="13"/>
        <v>46.58</v>
      </c>
      <c r="Q212" s="14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2">
        <f t="shared" si="12"/>
        <v>786</v>
      </c>
      <c r="P213">
        <f t="shared" si="13"/>
        <v>71.59</v>
      </c>
      <c r="Q213" s="14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2">
        <f t="shared" si="12"/>
        <v>112</v>
      </c>
      <c r="P214">
        <f t="shared" si="13"/>
        <v>149.44</v>
      </c>
      <c r="Q214" s="14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2">
        <f t="shared" si="12"/>
        <v>270</v>
      </c>
      <c r="P215">
        <f t="shared" si="13"/>
        <v>76.44</v>
      </c>
      <c r="Q215" s="14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2">
        <f t="shared" si="12"/>
        <v>326</v>
      </c>
      <c r="P216">
        <f t="shared" si="13"/>
        <v>80.02</v>
      </c>
      <c r="Q216" s="14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2">
        <f t="shared" si="12"/>
        <v>111</v>
      </c>
      <c r="P217">
        <f t="shared" si="13"/>
        <v>109.82</v>
      </c>
      <c r="Q217" s="14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2">
        <f t="shared" si="12"/>
        <v>155</v>
      </c>
      <c r="P218">
        <f t="shared" si="13"/>
        <v>82.96</v>
      </c>
      <c r="Q218" s="14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2">
        <f t="shared" si="12"/>
        <v>101</v>
      </c>
      <c r="P219">
        <f t="shared" si="13"/>
        <v>287.31</v>
      </c>
      <c r="Q219" s="14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2">
        <f t="shared" si="12"/>
        <v>109</v>
      </c>
      <c r="P220">
        <f t="shared" si="13"/>
        <v>66.349999999999994</v>
      </c>
      <c r="Q220" s="14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2">
        <f t="shared" si="12"/>
        <v>253</v>
      </c>
      <c r="P221">
        <f t="shared" si="13"/>
        <v>121</v>
      </c>
      <c r="Q221" s="14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2">
        <f t="shared" si="12"/>
        <v>107</v>
      </c>
      <c r="P222">
        <f t="shared" si="13"/>
        <v>66.7</v>
      </c>
      <c r="Q222" s="14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2">
        <f t="shared" si="12"/>
        <v>124</v>
      </c>
      <c r="P223">
        <f t="shared" si="13"/>
        <v>194.26</v>
      </c>
      <c r="Q223" s="14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2">
        <f t="shared" si="12"/>
        <v>103</v>
      </c>
      <c r="P224">
        <f t="shared" si="13"/>
        <v>133.13999999999999</v>
      </c>
      <c r="Q224" s="14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2">
        <f t="shared" si="12"/>
        <v>103</v>
      </c>
      <c r="P225">
        <f t="shared" si="13"/>
        <v>106.62</v>
      </c>
      <c r="Q225" s="14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2">
        <f t="shared" si="12"/>
        <v>102</v>
      </c>
      <c r="P226">
        <f t="shared" si="13"/>
        <v>219.93</v>
      </c>
      <c r="Q226" s="14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2">
        <f t="shared" si="12"/>
        <v>102</v>
      </c>
      <c r="P227">
        <f t="shared" si="13"/>
        <v>104.82</v>
      </c>
      <c r="Q227" s="14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2">
        <f t="shared" si="12"/>
        <v>118</v>
      </c>
      <c r="P228">
        <f t="shared" si="13"/>
        <v>98.03</v>
      </c>
      <c r="Q228" s="14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2">
        <f t="shared" si="12"/>
        <v>35</v>
      </c>
      <c r="P229">
        <f t="shared" si="13"/>
        <v>119.39</v>
      </c>
      <c r="Q229" s="14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2">
        <f t="shared" si="12"/>
        <v>177</v>
      </c>
      <c r="P230">
        <f t="shared" si="13"/>
        <v>97</v>
      </c>
      <c r="Q230" s="14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2">
        <f t="shared" si="12"/>
        <v>101</v>
      </c>
      <c r="P231">
        <f t="shared" si="13"/>
        <v>271.51</v>
      </c>
      <c r="Q231" s="14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2">
        <f t="shared" si="12"/>
        <v>101</v>
      </c>
      <c r="P232">
        <f t="shared" si="13"/>
        <v>131.13999999999999</v>
      </c>
      <c r="Q232" s="14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2">
        <f t="shared" si="12"/>
        <v>59</v>
      </c>
      <c r="P233">
        <f t="shared" si="13"/>
        <v>153.43</v>
      </c>
      <c r="Q233" s="14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2">
        <f t="shared" si="12"/>
        <v>100</v>
      </c>
      <c r="P234">
        <f t="shared" si="13"/>
        <v>262.11</v>
      </c>
      <c r="Q234" s="14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2">
        <f t="shared" si="12"/>
        <v>185</v>
      </c>
      <c r="P235">
        <f t="shared" si="13"/>
        <v>65.319999999999993</v>
      </c>
      <c r="Q235" s="14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2">
        <f t="shared" si="12"/>
        <v>139</v>
      </c>
      <c r="P236">
        <f t="shared" si="13"/>
        <v>103.2</v>
      </c>
      <c r="Q236" s="14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2">
        <f t="shared" si="12"/>
        <v>139</v>
      </c>
      <c r="P237">
        <f t="shared" si="13"/>
        <v>40.35</v>
      </c>
      <c r="Q237" s="14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2">
        <f t="shared" si="12"/>
        <v>102</v>
      </c>
      <c r="P238">
        <f t="shared" si="13"/>
        <v>119.99</v>
      </c>
      <c r="Q238" s="14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2">
        <f t="shared" si="12"/>
        <v>105</v>
      </c>
      <c r="P239">
        <f t="shared" si="13"/>
        <v>83.97</v>
      </c>
      <c r="Q239" s="14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2">
        <f t="shared" si="12"/>
        <v>226</v>
      </c>
      <c r="P240">
        <f t="shared" si="13"/>
        <v>230.56</v>
      </c>
      <c r="Q240" s="14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2">
        <f t="shared" si="12"/>
        <v>34</v>
      </c>
      <c r="P241">
        <f t="shared" si="13"/>
        <v>99.97</v>
      </c>
      <c r="Q241" s="14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2">
        <f t="shared" si="12"/>
        <v>421</v>
      </c>
      <c r="P242">
        <f t="shared" si="13"/>
        <v>164.91</v>
      </c>
      <c r="Q242" s="14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2">
        <f t="shared" si="12"/>
        <v>39</v>
      </c>
      <c r="P243">
        <f t="shared" si="13"/>
        <v>117.49</v>
      </c>
      <c r="Q243" s="14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2">
        <f t="shared" si="12"/>
        <v>209</v>
      </c>
      <c r="P244">
        <f t="shared" si="13"/>
        <v>131.99</v>
      </c>
      <c r="Q244" s="14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2">
        <f t="shared" si="12"/>
        <v>111</v>
      </c>
      <c r="P245">
        <f t="shared" si="13"/>
        <v>90.5</v>
      </c>
      <c r="Q245" s="14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2">
        <f t="shared" si="12"/>
        <v>133</v>
      </c>
      <c r="P246">
        <f t="shared" si="13"/>
        <v>73.5</v>
      </c>
      <c r="Q246" s="14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2">
        <f t="shared" si="12"/>
        <v>104</v>
      </c>
      <c r="P247">
        <f t="shared" si="13"/>
        <v>96.88</v>
      </c>
      <c r="Q247" s="14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2">
        <f t="shared" si="12"/>
        <v>132</v>
      </c>
      <c r="P248">
        <f t="shared" si="13"/>
        <v>215.73</v>
      </c>
      <c r="Q248" s="14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2">
        <f t="shared" si="12"/>
        <v>110</v>
      </c>
      <c r="P249">
        <f t="shared" si="13"/>
        <v>94.55</v>
      </c>
      <c r="Q249" s="14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2">
        <f t="shared" si="12"/>
        <v>118</v>
      </c>
      <c r="P250">
        <f t="shared" si="13"/>
        <v>65.86</v>
      </c>
      <c r="Q250" s="14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2">
        <f t="shared" si="12"/>
        <v>131</v>
      </c>
      <c r="P251">
        <f t="shared" si="13"/>
        <v>150.9</v>
      </c>
      <c r="Q251" s="14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2">
        <f t="shared" si="12"/>
        <v>408</v>
      </c>
      <c r="P252">
        <f t="shared" si="13"/>
        <v>81.95</v>
      </c>
      <c r="Q252" s="14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2">
        <f t="shared" si="12"/>
        <v>141</v>
      </c>
      <c r="P253">
        <f t="shared" si="13"/>
        <v>55.76</v>
      </c>
      <c r="Q253" s="14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2">
        <f t="shared" si="12"/>
        <v>267</v>
      </c>
      <c r="P254">
        <f t="shared" si="13"/>
        <v>31.66</v>
      </c>
      <c r="Q254" s="14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2">
        <f t="shared" si="12"/>
        <v>229</v>
      </c>
      <c r="P255">
        <f t="shared" si="13"/>
        <v>56.9</v>
      </c>
      <c r="Q255" s="14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2">
        <f t="shared" si="12"/>
        <v>128</v>
      </c>
      <c r="P256">
        <f t="shared" si="13"/>
        <v>75.13</v>
      </c>
      <c r="Q256" s="14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2">
        <f t="shared" si="12"/>
        <v>106</v>
      </c>
      <c r="P257">
        <f t="shared" si="13"/>
        <v>93.26</v>
      </c>
      <c r="Q257" s="14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2">
        <f t="shared" si="12"/>
        <v>103</v>
      </c>
      <c r="P258">
        <f t="shared" si="13"/>
        <v>134.26</v>
      </c>
      <c r="Q258" s="14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2">
        <f t="shared" ref="O259:O322" si="16">ROUND(E259/D259*100,0)</f>
        <v>265</v>
      </c>
      <c r="P259">
        <f t="shared" ref="P259:P322" si="17">IFERROR(ROUND(E259/L259,2),0)</f>
        <v>57.63</v>
      </c>
      <c r="Q259" s="14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2">
        <f t="shared" si="16"/>
        <v>127</v>
      </c>
      <c r="P260">
        <f t="shared" si="17"/>
        <v>96.3</v>
      </c>
      <c r="Q260" s="14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2">
        <f t="shared" si="16"/>
        <v>106</v>
      </c>
      <c r="P261">
        <f t="shared" si="17"/>
        <v>72.48</v>
      </c>
      <c r="Q261" s="14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32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2">
        <f t="shared" si="16"/>
        <v>105</v>
      </c>
      <c r="P262">
        <f t="shared" si="17"/>
        <v>109.45</v>
      </c>
      <c r="Q262" s="14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2">
        <f t="shared" si="16"/>
        <v>105</v>
      </c>
      <c r="P263">
        <f t="shared" si="17"/>
        <v>109.42</v>
      </c>
      <c r="Q263" s="14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2">
        <f t="shared" si="16"/>
        <v>418</v>
      </c>
      <c r="P264">
        <f t="shared" si="17"/>
        <v>84.91</v>
      </c>
      <c r="Q264" s="14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2">
        <f t="shared" si="16"/>
        <v>104</v>
      </c>
      <c r="P265">
        <f t="shared" si="17"/>
        <v>845.7</v>
      </c>
      <c r="Q265" s="14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2">
        <f t="shared" si="16"/>
        <v>125</v>
      </c>
      <c r="P266">
        <f t="shared" si="17"/>
        <v>73.42</v>
      </c>
      <c r="Q266" s="14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2">
        <f t="shared" si="16"/>
        <v>36</v>
      </c>
      <c r="P267">
        <f t="shared" si="17"/>
        <v>100.23</v>
      </c>
      <c r="Q267" s="14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2">
        <f t="shared" si="16"/>
        <v>103</v>
      </c>
      <c r="P268">
        <f t="shared" si="17"/>
        <v>297.02999999999997</v>
      </c>
      <c r="Q268" s="14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2">
        <f t="shared" si="16"/>
        <v>309</v>
      </c>
      <c r="P269">
        <f t="shared" si="17"/>
        <v>117.36</v>
      </c>
      <c r="Q269" s="14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2">
        <f t="shared" si="16"/>
        <v>205</v>
      </c>
      <c r="P270">
        <f t="shared" si="17"/>
        <v>130.53</v>
      </c>
      <c r="Q270" s="14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2">
        <f t="shared" si="16"/>
        <v>30</v>
      </c>
      <c r="P271">
        <f t="shared" si="17"/>
        <v>171.79</v>
      </c>
      <c r="Q271" s="14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2">
        <f t="shared" si="16"/>
        <v>102</v>
      </c>
      <c r="P272">
        <f t="shared" si="17"/>
        <v>108.78</v>
      </c>
      <c r="Q272" s="14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2">
        <f t="shared" si="16"/>
        <v>102</v>
      </c>
      <c r="P273">
        <f t="shared" si="17"/>
        <v>141.71</v>
      </c>
      <c r="Q273" s="14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2">
        <f t="shared" si="16"/>
        <v>102</v>
      </c>
      <c r="P274">
        <f t="shared" si="17"/>
        <v>58.41</v>
      </c>
      <c r="Q274" s="14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2">
        <f t="shared" si="16"/>
        <v>122</v>
      </c>
      <c r="P275">
        <f t="shared" si="17"/>
        <v>709.42</v>
      </c>
      <c r="Q275" s="14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2">
        <f t="shared" si="16"/>
        <v>303833</v>
      </c>
      <c r="P276">
        <f t="shared" si="17"/>
        <v>42.73</v>
      </c>
      <c r="Q276" s="14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2">
        <f t="shared" si="16"/>
        <v>202</v>
      </c>
      <c r="P277">
        <f t="shared" si="17"/>
        <v>45.55</v>
      </c>
      <c r="Q277" s="14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2">
        <f t="shared" si="16"/>
        <v>101</v>
      </c>
      <c r="P278">
        <f t="shared" si="17"/>
        <v>125.79</v>
      </c>
      <c r="Q278" s="14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2">
        <f t="shared" si="16"/>
        <v>1212</v>
      </c>
      <c r="P279">
        <f t="shared" si="17"/>
        <v>27.23</v>
      </c>
      <c r="Q279" s="14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2">
        <f t="shared" si="16"/>
        <v>202</v>
      </c>
      <c r="P280">
        <f t="shared" si="17"/>
        <v>77.23</v>
      </c>
      <c r="Q280" s="14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2">
        <f t="shared" si="16"/>
        <v>101</v>
      </c>
      <c r="P281">
        <f t="shared" si="17"/>
        <v>95.7</v>
      </c>
      <c r="Q281" s="14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2">
        <f t="shared" si="16"/>
        <v>126</v>
      </c>
      <c r="P282">
        <f t="shared" si="17"/>
        <v>81.25</v>
      </c>
      <c r="Q282" s="14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2">
        <f t="shared" si="16"/>
        <v>104</v>
      </c>
      <c r="P283">
        <f t="shared" si="17"/>
        <v>109.34</v>
      </c>
      <c r="Q283" s="14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2">
        <f t="shared" si="16"/>
        <v>23</v>
      </c>
      <c r="P284">
        <f t="shared" si="17"/>
        <v>449.43</v>
      </c>
      <c r="Q284" s="14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2">
        <f t="shared" si="16"/>
        <v>300</v>
      </c>
      <c r="P285">
        <f t="shared" si="17"/>
        <v>70.040000000000006</v>
      </c>
      <c r="Q285" s="14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2">
        <f t="shared" si="16"/>
        <v>250</v>
      </c>
      <c r="P286">
        <f t="shared" si="17"/>
        <v>66.02</v>
      </c>
      <c r="Q286" s="14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2">
        <f t="shared" si="16"/>
        <v>120</v>
      </c>
      <c r="P287">
        <f t="shared" si="17"/>
        <v>92.39</v>
      </c>
      <c r="Q287" s="14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2">
        <f t="shared" si="16"/>
        <v>120</v>
      </c>
      <c r="P288">
        <f t="shared" si="17"/>
        <v>233.9</v>
      </c>
      <c r="Q288" s="14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2">
        <f t="shared" si="16"/>
        <v>119</v>
      </c>
      <c r="P289">
        <f t="shared" si="17"/>
        <v>230.09</v>
      </c>
      <c r="Q289" s="14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2">
        <f t="shared" si="16"/>
        <v>118</v>
      </c>
      <c r="P290">
        <f t="shared" si="17"/>
        <v>170.7</v>
      </c>
      <c r="Q290" s="14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2">
        <f t="shared" si="16"/>
        <v>118</v>
      </c>
      <c r="P291">
        <f t="shared" si="17"/>
        <v>30.65</v>
      </c>
      <c r="Q291" s="14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2">
        <f t="shared" si="16"/>
        <v>117</v>
      </c>
      <c r="P292">
        <f t="shared" si="17"/>
        <v>59.25</v>
      </c>
      <c r="Q292" s="14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2">
        <f t="shared" si="16"/>
        <v>116</v>
      </c>
      <c r="P293">
        <f t="shared" si="17"/>
        <v>95.37</v>
      </c>
      <c r="Q293" s="14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2">
        <f t="shared" si="16"/>
        <v>83</v>
      </c>
      <c r="P294">
        <f t="shared" si="17"/>
        <v>301.94</v>
      </c>
      <c r="Q294" s="14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2">
        <f t="shared" si="16"/>
        <v>288</v>
      </c>
      <c r="P295">
        <f t="shared" si="17"/>
        <v>47.47</v>
      </c>
      <c r="Q295" s="14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2">
        <f t="shared" si="16"/>
        <v>103</v>
      </c>
      <c r="P296">
        <f t="shared" si="17"/>
        <v>148.08000000000001</v>
      </c>
      <c r="Q296" s="14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2">
        <f t="shared" si="16"/>
        <v>115</v>
      </c>
      <c r="P297">
        <f t="shared" si="17"/>
        <v>129.82</v>
      </c>
      <c r="Q297" s="14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2">
        <f t="shared" si="16"/>
        <v>115</v>
      </c>
      <c r="P298">
        <f t="shared" si="17"/>
        <v>120.31</v>
      </c>
      <c r="Q298" s="14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2">
        <f t="shared" si="16"/>
        <v>100</v>
      </c>
      <c r="P299">
        <f t="shared" si="17"/>
        <v>320.45</v>
      </c>
      <c r="Q299" s="14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2">
        <f t="shared" si="16"/>
        <v>285</v>
      </c>
      <c r="P300">
        <f t="shared" si="17"/>
        <v>107.05</v>
      </c>
      <c r="Q300" s="14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2">
        <f t="shared" si="16"/>
        <v>189</v>
      </c>
      <c r="P301">
        <f t="shared" si="17"/>
        <v>64.17</v>
      </c>
      <c r="Q301" s="14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2">
        <f t="shared" si="16"/>
        <v>113</v>
      </c>
      <c r="P302">
        <f t="shared" si="17"/>
        <v>50.76</v>
      </c>
      <c r="Q302" s="14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2">
        <f t="shared" si="16"/>
        <v>704</v>
      </c>
      <c r="P303">
        <f t="shared" si="17"/>
        <v>39.07</v>
      </c>
      <c r="Q303" s="14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2">
        <f t="shared" si="16"/>
        <v>351</v>
      </c>
      <c r="P304">
        <f t="shared" si="17"/>
        <v>71.239999999999995</v>
      </c>
      <c r="Q304" s="14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2">
        <f t="shared" si="16"/>
        <v>117</v>
      </c>
      <c r="P305">
        <f t="shared" si="17"/>
        <v>89.39</v>
      </c>
      <c r="Q305" s="14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2">
        <f t="shared" si="16"/>
        <v>56</v>
      </c>
      <c r="P306">
        <f t="shared" si="17"/>
        <v>331.54</v>
      </c>
      <c r="Q306" s="14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2">
        <f t="shared" si="16"/>
        <v>120</v>
      </c>
      <c r="P307">
        <f t="shared" si="17"/>
        <v>98.84</v>
      </c>
      <c r="Q307" s="14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2">
        <f t="shared" si="16"/>
        <v>110</v>
      </c>
      <c r="P308">
        <f t="shared" si="17"/>
        <v>104.15</v>
      </c>
      <c r="Q308" s="14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2">
        <f t="shared" si="16"/>
        <v>120</v>
      </c>
      <c r="P309">
        <f t="shared" si="17"/>
        <v>85.53</v>
      </c>
      <c r="Q309" s="14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2">
        <f t="shared" si="16"/>
        <v>136</v>
      </c>
      <c r="P310">
        <f t="shared" si="17"/>
        <v>95.76</v>
      </c>
      <c r="Q310" s="14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2">
        <f t="shared" si="16"/>
        <v>109</v>
      </c>
      <c r="P311">
        <f t="shared" si="17"/>
        <v>88.59</v>
      </c>
      <c r="Q311" s="14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2">
        <f t="shared" si="16"/>
        <v>103</v>
      </c>
      <c r="P312">
        <f t="shared" si="17"/>
        <v>148.57</v>
      </c>
      <c r="Q312" s="14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2">
        <f t="shared" si="16"/>
        <v>108</v>
      </c>
      <c r="P313">
        <f t="shared" si="17"/>
        <v>145.04</v>
      </c>
      <c r="Q313" s="14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2">
        <f t="shared" si="16"/>
        <v>157</v>
      </c>
      <c r="P314">
        <f t="shared" si="17"/>
        <v>87.69</v>
      </c>
      <c r="Q314" s="14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2">
        <f t="shared" si="16"/>
        <v>106</v>
      </c>
      <c r="P315">
        <f t="shared" si="17"/>
        <v>151.24</v>
      </c>
      <c r="Q315" s="14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2">
        <f t="shared" si="16"/>
        <v>106</v>
      </c>
      <c r="P316">
        <f t="shared" si="17"/>
        <v>75.5</v>
      </c>
      <c r="Q316" s="14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2">
        <f t="shared" si="16"/>
        <v>106</v>
      </c>
      <c r="P317">
        <f t="shared" si="17"/>
        <v>111.8</v>
      </c>
      <c r="Q317" s="14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2">
        <f t="shared" si="16"/>
        <v>106</v>
      </c>
      <c r="P318">
        <f t="shared" si="17"/>
        <v>211.84</v>
      </c>
      <c r="Q318" s="14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2">
        <f t="shared" si="16"/>
        <v>106</v>
      </c>
      <c r="P319">
        <f t="shared" si="17"/>
        <v>174.03</v>
      </c>
      <c r="Q319" s="14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2">
        <f t="shared" si="16"/>
        <v>176</v>
      </c>
      <c r="P320">
        <f t="shared" si="17"/>
        <v>91.19</v>
      </c>
      <c r="Q320" s="14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2">
        <f t="shared" si="16"/>
        <v>132</v>
      </c>
      <c r="P321">
        <f t="shared" si="17"/>
        <v>99.77</v>
      </c>
      <c r="Q321" s="14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2">
        <f t="shared" si="16"/>
        <v>101</v>
      </c>
      <c r="P322">
        <f t="shared" si="17"/>
        <v>201.22</v>
      </c>
      <c r="Q322" s="14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2">
        <f t="shared" ref="O323:O386" si="20">ROUND(E323/D323*100,0)</f>
        <v>29</v>
      </c>
      <c r="P323">
        <f t="shared" ref="P323:P386" si="21">IFERROR(ROUND(E323/L323,2),0)</f>
        <v>85</v>
      </c>
      <c r="Q323" s="14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2">
        <f t="shared" si="20"/>
        <v>105</v>
      </c>
      <c r="P324">
        <f t="shared" si="21"/>
        <v>346.13</v>
      </c>
      <c r="Q324" s="14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2">
        <f t="shared" si="20"/>
        <v>131</v>
      </c>
      <c r="P325">
        <f t="shared" si="21"/>
        <v>546.69000000000005</v>
      </c>
      <c r="Q325" s="14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2">
        <f t="shared" si="20"/>
        <v>105</v>
      </c>
      <c r="P326">
        <f t="shared" si="21"/>
        <v>118.7</v>
      </c>
      <c r="Q326" s="14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2">
        <f t="shared" si="20"/>
        <v>105</v>
      </c>
      <c r="P327">
        <f t="shared" si="21"/>
        <v>104.31</v>
      </c>
      <c r="Q327" s="14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2">
        <f t="shared" si="20"/>
        <v>174</v>
      </c>
      <c r="P328">
        <f t="shared" si="21"/>
        <v>86.14</v>
      </c>
      <c r="Q328" s="14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2">
        <f t="shared" si="20"/>
        <v>159</v>
      </c>
      <c r="P329">
        <f t="shared" si="21"/>
        <v>102.86</v>
      </c>
      <c r="Q329" s="14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2">
        <f t="shared" si="20"/>
        <v>103</v>
      </c>
      <c r="P330">
        <f t="shared" si="21"/>
        <v>175.51</v>
      </c>
      <c r="Q330" s="14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2">
        <f t="shared" si="20"/>
        <v>129</v>
      </c>
      <c r="P331">
        <f t="shared" si="21"/>
        <v>99.38</v>
      </c>
      <c r="Q331" s="14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2">
        <f t="shared" si="20"/>
        <v>46</v>
      </c>
      <c r="P332">
        <f t="shared" si="21"/>
        <v>136.46</v>
      </c>
      <c r="Q332" s="14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2">
        <f t="shared" si="20"/>
        <v>103</v>
      </c>
      <c r="P333">
        <f t="shared" si="21"/>
        <v>78.2</v>
      </c>
      <c r="Q333" s="14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2">
        <f t="shared" si="20"/>
        <v>213</v>
      </c>
      <c r="P334">
        <f t="shared" si="21"/>
        <v>38.18</v>
      </c>
      <c r="Q334" s="14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2">
        <f t="shared" si="20"/>
        <v>102</v>
      </c>
      <c r="P335">
        <f t="shared" si="21"/>
        <v>115.69</v>
      </c>
      <c r="Q335" s="14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2">
        <f t="shared" si="20"/>
        <v>254</v>
      </c>
      <c r="P336">
        <f t="shared" si="21"/>
        <v>47.38</v>
      </c>
      <c r="Q336" s="14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2">
        <f t="shared" si="20"/>
        <v>102</v>
      </c>
      <c r="P337">
        <f t="shared" si="21"/>
        <v>85.34</v>
      </c>
      <c r="Q337" s="14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2">
        <f t="shared" si="20"/>
        <v>102</v>
      </c>
      <c r="P338">
        <f t="shared" si="21"/>
        <v>119.19</v>
      </c>
      <c r="Q338" s="14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2">
        <f t="shared" si="20"/>
        <v>105</v>
      </c>
      <c r="P339">
        <f t="shared" si="21"/>
        <v>84.02</v>
      </c>
      <c r="Q339" s="14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2">
        <f t="shared" si="20"/>
        <v>101</v>
      </c>
      <c r="P340">
        <f t="shared" si="21"/>
        <v>200.89</v>
      </c>
      <c r="Q340" s="14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2">
        <f t="shared" si="20"/>
        <v>5</v>
      </c>
      <c r="P341">
        <f t="shared" si="21"/>
        <v>267.81</v>
      </c>
      <c r="Q341" s="14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2">
        <f t="shared" si="20"/>
        <v>101</v>
      </c>
      <c r="P342">
        <f t="shared" si="21"/>
        <v>239.35</v>
      </c>
      <c r="Q342" s="14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2">
        <f t="shared" si="20"/>
        <v>100</v>
      </c>
      <c r="P343">
        <f t="shared" si="21"/>
        <v>115.08</v>
      </c>
      <c r="Q343" s="14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2">
        <f t="shared" si="20"/>
        <v>496</v>
      </c>
      <c r="P344">
        <f t="shared" si="21"/>
        <v>25.09</v>
      </c>
      <c r="Q344" s="14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2">
        <f t="shared" si="20"/>
        <v>49</v>
      </c>
      <c r="P345">
        <f t="shared" si="21"/>
        <v>176.36</v>
      </c>
      <c r="Q345" s="14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2">
        <f t="shared" si="20"/>
        <v>25</v>
      </c>
      <c r="P346">
        <f t="shared" si="21"/>
        <v>725.03</v>
      </c>
      <c r="Q346" s="14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2">
        <f t="shared" si="20"/>
        <v>272</v>
      </c>
      <c r="P347">
        <f t="shared" si="21"/>
        <v>98.41</v>
      </c>
      <c r="Q347" s="14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2">
        <f t="shared" si="20"/>
        <v>111</v>
      </c>
      <c r="P348">
        <f t="shared" si="21"/>
        <v>42.52</v>
      </c>
      <c r="Q348" s="14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2">
        <f t="shared" si="20"/>
        <v>106</v>
      </c>
      <c r="P349">
        <f t="shared" si="21"/>
        <v>251.74</v>
      </c>
      <c r="Q349" s="14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2">
        <f t="shared" si="20"/>
        <v>162</v>
      </c>
      <c r="P350">
        <f t="shared" si="21"/>
        <v>62.52</v>
      </c>
      <c r="Q350" s="14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2">
        <f t="shared" si="20"/>
        <v>243</v>
      </c>
      <c r="P351">
        <f t="shared" si="21"/>
        <v>82.15</v>
      </c>
      <c r="Q351" s="14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2">
        <f t="shared" si="20"/>
        <v>162</v>
      </c>
      <c r="P352">
        <f t="shared" si="21"/>
        <v>39.51</v>
      </c>
      <c r="Q352" s="14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2">
        <f t="shared" si="20"/>
        <v>484</v>
      </c>
      <c r="P353">
        <f t="shared" si="21"/>
        <v>82.32</v>
      </c>
      <c r="Q353" s="14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2">
        <f t="shared" si="20"/>
        <v>127</v>
      </c>
      <c r="P354">
        <f t="shared" si="21"/>
        <v>117.6</v>
      </c>
      <c r="Q354" s="14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2">
        <f t="shared" si="20"/>
        <v>7</v>
      </c>
      <c r="P355">
        <f t="shared" si="21"/>
        <v>177.39</v>
      </c>
      <c r="Q355" s="14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2">
        <f t="shared" si="20"/>
        <v>119</v>
      </c>
      <c r="P356">
        <f t="shared" si="21"/>
        <v>388.98</v>
      </c>
      <c r="Q356" s="14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2">
        <f t="shared" si="20"/>
        <v>102</v>
      </c>
      <c r="P357">
        <f t="shared" si="21"/>
        <v>189.76</v>
      </c>
      <c r="Q357" s="14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2">
        <f t="shared" si="20"/>
        <v>118</v>
      </c>
      <c r="P358">
        <f t="shared" si="21"/>
        <v>110.35</v>
      </c>
      <c r="Q358" s="14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2">
        <f t="shared" si="20"/>
        <v>585</v>
      </c>
      <c r="P359">
        <f t="shared" si="21"/>
        <v>222.99</v>
      </c>
      <c r="Q359" s="14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2">
        <f t="shared" si="20"/>
        <v>106</v>
      </c>
      <c r="P360">
        <f t="shared" si="21"/>
        <v>146.44999999999999</v>
      </c>
      <c r="Q360" s="14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2">
        <f t="shared" si="20"/>
        <v>125</v>
      </c>
      <c r="P361">
        <f t="shared" si="21"/>
        <v>95.83</v>
      </c>
      <c r="Q361" s="14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2">
        <f t="shared" si="20"/>
        <v>105</v>
      </c>
      <c r="P362">
        <f t="shared" si="21"/>
        <v>61.56</v>
      </c>
      <c r="Q362" s="14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2">
        <f t="shared" si="20"/>
        <v>319</v>
      </c>
      <c r="P363">
        <f t="shared" si="21"/>
        <v>131.38</v>
      </c>
      <c r="Q363" s="14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2">
        <f t="shared" si="20"/>
        <v>115</v>
      </c>
      <c r="P364">
        <f t="shared" si="21"/>
        <v>80.19</v>
      </c>
      <c r="Q364" s="14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2">
        <f t="shared" si="20"/>
        <v>412</v>
      </c>
      <c r="P365">
        <f t="shared" si="21"/>
        <v>44.06</v>
      </c>
      <c r="Q365" s="14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2">
        <f t="shared" si="20"/>
        <v>2260300</v>
      </c>
      <c r="P366">
        <f t="shared" si="21"/>
        <v>138.66999999999999</v>
      </c>
      <c r="Q366" s="14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2">
        <f t="shared" si="20"/>
        <v>101</v>
      </c>
      <c r="P367">
        <f t="shared" si="21"/>
        <v>216.75</v>
      </c>
      <c r="Q367" s="14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2">
        <f t="shared" si="20"/>
        <v>112</v>
      </c>
      <c r="P368">
        <f t="shared" si="21"/>
        <v>58.54</v>
      </c>
      <c r="Q368" s="14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2">
        <f t="shared" si="20"/>
        <v>102</v>
      </c>
      <c r="P369">
        <f t="shared" si="21"/>
        <v>140.86000000000001</v>
      </c>
      <c r="Q369" s="14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2">
        <f t="shared" si="20"/>
        <v>112</v>
      </c>
      <c r="P370">
        <f t="shared" si="21"/>
        <v>148.97</v>
      </c>
      <c r="Q370" s="14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2">
        <f t="shared" si="20"/>
        <v>101</v>
      </c>
      <c r="P371">
        <f t="shared" si="21"/>
        <v>67.84</v>
      </c>
      <c r="Q371" s="14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2">
        <f t="shared" si="20"/>
        <v>148</v>
      </c>
      <c r="P372">
        <f t="shared" si="21"/>
        <v>207.62</v>
      </c>
      <c r="Q372" s="14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2">
        <f t="shared" si="20"/>
        <v>112</v>
      </c>
      <c r="P373">
        <f t="shared" si="21"/>
        <v>116.21</v>
      </c>
      <c r="Q373" s="14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2">
        <f t="shared" si="20"/>
        <v>63</v>
      </c>
      <c r="P374">
        <f t="shared" si="21"/>
        <v>128.62</v>
      </c>
      <c r="Q374" s="14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2">
        <f t="shared" si="20"/>
        <v>110</v>
      </c>
      <c r="P375">
        <f t="shared" si="21"/>
        <v>55.96</v>
      </c>
      <c r="Q375" s="14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2">
        <f t="shared" si="20"/>
        <v>110</v>
      </c>
      <c r="P376">
        <f t="shared" si="21"/>
        <v>92.04</v>
      </c>
      <c r="Q376" s="14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2">
        <f t="shared" si="20"/>
        <v>104</v>
      </c>
      <c r="P377">
        <f t="shared" si="21"/>
        <v>81.13</v>
      </c>
      <c r="Q377" s="14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2">
        <f t="shared" si="20"/>
        <v>122</v>
      </c>
      <c r="P378">
        <f t="shared" si="21"/>
        <v>64.37</v>
      </c>
      <c r="Q378" s="14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2">
        <f t="shared" si="20"/>
        <v>146</v>
      </c>
      <c r="P379">
        <f t="shared" si="21"/>
        <v>47.06</v>
      </c>
      <c r="Q379" s="14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2">
        <f t="shared" si="20"/>
        <v>104</v>
      </c>
      <c r="P380">
        <f t="shared" si="21"/>
        <v>79.97</v>
      </c>
      <c r="Q380" s="14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2">
        <f t="shared" si="20"/>
        <v>109</v>
      </c>
      <c r="P381">
        <f t="shared" si="21"/>
        <v>92.13</v>
      </c>
      <c r="Q381" s="14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2">
        <f t="shared" si="20"/>
        <v>120</v>
      </c>
      <c r="P382">
        <f t="shared" si="21"/>
        <v>88.15</v>
      </c>
      <c r="Q382" s="14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2">
        <f t="shared" si="20"/>
        <v>108</v>
      </c>
      <c r="P383">
        <f t="shared" si="21"/>
        <v>65.3</v>
      </c>
      <c r="Q383" s="14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2">
        <f t="shared" si="20"/>
        <v>124</v>
      </c>
      <c r="P384">
        <f t="shared" si="21"/>
        <v>110.39</v>
      </c>
      <c r="Q384" s="14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2">
        <f t="shared" si="20"/>
        <v>180</v>
      </c>
      <c r="P385">
        <f t="shared" si="21"/>
        <v>96.38</v>
      </c>
      <c r="Q385" s="14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2">
        <f t="shared" si="20"/>
        <v>108</v>
      </c>
      <c r="P386">
        <f t="shared" si="21"/>
        <v>106.8</v>
      </c>
      <c r="Q386" s="14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2">
        <f t="shared" ref="O387:O450" si="24">ROUND(E387/D387*100,0)</f>
        <v>107</v>
      </c>
      <c r="P387">
        <f t="shared" ref="P387:P450" si="25">IFERROR(ROUND(E387/L387,2),0)</f>
        <v>97.64</v>
      </c>
      <c r="Q387" s="14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2">
        <f t="shared" si="24"/>
        <v>119</v>
      </c>
      <c r="P388">
        <f t="shared" si="25"/>
        <v>89.96</v>
      </c>
      <c r="Q388" s="14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2">
        <f t="shared" si="24"/>
        <v>43</v>
      </c>
      <c r="P389">
        <f t="shared" si="25"/>
        <v>215.96</v>
      </c>
      <c r="Q389" s="14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2">
        <f t="shared" si="24"/>
        <v>107</v>
      </c>
      <c r="P390">
        <f t="shared" si="25"/>
        <v>224.85</v>
      </c>
      <c r="Q390" s="14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2">
        <f t="shared" si="24"/>
        <v>107</v>
      </c>
      <c r="P391">
        <f t="shared" si="25"/>
        <v>267</v>
      </c>
      <c r="Q391" s="14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2">
        <f t="shared" si="24"/>
        <v>107</v>
      </c>
      <c r="P392">
        <f t="shared" si="25"/>
        <v>134.91</v>
      </c>
      <c r="Q392" s="14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2">
        <f t="shared" si="24"/>
        <v>47</v>
      </c>
      <c r="P393">
        <f t="shared" si="25"/>
        <v>53.25</v>
      </c>
      <c r="Q393" s="14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2">
        <f t="shared" si="24"/>
        <v>65</v>
      </c>
      <c r="P394">
        <f t="shared" si="25"/>
        <v>170.63</v>
      </c>
      <c r="Q394" s="14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2">
        <f t="shared" si="24"/>
        <v>28</v>
      </c>
      <c r="P395">
        <f t="shared" si="25"/>
        <v>370.95</v>
      </c>
      <c r="Q395" s="14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2">
        <f t="shared" si="24"/>
        <v>105</v>
      </c>
      <c r="P396">
        <f t="shared" si="25"/>
        <v>373.56</v>
      </c>
      <c r="Q396" s="14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2">
        <f t="shared" si="24"/>
        <v>104</v>
      </c>
      <c r="P397">
        <f t="shared" si="25"/>
        <v>64.930000000000007</v>
      </c>
      <c r="Q397" s="14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2">
        <f t="shared" si="24"/>
        <v>104</v>
      </c>
      <c r="P398">
        <f t="shared" si="25"/>
        <v>138.80000000000001</v>
      </c>
      <c r="Q398" s="14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2">
        <f t="shared" si="24"/>
        <v>104</v>
      </c>
      <c r="P399">
        <f t="shared" si="25"/>
        <v>266.08999999999997</v>
      </c>
      <c r="Q399" s="14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2">
        <f t="shared" si="24"/>
        <v>138</v>
      </c>
      <c r="P400">
        <f t="shared" si="25"/>
        <v>98.99</v>
      </c>
      <c r="Q400" s="14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2">
        <f t="shared" si="24"/>
        <v>106</v>
      </c>
      <c r="P401">
        <f t="shared" si="25"/>
        <v>206.31</v>
      </c>
      <c r="Q401" s="14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2">
        <f t="shared" si="24"/>
        <v>114</v>
      </c>
      <c r="P402">
        <f t="shared" si="25"/>
        <v>101.83</v>
      </c>
      <c r="Q402" s="14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2">
        <f t="shared" si="24"/>
        <v>82</v>
      </c>
      <c r="P403">
        <f t="shared" si="25"/>
        <v>216.34</v>
      </c>
      <c r="Q403" s="14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2">
        <f t="shared" si="24"/>
        <v>111</v>
      </c>
      <c r="P404">
        <f t="shared" si="25"/>
        <v>97.11</v>
      </c>
      <c r="Q404" s="14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2">
        <f t="shared" si="24"/>
        <v>157</v>
      </c>
      <c r="P405">
        <f t="shared" si="25"/>
        <v>67.97</v>
      </c>
      <c r="Q405" s="14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2">
        <f t="shared" si="24"/>
        <v>109</v>
      </c>
      <c r="P406">
        <f t="shared" si="25"/>
        <v>99.16</v>
      </c>
      <c r="Q406" s="14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2">
        <f t="shared" si="24"/>
        <v>146</v>
      </c>
      <c r="P407">
        <f t="shared" si="25"/>
        <v>91.88</v>
      </c>
      <c r="Q407" s="14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2">
        <f t="shared" si="24"/>
        <v>102</v>
      </c>
      <c r="P408">
        <f t="shared" si="25"/>
        <v>177.09</v>
      </c>
      <c r="Q408" s="14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2">
        <f t="shared" si="24"/>
        <v>113</v>
      </c>
      <c r="P409">
        <f t="shared" si="25"/>
        <v>109.96</v>
      </c>
      <c r="Q409" s="14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2">
        <f t="shared" si="24"/>
        <v>101</v>
      </c>
      <c r="P410">
        <f t="shared" si="25"/>
        <v>168.78</v>
      </c>
      <c r="Q410" s="14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2">
        <f t="shared" si="24"/>
        <v>109</v>
      </c>
      <c r="P411">
        <f t="shared" si="25"/>
        <v>199.9</v>
      </c>
      <c r="Q411" s="14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2">
        <f t="shared" si="24"/>
        <v>101</v>
      </c>
      <c r="P412">
        <f t="shared" si="25"/>
        <v>141.75</v>
      </c>
      <c r="Q412" s="14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2">
        <f t="shared" si="24"/>
        <v>101</v>
      </c>
      <c r="P413">
        <f t="shared" si="25"/>
        <v>104.26</v>
      </c>
      <c r="Q413" s="14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2">
        <f t="shared" si="24"/>
        <v>101</v>
      </c>
      <c r="P414">
        <f t="shared" si="25"/>
        <v>182.91</v>
      </c>
      <c r="Q414" s="14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2">
        <f t="shared" si="24"/>
        <v>100</v>
      </c>
      <c r="P415">
        <f t="shared" si="25"/>
        <v>143.36000000000001</v>
      </c>
      <c r="Q415" s="14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2">
        <f t="shared" si="24"/>
        <v>100</v>
      </c>
      <c r="P416">
        <f t="shared" si="25"/>
        <v>417.33</v>
      </c>
      <c r="Q416" s="14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2">
        <f t="shared" si="24"/>
        <v>100</v>
      </c>
      <c r="P417">
        <f t="shared" si="25"/>
        <v>606.82000000000005</v>
      </c>
      <c r="Q417" s="14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2">
        <f t="shared" si="24"/>
        <v>100</v>
      </c>
      <c r="P418">
        <f t="shared" si="25"/>
        <v>168.25</v>
      </c>
      <c r="Q418" s="14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2">
        <f t="shared" si="24"/>
        <v>153</v>
      </c>
      <c r="P419">
        <f t="shared" si="25"/>
        <v>135.59</v>
      </c>
      <c r="Q419" s="14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2">
        <f t="shared" si="24"/>
        <v>142</v>
      </c>
      <c r="P420">
        <f t="shared" si="25"/>
        <v>117.51</v>
      </c>
      <c r="Q420" s="14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2">
        <f t="shared" si="24"/>
        <v>2</v>
      </c>
      <c r="P421">
        <f t="shared" si="25"/>
        <v>3304</v>
      </c>
      <c r="Q421" s="14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2">
        <f t="shared" si="24"/>
        <v>7</v>
      </c>
      <c r="P422">
        <f t="shared" si="25"/>
        <v>63.57</v>
      </c>
      <c r="Q422" s="14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2">
        <f t="shared" si="24"/>
        <v>40</v>
      </c>
      <c r="P423">
        <f t="shared" si="25"/>
        <v>99.86</v>
      </c>
      <c r="Q423" s="14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2">
        <f t="shared" si="24"/>
        <v>559</v>
      </c>
      <c r="P424">
        <f t="shared" si="25"/>
        <v>58.38</v>
      </c>
      <c r="Q424" s="14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2">
        <f t="shared" si="24"/>
        <v>108</v>
      </c>
      <c r="P425">
        <f t="shared" si="25"/>
        <v>60.82</v>
      </c>
      <c r="Q425" s="14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2">
        <f t="shared" si="24"/>
        <v>26</v>
      </c>
      <c r="P426">
        <f t="shared" si="25"/>
        <v>150.65</v>
      </c>
      <c r="Q426" s="14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2">
        <f t="shared" si="24"/>
        <v>39</v>
      </c>
      <c r="P427">
        <f t="shared" si="25"/>
        <v>113.63</v>
      </c>
      <c r="Q427" s="14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2">
        <f t="shared" si="24"/>
        <v>104</v>
      </c>
      <c r="P428">
        <f t="shared" si="25"/>
        <v>50.85</v>
      </c>
      <c r="Q428" s="14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2">
        <f t="shared" si="24"/>
        <v>193</v>
      </c>
      <c r="P429">
        <f t="shared" si="25"/>
        <v>63.05</v>
      </c>
      <c r="Q429" s="14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2">
        <f t="shared" si="24"/>
        <v>38</v>
      </c>
      <c r="P430">
        <f t="shared" si="25"/>
        <v>158.63999999999999</v>
      </c>
      <c r="Q430" s="14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2">
        <f t="shared" si="24"/>
        <v>101</v>
      </c>
      <c r="P431">
        <f t="shared" si="25"/>
        <v>135.66999999999999</v>
      </c>
      <c r="Q431" s="14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2">
        <f t="shared" si="24"/>
        <v>103</v>
      </c>
      <c r="P432">
        <f t="shared" si="25"/>
        <v>91.48</v>
      </c>
      <c r="Q432" s="14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2">
        <f t="shared" si="24"/>
        <v>126</v>
      </c>
      <c r="P433">
        <f t="shared" si="25"/>
        <v>190.45</v>
      </c>
      <c r="Q433" s="14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2">
        <f t="shared" si="24"/>
        <v>377</v>
      </c>
      <c r="P434">
        <f t="shared" si="25"/>
        <v>65</v>
      </c>
      <c r="Q434" s="14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2">
        <f t="shared" si="24"/>
        <v>1867</v>
      </c>
      <c r="P435">
        <f t="shared" si="25"/>
        <v>90.64</v>
      </c>
      <c r="Q435" s="14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2">
        <f t="shared" si="24"/>
        <v>101</v>
      </c>
      <c r="P436">
        <f t="shared" si="25"/>
        <v>90.62</v>
      </c>
      <c r="Q436" s="14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2">
        <f t="shared" si="24"/>
        <v>104</v>
      </c>
      <c r="P437">
        <f t="shared" si="25"/>
        <v>125.98</v>
      </c>
      <c r="Q437" s="14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2">
        <f t="shared" si="24"/>
        <v>103</v>
      </c>
      <c r="P438">
        <f t="shared" si="25"/>
        <v>111.53</v>
      </c>
      <c r="Q438" s="14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2">
        <f t="shared" si="24"/>
        <v>124</v>
      </c>
      <c r="P439">
        <f t="shared" si="25"/>
        <v>67.67</v>
      </c>
      <c r="Q439" s="14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2">
        <f t="shared" si="24"/>
        <v>109</v>
      </c>
      <c r="P440">
        <f t="shared" si="25"/>
        <v>159.24</v>
      </c>
      <c r="Q440" s="14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2">
        <f t="shared" si="24"/>
        <v>101</v>
      </c>
      <c r="P441">
        <f t="shared" si="25"/>
        <v>109.11</v>
      </c>
      <c r="Q441" s="14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2">
        <f t="shared" si="24"/>
        <v>121</v>
      </c>
      <c r="P442">
        <f t="shared" si="25"/>
        <v>80.459999999999994</v>
      </c>
      <c r="Q442" s="14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2">
        <f t="shared" si="24"/>
        <v>103</v>
      </c>
      <c r="P443">
        <f t="shared" si="25"/>
        <v>174.04</v>
      </c>
      <c r="Q443" s="14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2">
        <f t="shared" si="24"/>
        <v>139</v>
      </c>
      <c r="P444">
        <f t="shared" si="25"/>
        <v>65.760000000000005</v>
      </c>
      <c r="Q444" s="14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2">
        <f t="shared" si="24"/>
        <v>278</v>
      </c>
      <c r="P445">
        <f t="shared" si="25"/>
        <v>67.16</v>
      </c>
      <c r="Q445" s="14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2">
        <f t="shared" si="24"/>
        <v>224</v>
      </c>
      <c r="P446">
        <f t="shared" si="25"/>
        <v>58.93</v>
      </c>
      <c r="Q446" s="14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2">
        <f t="shared" si="24"/>
        <v>179</v>
      </c>
      <c r="P447">
        <f t="shared" si="25"/>
        <v>73.34</v>
      </c>
      <c r="Q447" s="14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2">
        <f t="shared" si="24"/>
        <v>123</v>
      </c>
      <c r="P448">
        <f t="shared" si="25"/>
        <v>99.86</v>
      </c>
      <c r="Q448" s="14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2">
        <f t="shared" si="24"/>
        <v>105</v>
      </c>
      <c r="P449">
        <f t="shared" si="25"/>
        <v>80.2</v>
      </c>
      <c r="Q449" s="14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2">
        <f t="shared" si="24"/>
        <v>355</v>
      </c>
      <c r="P450">
        <f t="shared" si="25"/>
        <v>89.1</v>
      </c>
      <c r="Q450" s="14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2">
        <f t="shared" ref="O451:O514" si="28">ROUND(E451/D451*100,0)</f>
        <v>118</v>
      </c>
      <c r="P451">
        <f t="shared" ref="P451:P514" si="29">IFERROR(ROUND(E451/L451,2),0)</f>
        <v>180.41</v>
      </c>
      <c r="Q451" s="14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2">
        <f t="shared" si="28"/>
        <v>70</v>
      </c>
      <c r="P452">
        <f t="shared" si="29"/>
        <v>382.39</v>
      </c>
      <c r="Q452" s="14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2">
        <f t="shared" si="28"/>
        <v>25</v>
      </c>
      <c r="P453">
        <f t="shared" si="29"/>
        <v>89.6</v>
      </c>
      <c r="Q453" s="14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2">
        <f t="shared" si="28"/>
        <v>117</v>
      </c>
      <c r="P454">
        <f t="shared" si="29"/>
        <v>133.93</v>
      </c>
      <c r="Q454" s="14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2">
        <f t="shared" si="28"/>
        <v>100</v>
      </c>
      <c r="P455">
        <f t="shared" si="29"/>
        <v>224.13</v>
      </c>
      <c r="Q455" s="14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2">
        <f t="shared" si="28"/>
        <v>116</v>
      </c>
      <c r="P456">
        <f t="shared" si="29"/>
        <v>71.489999999999995</v>
      </c>
      <c r="Q456" s="14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2">
        <f t="shared" si="28"/>
        <v>116</v>
      </c>
      <c r="P457">
        <f t="shared" si="29"/>
        <v>116.86</v>
      </c>
      <c r="Q457" s="14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2">
        <f t="shared" si="28"/>
        <v>104</v>
      </c>
      <c r="P458">
        <f t="shared" si="29"/>
        <v>123.38</v>
      </c>
      <c r="Q458" s="14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2">
        <f t="shared" si="28"/>
        <v>116</v>
      </c>
      <c r="P459">
        <f t="shared" si="29"/>
        <v>152.54</v>
      </c>
      <c r="Q459" s="14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2">
        <f t="shared" si="28"/>
        <v>145</v>
      </c>
      <c r="P460">
        <f t="shared" si="29"/>
        <v>70.53</v>
      </c>
      <c r="Q460" s="14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2">
        <f t="shared" si="28"/>
        <v>182</v>
      </c>
      <c r="P461">
        <f t="shared" si="29"/>
        <v>143.97999999999999</v>
      </c>
      <c r="Q461" s="14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2">
        <f t="shared" si="28"/>
        <v>108</v>
      </c>
      <c r="P462">
        <f t="shared" si="29"/>
        <v>69.599999999999994</v>
      </c>
      <c r="Q462" s="14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2">
        <f t="shared" si="28"/>
        <v>172</v>
      </c>
      <c r="P463">
        <f t="shared" si="29"/>
        <v>58.42</v>
      </c>
      <c r="Q463" s="14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2">
        <f t="shared" si="28"/>
        <v>107</v>
      </c>
      <c r="P464">
        <f t="shared" si="29"/>
        <v>89.9</v>
      </c>
      <c r="Q464" s="14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2">
        <f t="shared" si="28"/>
        <v>11</v>
      </c>
      <c r="P465">
        <f t="shared" si="29"/>
        <v>112.86</v>
      </c>
      <c r="Q465" s="14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2">
        <f t="shared" si="28"/>
        <v>114</v>
      </c>
      <c r="P466">
        <f t="shared" si="29"/>
        <v>108.01</v>
      </c>
      <c r="Q466" s="14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2">
        <f t="shared" si="28"/>
        <v>170</v>
      </c>
      <c r="P467">
        <f t="shared" si="29"/>
        <v>90.58</v>
      </c>
      <c r="Q467" s="14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2">
        <f t="shared" si="28"/>
        <v>6</v>
      </c>
      <c r="P468">
        <f t="shared" si="29"/>
        <v>182.62</v>
      </c>
      <c r="Q468" s="14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2">
        <f t="shared" si="28"/>
        <v>674</v>
      </c>
      <c r="P469">
        <f t="shared" si="29"/>
        <v>70.849999999999994</v>
      </c>
      <c r="Q469" s="14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2">
        <f t="shared" si="28"/>
        <v>140</v>
      </c>
      <c r="P470">
        <f t="shared" si="29"/>
        <v>95.49</v>
      </c>
      <c r="Q470" s="14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2">
        <f t="shared" si="28"/>
        <v>102</v>
      </c>
      <c r="P471">
        <f t="shared" si="29"/>
        <v>165.35</v>
      </c>
      <c r="Q471" s="14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2">
        <f t="shared" si="28"/>
        <v>111</v>
      </c>
      <c r="P472">
        <f t="shared" si="29"/>
        <v>127.98</v>
      </c>
      <c r="Q472" s="14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2">
        <f t="shared" si="28"/>
        <v>104</v>
      </c>
      <c r="P473">
        <f t="shared" si="29"/>
        <v>48.04</v>
      </c>
      <c r="Q473" s="14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2">
        <f t="shared" si="28"/>
        <v>110</v>
      </c>
      <c r="P474">
        <f t="shared" si="29"/>
        <v>70</v>
      </c>
      <c r="Q474" s="14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2">
        <f t="shared" si="28"/>
        <v>110</v>
      </c>
      <c r="P475">
        <f t="shared" si="29"/>
        <v>128.91</v>
      </c>
      <c r="Q475" s="14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2">
        <f t="shared" si="28"/>
        <v>110</v>
      </c>
      <c r="P476">
        <f t="shared" si="29"/>
        <v>99.79</v>
      </c>
      <c r="Q476" s="14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2">
        <f t="shared" si="28"/>
        <v>109</v>
      </c>
      <c r="P477">
        <f t="shared" si="29"/>
        <v>121.28</v>
      </c>
      <c r="Q477" s="14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2">
        <f t="shared" si="28"/>
        <v>109</v>
      </c>
      <c r="P478">
        <f t="shared" si="29"/>
        <v>139.24</v>
      </c>
      <c r="Q478" s="14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2">
        <f t="shared" si="28"/>
        <v>108</v>
      </c>
      <c r="P479">
        <f t="shared" si="29"/>
        <v>90.18</v>
      </c>
      <c r="Q479" s="14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2">
        <f t="shared" si="28"/>
        <v>295</v>
      </c>
      <c r="P480">
        <f t="shared" si="29"/>
        <v>92.1</v>
      </c>
      <c r="Q480" s="14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2">
        <f t="shared" si="28"/>
        <v>108</v>
      </c>
      <c r="P481">
        <f t="shared" si="29"/>
        <v>462.86</v>
      </c>
      <c r="Q481" s="14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2">
        <f t="shared" si="28"/>
        <v>101</v>
      </c>
      <c r="P482">
        <f t="shared" si="29"/>
        <v>39.92</v>
      </c>
      <c r="Q482" s="14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2">
        <f t="shared" si="28"/>
        <v>108</v>
      </c>
      <c r="P483">
        <f t="shared" si="29"/>
        <v>117.85</v>
      </c>
      <c r="Q483" s="14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2">
        <f t="shared" si="28"/>
        <v>107</v>
      </c>
      <c r="P484">
        <f t="shared" si="29"/>
        <v>81.63</v>
      </c>
      <c r="Q484" s="14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2">
        <f t="shared" si="28"/>
        <v>114</v>
      </c>
      <c r="P485">
        <f t="shared" si="29"/>
        <v>68.11</v>
      </c>
      <c r="Q485" s="14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2">
        <f t="shared" si="28"/>
        <v>159</v>
      </c>
      <c r="P486">
        <f t="shared" si="29"/>
        <v>77.33</v>
      </c>
      <c r="Q486" s="14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2">
        <f t="shared" si="28"/>
        <v>106</v>
      </c>
      <c r="P487">
        <f t="shared" si="29"/>
        <v>38.54</v>
      </c>
      <c r="Q487" s="14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2">
        <f t="shared" si="28"/>
        <v>636</v>
      </c>
      <c r="P488">
        <f t="shared" si="29"/>
        <v>94.1</v>
      </c>
      <c r="Q488" s="14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2">
        <f t="shared" si="28"/>
        <v>40</v>
      </c>
      <c r="P489">
        <f t="shared" si="29"/>
        <v>152.41</v>
      </c>
      <c r="Q489" s="14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2">
        <f t="shared" si="28"/>
        <v>105</v>
      </c>
      <c r="P490">
        <f t="shared" si="29"/>
        <v>205.3</v>
      </c>
      <c r="Q490" s="14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2">
        <f t="shared" si="28"/>
        <v>105</v>
      </c>
      <c r="P491">
        <f t="shared" si="29"/>
        <v>63.23</v>
      </c>
      <c r="Q491" s="14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2">
        <f t="shared" si="28"/>
        <v>524</v>
      </c>
      <c r="P492">
        <f t="shared" si="29"/>
        <v>44.17</v>
      </c>
      <c r="Q492" s="14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2">
        <f t="shared" si="28"/>
        <v>105</v>
      </c>
      <c r="P493">
        <f t="shared" si="29"/>
        <v>67.77</v>
      </c>
      <c r="Q493" s="14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2">
        <f t="shared" si="28"/>
        <v>101</v>
      </c>
      <c r="P494">
        <f t="shared" si="29"/>
        <v>54.91</v>
      </c>
      <c r="Q494" s="14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2">
        <f t="shared" si="28"/>
        <v>105</v>
      </c>
      <c r="P495">
        <f t="shared" si="29"/>
        <v>327.08</v>
      </c>
      <c r="Q495" s="14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2">
        <f t="shared" si="28"/>
        <v>157</v>
      </c>
      <c r="P496">
        <f t="shared" si="29"/>
        <v>146.69</v>
      </c>
      <c r="Q496" s="14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2">
        <f t="shared" si="28"/>
        <v>105</v>
      </c>
      <c r="P497">
        <f t="shared" si="29"/>
        <v>89.59</v>
      </c>
      <c r="Q497" s="14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2">
        <f t="shared" si="28"/>
        <v>157</v>
      </c>
      <c r="P498">
        <f t="shared" si="29"/>
        <v>36.97</v>
      </c>
      <c r="Q498" s="14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2">
        <f t="shared" si="28"/>
        <v>112</v>
      </c>
      <c r="P499">
        <f t="shared" si="29"/>
        <v>75.98</v>
      </c>
      <c r="Q499" s="14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2">
        <f t="shared" si="28"/>
        <v>112</v>
      </c>
      <c r="P500">
        <f t="shared" si="29"/>
        <v>85.05</v>
      </c>
      <c r="Q500" s="14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2">
        <f t="shared" si="28"/>
        <v>104</v>
      </c>
      <c r="P501">
        <f t="shared" si="29"/>
        <v>78.03</v>
      </c>
      <c r="Q501" s="14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2">
        <f t="shared" si="28"/>
        <v>104</v>
      </c>
      <c r="P502">
        <f t="shared" si="29"/>
        <v>135.63</v>
      </c>
      <c r="Q502" s="14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2">
        <f t="shared" si="28"/>
        <v>104</v>
      </c>
      <c r="P503">
        <f t="shared" si="29"/>
        <v>239.94</v>
      </c>
      <c r="Q503" s="14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2">
        <f t="shared" si="28"/>
        <v>156</v>
      </c>
      <c r="P504">
        <f t="shared" si="29"/>
        <v>117.23</v>
      </c>
      <c r="Q504" s="14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2">
        <f t="shared" si="28"/>
        <v>104</v>
      </c>
      <c r="P505">
        <f t="shared" si="29"/>
        <v>111.18</v>
      </c>
      <c r="Q505" s="14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2">
        <f t="shared" si="28"/>
        <v>104</v>
      </c>
      <c r="P506">
        <f t="shared" si="29"/>
        <v>199.17</v>
      </c>
      <c r="Q506" s="14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2">
        <f t="shared" si="28"/>
        <v>155</v>
      </c>
      <c r="P507">
        <f t="shared" si="29"/>
        <v>207.07</v>
      </c>
      <c r="Q507" s="14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2">
        <f t="shared" si="28"/>
        <v>172</v>
      </c>
      <c r="P508">
        <f t="shared" si="29"/>
        <v>174.21</v>
      </c>
      <c r="Q508" s="14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2">
        <f t="shared" si="28"/>
        <v>103</v>
      </c>
      <c r="P509">
        <f t="shared" si="29"/>
        <v>85.53</v>
      </c>
      <c r="Q509" s="14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2">
        <f t="shared" si="28"/>
        <v>154</v>
      </c>
      <c r="P510">
        <f t="shared" si="29"/>
        <v>106.5</v>
      </c>
      <c r="Q510" s="14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2">
        <f t="shared" si="28"/>
        <v>119</v>
      </c>
      <c r="P511">
        <f t="shared" si="29"/>
        <v>61.5</v>
      </c>
      <c r="Q511" s="14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2">
        <f t="shared" si="28"/>
        <v>15</v>
      </c>
      <c r="P512">
        <f t="shared" si="29"/>
        <v>530.69000000000005</v>
      </c>
      <c r="Q512" s="14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2">
        <f t="shared" si="28"/>
        <v>102</v>
      </c>
      <c r="P513">
        <f t="shared" si="29"/>
        <v>127.79</v>
      </c>
      <c r="Q513" s="14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2">
        <f t="shared" si="28"/>
        <v>102</v>
      </c>
      <c r="P514">
        <f t="shared" si="29"/>
        <v>136.85</v>
      </c>
      <c r="Q514" s="14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2">
        <f t="shared" ref="O515:O578" si="32">ROUND(E515/D515*100,0)</f>
        <v>102</v>
      </c>
      <c r="P515">
        <f t="shared" ref="P515:P578" si="33">IFERROR(ROUND(E515/L515,2),0)</f>
        <v>88.04</v>
      </c>
      <c r="Q515" s="14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2">
        <f t="shared" si="32"/>
        <v>102</v>
      </c>
      <c r="P516">
        <f t="shared" si="33"/>
        <v>53.18</v>
      </c>
      <c r="Q516" s="14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2">
        <f t="shared" si="32"/>
        <v>102</v>
      </c>
      <c r="P517">
        <f t="shared" si="33"/>
        <v>221.52</v>
      </c>
      <c r="Q517" s="14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2">
        <f t="shared" si="32"/>
        <v>61</v>
      </c>
      <c r="P518">
        <f t="shared" si="33"/>
        <v>109.94</v>
      </c>
      <c r="Q518" s="14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2">
        <f t="shared" si="32"/>
        <v>305</v>
      </c>
      <c r="P519">
        <f t="shared" si="33"/>
        <v>68.489999999999995</v>
      </c>
      <c r="Q519" s="14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2">
        <f t="shared" si="32"/>
        <v>102</v>
      </c>
      <c r="P520">
        <f t="shared" si="33"/>
        <v>125.12</v>
      </c>
      <c r="Q520" s="14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2">
        <f t="shared" si="32"/>
        <v>102</v>
      </c>
      <c r="P521">
        <f t="shared" si="33"/>
        <v>149.31</v>
      </c>
      <c r="Q521" s="14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2">
        <f t="shared" si="32"/>
        <v>102</v>
      </c>
      <c r="P522">
        <f t="shared" si="33"/>
        <v>67.39</v>
      </c>
      <c r="Q522" s="14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2">
        <f t="shared" si="32"/>
        <v>101</v>
      </c>
      <c r="P523">
        <f t="shared" si="33"/>
        <v>44.67</v>
      </c>
      <c r="Q523" s="14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2">
        <f t="shared" si="32"/>
        <v>101</v>
      </c>
      <c r="P524">
        <f t="shared" si="33"/>
        <v>123.35</v>
      </c>
      <c r="Q524" s="14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2">
        <f t="shared" si="32"/>
        <v>101</v>
      </c>
      <c r="P525">
        <f t="shared" si="33"/>
        <v>256.37</v>
      </c>
      <c r="Q525" s="14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2">
        <f t="shared" si="32"/>
        <v>302</v>
      </c>
      <c r="P526">
        <f t="shared" si="33"/>
        <v>252.02</v>
      </c>
      <c r="Q526" s="14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2">
        <f t="shared" si="32"/>
        <v>101</v>
      </c>
      <c r="P527">
        <f t="shared" si="33"/>
        <v>97.99</v>
      </c>
      <c r="Q527" s="14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2">
        <f t="shared" si="32"/>
        <v>191</v>
      </c>
      <c r="P528">
        <f t="shared" si="33"/>
        <v>259.95</v>
      </c>
      <c r="Q528" s="14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2">
        <f t="shared" si="32"/>
        <v>537</v>
      </c>
      <c r="P529">
        <f t="shared" si="33"/>
        <v>22.12</v>
      </c>
      <c r="Q529" s="14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2">
        <f t="shared" si="32"/>
        <v>113</v>
      </c>
      <c r="P530">
        <f t="shared" si="33"/>
        <v>73.02</v>
      </c>
      <c r="Q530" s="14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2">
        <f t="shared" si="32"/>
        <v>143</v>
      </c>
      <c r="P531">
        <f t="shared" si="33"/>
        <v>185.48</v>
      </c>
      <c r="Q531" s="14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2">
        <f t="shared" si="32"/>
        <v>73</v>
      </c>
      <c r="P532">
        <f t="shared" si="33"/>
        <v>405.5</v>
      </c>
      <c r="Q532" s="14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2">
        <f t="shared" si="32"/>
        <v>145</v>
      </c>
      <c r="P533">
        <f t="shared" si="33"/>
        <v>70.790000000000006</v>
      </c>
      <c r="Q533" s="14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2">
        <f t="shared" si="32"/>
        <v>111</v>
      </c>
      <c r="P534">
        <f t="shared" si="33"/>
        <v>200.69</v>
      </c>
      <c r="Q534" s="14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2">
        <f t="shared" si="32"/>
        <v>144</v>
      </c>
      <c r="P535">
        <f t="shared" si="33"/>
        <v>92.55</v>
      </c>
      <c r="Q535" s="14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2">
        <f t="shared" si="32"/>
        <v>11</v>
      </c>
      <c r="P536">
        <f t="shared" si="33"/>
        <v>51.82</v>
      </c>
      <c r="Q536" s="14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2">
        <f t="shared" si="32"/>
        <v>28</v>
      </c>
      <c r="P537">
        <f t="shared" si="33"/>
        <v>26.6</v>
      </c>
      <c r="Q537" s="14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2">
        <f t="shared" si="32"/>
        <v>118</v>
      </c>
      <c r="P538">
        <f t="shared" si="33"/>
        <v>97.19</v>
      </c>
      <c r="Q538" s="14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2">
        <f t="shared" si="32"/>
        <v>283</v>
      </c>
      <c r="P539">
        <f t="shared" si="33"/>
        <v>49.88</v>
      </c>
      <c r="Q539" s="14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2">
        <f t="shared" si="32"/>
        <v>128</v>
      </c>
      <c r="P540">
        <f t="shared" si="33"/>
        <v>118.34</v>
      </c>
      <c r="Q540" s="14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2">
        <f t="shared" si="32"/>
        <v>281</v>
      </c>
      <c r="P541">
        <f t="shared" si="33"/>
        <v>147.94999999999999</v>
      </c>
      <c r="Q541" s="14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2">
        <f t="shared" si="32"/>
        <v>47</v>
      </c>
      <c r="P542">
        <f t="shared" si="33"/>
        <v>1272.73</v>
      </c>
      <c r="Q542" s="14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2">
        <f t="shared" si="32"/>
        <v>117</v>
      </c>
      <c r="P543">
        <f t="shared" si="33"/>
        <v>76.92</v>
      </c>
      <c r="Q543" s="14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2">
        <f t="shared" si="32"/>
        <v>111</v>
      </c>
      <c r="P544">
        <f t="shared" si="33"/>
        <v>73.36</v>
      </c>
      <c r="Q544" s="14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2">
        <f t="shared" si="32"/>
        <v>347</v>
      </c>
      <c r="P545">
        <f t="shared" si="33"/>
        <v>29.31</v>
      </c>
      <c r="Q545" s="14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2">
        <f t="shared" si="32"/>
        <v>57</v>
      </c>
      <c r="P546">
        <f t="shared" si="33"/>
        <v>150.5</v>
      </c>
      <c r="Q546" s="14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2">
        <f t="shared" si="32"/>
        <v>114</v>
      </c>
      <c r="P547">
        <f t="shared" si="33"/>
        <v>103.22</v>
      </c>
      <c r="Q547" s="14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2">
        <f t="shared" si="32"/>
        <v>171</v>
      </c>
      <c r="P548">
        <f t="shared" si="33"/>
        <v>25.43</v>
      </c>
      <c r="Q548" s="14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2">
        <f t="shared" si="32"/>
        <v>27</v>
      </c>
      <c r="P549">
        <f t="shared" si="33"/>
        <v>402.71</v>
      </c>
      <c r="Q549" s="14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2">
        <f t="shared" si="32"/>
        <v>109</v>
      </c>
      <c r="P550">
        <f t="shared" si="33"/>
        <v>103.68</v>
      </c>
      <c r="Q550" s="14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2">
        <f t="shared" si="32"/>
        <v>136</v>
      </c>
      <c r="P551">
        <f t="shared" si="33"/>
        <v>59.97</v>
      </c>
      <c r="Q551" s="14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2">
        <f t="shared" si="32"/>
        <v>1357</v>
      </c>
      <c r="P552">
        <f t="shared" si="33"/>
        <v>14.37</v>
      </c>
      <c r="Q552" s="14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2">
        <f t="shared" si="32"/>
        <v>271</v>
      </c>
      <c r="P553">
        <f t="shared" si="33"/>
        <v>140.97999999999999</v>
      </c>
      <c r="Q553" s="14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2">
        <f t="shared" si="32"/>
        <v>135</v>
      </c>
      <c r="P554">
        <f t="shared" si="33"/>
        <v>79.41</v>
      </c>
      <c r="Q554" s="14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2">
        <f t="shared" si="32"/>
        <v>154</v>
      </c>
      <c r="P555">
        <f t="shared" si="33"/>
        <v>70.58</v>
      </c>
      <c r="Q555" s="14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2">
        <f t="shared" si="32"/>
        <v>105</v>
      </c>
      <c r="P556">
        <f t="shared" si="33"/>
        <v>78.66</v>
      </c>
      <c r="Q556" s="14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2">
        <f t="shared" si="32"/>
        <v>103</v>
      </c>
      <c r="P557">
        <f t="shared" si="33"/>
        <v>234.79</v>
      </c>
      <c r="Q557" s="14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2">
        <f t="shared" si="32"/>
        <v>199</v>
      </c>
      <c r="P558">
        <f t="shared" si="33"/>
        <v>94.49</v>
      </c>
      <c r="Q558" s="14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2">
        <f t="shared" si="32"/>
        <v>44</v>
      </c>
      <c r="P559">
        <f t="shared" si="33"/>
        <v>174.95</v>
      </c>
      <c r="Q559" s="14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2">
        <f t="shared" si="32"/>
        <v>102</v>
      </c>
      <c r="P560">
        <f t="shared" si="33"/>
        <v>141.41999999999999</v>
      </c>
      <c r="Q560" s="14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2">
        <f t="shared" si="32"/>
        <v>111</v>
      </c>
      <c r="P561">
        <f t="shared" si="33"/>
        <v>74.180000000000007</v>
      </c>
      <c r="Q561" s="14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2">
        <f t="shared" si="32"/>
        <v>147</v>
      </c>
      <c r="P562">
        <f t="shared" si="33"/>
        <v>52.7</v>
      </c>
      <c r="Q562" s="14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2">
        <f t="shared" si="32"/>
        <v>105</v>
      </c>
      <c r="P563">
        <f t="shared" si="33"/>
        <v>118.74</v>
      </c>
      <c r="Q563" s="14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2">
        <f t="shared" si="32"/>
        <v>101</v>
      </c>
      <c r="P564">
        <f t="shared" si="33"/>
        <v>70.77</v>
      </c>
      <c r="Q564" s="14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2">
        <f t="shared" si="32"/>
        <v>109</v>
      </c>
      <c r="P565">
        <f t="shared" si="33"/>
        <v>84.11</v>
      </c>
      <c r="Q565" s="14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2">
        <f t="shared" si="32"/>
        <v>262</v>
      </c>
      <c r="P566">
        <f t="shared" si="33"/>
        <v>127.32</v>
      </c>
      <c r="Q566" s="14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2">
        <f t="shared" si="32"/>
        <v>101</v>
      </c>
      <c r="P567">
        <f t="shared" si="33"/>
        <v>211.48</v>
      </c>
      <c r="Q567" s="14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2">
        <f t="shared" si="32"/>
        <v>104</v>
      </c>
      <c r="P568">
        <f t="shared" si="33"/>
        <v>81.849999999999994</v>
      </c>
      <c r="Q568" s="14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2">
        <f t="shared" si="32"/>
        <v>132</v>
      </c>
      <c r="P569">
        <f t="shared" si="33"/>
        <v>78.58</v>
      </c>
      <c r="Q569" s="14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2">
        <f t="shared" si="32"/>
        <v>104</v>
      </c>
      <c r="P570">
        <f t="shared" si="33"/>
        <v>56.46</v>
      </c>
      <c r="Q570" s="14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2">
        <f t="shared" si="32"/>
        <v>112</v>
      </c>
      <c r="P571">
        <f t="shared" si="33"/>
        <v>367.97</v>
      </c>
      <c r="Q571" s="14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2">
        <f t="shared" si="32"/>
        <v>107</v>
      </c>
      <c r="P572">
        <f t="shared" si="33"/>
        <v>273.83</v>
      </c>
      <c r="Q572" s="14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2">
        <f t="shared" si="32"/>
        <v>21</v>
      </c>
      <c r="P573">
        <f t="shared" si="33"/>
        <v>105.93</v>
      </c>
      <c r="Q573" s="14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2">
        <f t="shared" si="32"/>
        <v>128</v>
      </c>
      <c r="P574">
        <f t="shared" si="33"/>
        <v>72.760000000000005</v>
      </c>
      <c r="Q574" s="14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2">
        <f t="shared" si="32"/>
        <v>128</v>
      </c>
      <c r="P575">
        <f t="shared" si="33"/>
        <v>492.31</v>
      </c>
      <c r="Q575" s="14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2">
        <f t="shared" si="32"/>
        <v>128</v>
      </c>
      <c r="P576">
        <f t="shared" si="33"/>
        <v>90.74</v>
      </c>
      <c r="Q576" s="14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2">
        <f t="shared" si="32"/>
        <v>26</v>
      </c>
      <c r="P577">
        <f t="shared" si="33"/>
        <v>133.25</v>
      </c>
      <c r="Q577" s="14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2">
        <f t="shared" si="32"/>
        <v>120</v>
      </c>
      <c r="P578">
        <f t="shared" si="33"/>
        <v>108.24</v>
      </c>
      <c r="Q578" s="14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2">
        <f t="shared" ref="O579:O642" si="36">ROUND(E579/D579*100,0)</f>
        <v>127</v>
      </c>
      <c r="P579">
        <f t="shared" ref="P579:P642" si="37">IFERROR(ROUND(E579/L579,2),0)</f>
        <v>69.569999999999993</v>
      </c>
      <c r="Q579" s="14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2">
        <f t="shared" si="36"/>
        <v>106</v>
      </c>
      <c r="P580">
        <f t="shared" si="37"/>
        <v>62.71</v>
      </c>
      <c r="Q580" s="14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2">
        <f t="shared" si="36"/>
        <v>253</v>
      </c>
      <c r="P581">
        <f t="shared" si="37"/>
        <v>68.25</v>
      </c>
      <c r="Q581" s="14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2">
        <f t="shared" si="36"/>
        <v>103</v>
      </c>
      <c r="P582">
        <f t="shared" si="37"/>
        <v>93.81</v>
      </c>
      <c r="Q582" s="14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2">
        <f t="shared" si="36"/>
        <v>100</v>
      </c>
      <c r="P583">
        <f t="shared" si="37"/>
        <v>126.81</v>
      </c>
      <c r="Q583" s="14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2">
        <f t="shared" si="36"/>
        <v>70</v>
      </c>
      <c r="P584">
        <f t="shared" si="37"/>
        <v>63.56</v>
      </c>
      <c r="Q584" s="14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2">
        <f t="shared" si="36"/>
        <v>31</v>
      </c>
      <c r="P585">
        <f t="shared" si="37"/>
        <v>102.02</v>
      </c>
      <c r="Q585" s="14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2">
        <f t="shared" si="36"/>
        <v>497</v>
      </c>
      <c r="P586">
        <f t="shared" si="37"/>
        <v>51.72</v>
      </c>
      <c r="Q586" s="14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2">
        <f t="shared" si="36"/>
        <v>123</v>
      </c>
      <c r="P587">
        <f t="shared" si="37"/>
        <v>94.74</v>
      </c>
      <c r="Q587" s="14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2">
        <f t="shared" si="36"/>
        <v>124</v>
      </c>
      <c r="P588">
        <f t="shared" si="37"/>
        <v>92.54</v>
      </c>
      <c r="Q588" s="14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2">
        <f t="shared" si="36"/>
        <v>124</v>
      </c>
      <c r="P589">
        <f t="shared" si="37"/>
        <v>88.24</v>
      </c>
      <c r="Q589" s="14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2">
        <f t="shared" si="36"/>
        <v>103</v>
      </c>
      <c r="P590">
        <f t="shared" si="37"/>
        <v>62.05</v>
      </c>
      <c r="Q590" s="14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2">
        <f t="shared" si="36"/>
        <v>123</v>
      </c>
      <c r="P591">
        <f t="shared" si="37"/>
        <v>71.239999999999995</v>
      </c>
      <c r="Q591" s="14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2">
        <f t="shared" si="36"/>
        <v>246</v>
      </c>
      <c r="P592">
        <f t="shared" si="37"/>
        <v>67.7</v>
      </c>
      <c r="Q592" s="14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2">
        <f t="shared" si="36"/>
        <v>102</v>
      </c>
      <c r="P593">
        <f t="shared" si="37"/>
        <v>106.57</v>
      </c>
      <c r="Q593" s="14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2">
        <f t="shared" si="36"/>
        <v>102</v>
      </c>
      <c r="P594">
        <f t="shared" si="37"/>
        <v>66.59</v>
      </c>
      <c r="Q594" s="14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2">
        <f t="shared" si="36"/>
        <v>102</v>
      </c>
      <c r="P595">
        <f t="shared" si="37"/>
        <v>103.64</v>
      </c>
      <c r="Q595" s="14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2">
        <f t="shared" si="36"/>
        <v>122</v>
      </c>
      <c r="P596">
        <f t="shared" si="37"/>
        <v>716.35</v>
      </c>
      <c r="Q596" s="14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2">
        <f t="shared" si="36"/>
        <v>101</v>
      </c>
      <c r="P597">
        <f t="shared" si="37"/>
        <v>139.83000000000001</v>
      </c>
      <c r="Q597" s="14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2">
        <f t="shared" si="36"/>
        <v>122</v>
      </c>
      <c r="P598">
        <f t="shared" si="37"/>
        <v>109.59</v>
      </c>
      <c r="Q598" s="14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2">
        <f t="shared" si="36"/>
        <v>121</v>
      </c>
      <c r="P599">
        <f t="shared" si="37"/>
        <v>55.81</v>
      </c>
      <c r="Q599" s="14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2">
        <f t="shared" si="36"/>
        <v>110</v>
      </c>
      <c r="P600">
        <f t="shared" si="37"/>
        <v>31.44</v>
      </c>
      <c r="Q600" s="14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2">
        <f t="shared" si="36"/>
        <v>101</v>
      </c>
      <c r="P601">
        <f t="shared" si="37"/>
        <v>60.48</v>
      </c>
      <c r="Q601" s="14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2">
        <f t="shared" si="36"/>
        <v>100</v>
      </c>
      <c r="P602">
        <f t="shared" si="37"/>
        <v>169.61</v>
      </c>
      <c r="Q602" s="14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2">
        <f t="shared" si="36"/>
        <v>120</v>
      </c>
      <c r="P603">
        <f t="shared" si="37"/>
        <v>63.38</v>
      </c>
      <c r="Q603" s="14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2">
        <f t="shared" si="36"/>
        <v>100</v>
      </c>
      <c r="P604">
        <f t="shared" si="37"/>
        <v>171.84</v>
      </c>
      <c r="Q604" s="14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2">
        <f t="shared" si="36"/>
        <v>107</v>
      </c>
      <c r="P605">
        <f t="shared" si="37"/>
        <v>71.900000000000006</v>
      </c>
      <c r="Q605" s="14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2">
        <f t="shared" si="36"/>
        <v>150</v>
      </c>
      <c r="P606">
        <f t="shared" si="37"/>
        <v>55.82</v>
      </c>
      <c r="Q606" s="14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2">
        <f t="shared" si="36"/>
        <v>100</v>
      </c>
      <c r="P607">
        <f t="shared" si="37"/>
        <v>137.93</v>
      </c>
      <c r="Q607" s="14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2">
        <f t="shared" si="36"/>
        <v>100</v>
      </c>
      <c r="P608">
        <f t="shared" si="37"/>
        <v>1000</v>
      </c>
      <c r="Q608" s="14" t="s">
        <v>8323</v>
      </c>
      <c r="R608" t="s">
        <v>8326</v>
      </c>
      <c r="S608" s="17">
        <f t="shared" si="38"/>
        <v>41850.400937500002</v>
      </c>
      <c r="T608" s="17">
        <f t="shared" si="3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2">
        <f t="shared" si="36"/>
        <v>124</v>
      </c>
      <c r="P609">
        <f t="shared" si="37"/>
        <v>139.53</v>
      </c>
      <c r="Q609" s="14" t="s">
        <v>8321</v>
      </c>
      <c r="R609" t="s">
        <v>8322</v>
      </c>
      <c r="S609" s="17">
        <f t="shared" si="38"/>
        <v>41837.210543981484</v>
      </c>
      <c r="T609" s="17">
        <f t="shared" si="39"/>
        <v>41859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2">
        <f t="shared" si="36"/>
        <v>120</v>
      </c>
      <c r="P610">
        <f t="shared" si="37"/>
        <v>64.16</v>
      </c>
      <c r="Q610" s="14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2">
        <f t="shared" si="36"/>
        <v>141</v>
      </c>
      <c r="P611">
        <f t="shared" si="37"/>
        <v>57.93</v>
      </c>
      <c r="Q611" s="14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2">
        <f t="shared" si="36"/>
        <v>12</v>
      </c>
      <c r="P612">
        <f t="shared" si="37"/>
        <v>314.29000000000002</v>
      </c>
      <c r="Q612" s="14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2">
        <f t="shared" si="36"/>
        <v>40</v>
      </c>
      <c r="P613">
        <f t="shared" si="37"/>
        <v>78.44</v>
      </c>
      <c r="Q613" s="14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2">
        <f t="shared" si="36"/>
        <v>119</v>
      </c>
      <c r="P614">
        <f t="shared" si="37"/>
        <v>125.05</v>
      </c>
      <c r="Q614" s="14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2">
        <f t="shared" si="36"/>
        <v>39</v>
      </c>
      <c r="P615">
        <f t="shared" si="37"/>
        <v>788.53</v>
      </c>
      <c r="Q615" s="14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2">
        <f t="shared" si="36"/>
        <v>118</v>
      </c>
      <c r="P616">
        <f t="shared" si="37"/>
        <v>131.16999999999999</v>
      </c>
      <c r="Q616" s="14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2">
        <f t="shared" si="36"/>
        <v>147</v>
      </c>
      <c r="P617">
        <f t="shared" si="37"/>
        <v>42.89</v>
      </c>
      <c r="Q617" s="14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2">
        <f t="shared" si="36"/>
        <v>100</v>
      </c>
      <c r="P618">
        <f t="shared" si="37"/>
        <v>93.98</v>
      </c>
      <c r="Q618" s="14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2">
        <f t="shared" si="36"/>
        <v>235</v>
      </c>
      <c r="P619">
        <f t="shared" si="37"/>
        <v>64.180000000000007</v>
      </c>
      <c r="Q619" s="14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2">
        <f t="shared" si="36"/>
        <v>1174</v>
      </c>
      <c r="P620">
        <f t="shared" si="37"/>
        <v>81.56</v>
      </c>
      <c r="Q620" s="14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2">
        <f t="shared" si="36"/>
        <v>117</v>
      </c>
      <c r="P621">
        <f t="shared" si="37"/>
        <v>45.99</v>
      </c>
      <c r="Q621" s="14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2">
        <f t="shared" si="36"/>
        <v>8</v>
      </c>
      <c r="P622">
        <f t="shared" si="37"/>
        <v>292.08</v>
      </c>
      <c r="Q622" s="14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2">
        <f t="shared" si="36"/>
        <v>117</v>
      </c>
      <c r="P623">
        <f t="shared" si="37"/>
        <v>40.76</v>
      </c>
      <c r="Q623" s="14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2">
        <f t="shared" si="36"/>
        <v>155</v>
      </c>
      <c r="P624">
        <f t="shared" si="37"/>
        <v>112.02</v>
      </c>
      <c r="Q624" s="14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2">
        <f t="shared" si="36"/>
        <v>137</v>
      </c>
      <c r="P625">
        <f t="shared" si="37"/>
        <v>63.92</v>
      </c>
      <c r="Q625" s="14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2">
        <f t="shared" si="36"/>
        <v>116</v>
      </c>
      <c r="P626">
        <f t="shared" si="37"/>
        <v>223.48</v>
      </c>
      <c r="Q626" s="14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2">
        <f t="shared" si="36"/>
        <v>41</v>
      </c>
      <c r="P627">
        <f t="shared" si="37"/>
        <v>120.77</v>
      </c>
      <c r="Q627" s="14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2">
        <f t="shared" si="36"/>
        <v>116</v>
      </c>
      <c r="P628">
        <f t="shared" si="37"/>
        <v>84.46</v>
      </c>
      <c r="Q628" s="14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2">
        <f t="shared" si="36"/>
        <v>144</v>
      </c>
      <c r="P629">
        <f t="shared" si="37"/>
        <v>40.799999999999997</v>
      </c>
      <c r="Q629" s="14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2">
        <f t="shared" si="36"/>
        <v>115</v>
      </c>
      <c r="P630">
        <f t="shared" si="37"/>
        <v>62.07</v>
      </c>
      <c r="Q630" s="14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2">
        <f t="shared" si="36"/>
        <v>154</v>
      </c>
      <c r="P631">
        <f t="shared" si="37"/>
        <v>110.87</v>
      </c>
      <c r="Q631" s="14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2">
        <f t="shared" si="36"/>
        <v>100</v>
      </c>
      <c r="P632">
        <f t="shared" si="37"/>
        <v>136.9</v>
      </c>
      <c r="Q632" s="14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2">
        <f t="shared" si="36"/>
        <v>115</v>
      </c>
      <c r="P633">
        <f t="shared" si="37"/>
        <v>67.88</v>
      </c>
      <c r="Q633" s="14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2">
        <f t="shared" si="36"/>
        <v>6</v>
      </c>
      <c r="P634">
        <f t="shared" si="37"/>
        <v>603.53</v>
      </c>
      <c r="Q634" s="14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2">
        <f t="shared" si="36"/>
        <v>115</v>
      </c>
      <c r="P635">
        <f t="shared" si="37"/>
        <v>184.68</v>
      </c>
      <c r="Q635" s="14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2">
        <f t="shared" si="36"/>
        <v>5</v>
      </c>
      <c r="P636">
        <f t="shared" si="37"/>
        <v>1270.22</v>
      </c>
      <c r="Q636" s="14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2">
        <f t="shared" si="36"/>
        <v>134</v>
      </c>
      <c r="P637">
        <f t="shared" si="37"/>
        <v>23.81</v>
      </c>
      <c r="Q637" s="14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2">
        <f t="shared" si="36"/>
        <v>114</v>
      </c>
      <c r="P638">
        <f t="shared" si="37"/>
        <v>72.06</v>
      </c>
      <c r="Q638" s="14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2">
        <f t="shared" si="36"/>
        <v>146</v>
      </c>
      <c r="P639">
        <f t="shared" si="37"/>
        <v>98.82</v>
      </c>
      <c r="Q639" s="14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2">
        <f t="shared" si="36"/>
        <v>114</v>
      </c>
      <c r="P640">
        <f t="shared" si="37"/>
        <v>88.77</v>
      </c>
      <c r="Q640" s="14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2">
        <f t="shared" si="36"/>
        <v>126</v>
      </c>
      <c r="P641">
        <f t="shared" si="37"/>
        <v>61.7</v>
      </c>
      <c r="Q641" s="14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2">
        <f t="shared" si="36"/>
        <v>315</v>
      </c>
      <c r="P642">
        <f t="shared" si="37"/>
        <v>105.05</v>
      </c>
      <c r="Q642" s="14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2">
        <f t="shared" ref="O643:O706" si="40">ROUND(E643/D643*100,0)</f>
        <v>119</v>
      </c>
      <c r="P643">
        <f t="shared" ref="P643:P706" si="41">IFERROR(ROUND(E643/L643,2),0)</f>
        <v>50.16</v>
      </c>
      <c r="Q643" s="14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2">
        <f t="shared" si="40"/>
        <v>287</v>
      </c>
      <c r="P644">
        <f t="shared" si="41"/>
        <v>41.78</v>
      </c>
      <c r="Q644" s="14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2">
        <f t="shared" si="40"/>
        <v>113</v>
      </c>
      <c r="P645">
        <f t="shared" si="41"/>
        <v>48.05</v>
      </c>
      <c r="Q645" s="14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2">
        <f t="shared" si="40"/>
        <v>150</v>
      </c>
      <c r="P646">
        <f t="shared" si="41"/>
        <v>160.44</v>
      </c>
      <c r="Q646" s="14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2">
        <f t="shared" si="40"/>
        <v>112</v>
      </c>
      <c r="P647">
        <f t="shared" si="41"/>
        <v>181.13</v>
      </c>
      <c r="Q647" s="14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2">
        <f t="shared" si="40"/>
        <v>1</v>
      </c>
      <c r="P648">
        <f t="shared" si="41"/>
        <v>415.78</v>
      </c>
      <c r="Q648" s="14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2">
        <f t="shared" si="40"/>
        <v>280</v>
      </c>
      <c r="P649">
        <f t="shared" si="41"/>
        <v>81.27</v>
      </c>
      <c r="Q649" s="14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2">
        <f t="shared" si="40"/>
        <v>112</v>
      </c>
      <c r="P650">
        <f t="shared" si="41"/>
        <v>79.260000000000005</v>
      </c>
      <c r="Q650" s="14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2">
        <f t="shared" si="40"/>
        <v>112</v>
      </c>
      <c r="P651">
        <f t="shared" si="41"/>
        <v>73.91</v>
      </c>
      <c r="Q651" s="14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2">
        <f t="shared" si="40"/>
        <v>111</v>
      </c>
      <c r="P652">
        <f t="shared" si="41"/>
        <v>57.63</v>
      </c>
      <c r="Q652" s="14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2">
        <f t="shared" si="40"/>
        <v>111</v>
      </c>
      <c r="P653">
        <f t="shared" si="41"/>
        <v>62.33</v>
      </c>
      <c r="Q653" s="14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2">
        <f t="shared" si="40"/>
        <v>129</v>
      </c>
      <c r="P654">
        <f t="shared" si="41"/>
        <v>128.94999999999999</v>
      </c>
      <c r="Q654" s="14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2">
        <f t="shared" si="40"/>
        <v>111</v>
      </c>
      <c r="P655">
        <f t="shared" si="41"/>
        <v>115.31</v>
      </c>
      <c r="Q655" s="14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2">
        <f t="shared" si="40"/>
        <v>111</v>
      </c>
      <c r="P656">
        <f t="shared" si="41"/>
        <v>151.46</v>
      </c>
      <c r="Q656" s="14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2">
        <f t="shared" si="40"/>
        <v>105</v>
      </c>
      <c r="P657">
        <f t="shared" si="41"/>
        <v>56.07</v>
      </c>
      <c r="Q657" s="14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2">
        <f t="shared" si="40"/>
        <v>28</v>
      </c>
      <c r="P658">
        <f t="shared" si="41"/>
        <v>167.15</v>
      </c>
      <c r="Q658" s="14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2">
        <f t="shared" si="40"/>
        <v>1462</v>
      </c>
      <c r="P659">
        <f t="shared" si="41"/>
        <v>40.76</v>
      </c>
      <c r="Q659" s="14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2">
        <f t="shared" si="40"/>
        <v>110</v>
      </c>
      <c r="P660">
        <f t="shared" si="41"/>
        <v>85.55</v>
      </c>
      <c r="Q660" s="14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2">
        <f t="shared" si="40"/>
        <v>39</v>
      </c>
      <c r="P661">
        <f t="shared" si="41"/>
        <v>133.9</v>
      </c>
      <c r="Q661" s="14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2">
        <f t="shared" si="40"/>
        <v>542</v>
      </c>
      <c r="P662">
        <f t="shared" si="41"/>
        <v>41.23</v>
      </c>
      <c r="Q662" s="14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2">
        <f t="shared" si="40"/>
        <v>22</v>
      </c>
      <c r="P663">
        <f t="shared" si="41"/>
        <v>50.3</v>
      </c>
      <c r="Q663" s="14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2">
        <f t="shared" si="40"/>
        <v>108</v>
      </c>
      <c r="P664">
        <f t="shared" si="41"/>
        <v>58.72</v>
      </c>
      <c r="Q664" s="14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2">
        <f t="shared" si="40"/>
        <v>180</v>
      </c>
      <c r="P665">
        <f t="shared" si="41"/>
        <v>24.27</v>
      </c>
      <c r="Q665" s="14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2">
        <f t="shared" si="40"/>
        <v>108</v>
      </c>
      <c r="P666">
        <f t="shared" si="41"/>
        <v>90</v>
      </c>
      <c r="Q666" s="14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2">
        <f t="shared" si="40"/>
        <v>22</v>
      </c>
      <c r="P667">
        <f t="shared" si="41"/>
        <v>128.27000000000001</v>
      </c>
      <c r="Q667" s="14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2">
        <f t="shared" si="40"/>
        <v>107</v>
      </c>
      <c r="P668">
        <f t="shared" si="41"/>
        <v>108.48</v>
      </c>
      <c r="Q668" s="14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2">
        <f t="shared" si="40"/>
        <v>102</v>
      </c>
      <c r="P669">
        <f t="shared" si="41"/>
        <v>107.1</v>
      </c>
      <c r="Q669" s="14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2">
        <f t="shared" si="40"/>
        <v>126</v>
      </c>
      <c r="P670">
        <f t="shared" si="41"/>
        <v>21.5</v>
      </c>
      <c r="Q670" s="14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2">
        <f t="shared" si="40"/>
        <v>107</v>
      </c>
      <c r="P671">
        <f t="shared" si="41"/>
        <v>109.03</v>
      </c>
      <c r="Q671" s="14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2">
        <f t="shared" si="40"/>
        <v>427</v>
      </c>
      <c r="P672">
        <f t="shared" si="41"/>
        <v>31.69</v>
      </c>
      <c r="Q672" s="14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2">
        <f t="shared" si="40"/>
        <v>214</v>
      </c>
      <c r="P673">
        <f t="shared" si="41"/>
        <v>122.74</v>
      </c>
      <c r="Q673" s="14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2">
        <f t="shared" si="40"/>
        <v>126</v>
      </c>
      <c r="P674">
        <f t="shared" si="41"/>
        <v>187.19</v>
      </c>
      <c r="Q674" s="14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2">
        <f t="shared" si="40"/>
        <v>106</v>
      </c>
      <c r="P675">
        <f t="shared" si="41"/>
        <v>120.91</v>
      </c>
      <c r="Q675" s="14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2">
        <f t="shared" si="40"/>
        <v>265</v>
      </c>
      <c r="P676">
        <f t="shared" si="41"/>
        <v>84.21</v>
      </c>
      <c r="Q676" s="14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2">
        <f t="shared" si="40"/>
        <v>106</v>
      </c>
      <c r="P677">
        <f t="shared" si="41"/>
        <v>103.95</v>
      </c>
      <c r="Q677" s="14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2">
        <f t="shared" si="40"/>
        <v>106</v>
      </c>
      <c r="P678">
        <f t="shared" si="41"/>
        <v>95.96</v>
      </c>
      <c r="Q678" s="14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48" x14ac:dyDescent="0.2">
      <c r="A679">
        <v>3434</v>
      </c>
      <c r="B679" s="3" t="s">
        <v>3433</v>
      </c>
      <c r="C679" s="3" t="s">
        <v>7544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1404983269</v>
      </c>
      <c r="J679">
        <v>1402391269</v>
      </c>
      <c r="K679" t="b">
        <v>0</v>
      </c>
      <c r="L679">
        <v>168</v>
      </c>
      <c r="M679" t="b">
        <v>1</v>
      </c>
      <c r="N679" t="s">
        <v>8269</v>
      </c>
      <c r="O679" s="12">
        <f t="shared" si="40"/>
        <v>106</v>
      </c>
      <c r="P679">
        <f t="shared" si="41"/>
        <v>62.83</v>
      </c>
      <c r="Q679" s="14" t="s">
        <v>8323</v>
      </c>
      <c r="R679" t="s">
        <v>8326</v>
      </c>
      <c r="S679" s="17">
        <f t="shared" si="42"/>
        <v>41800.380428240744</v>
      </c>
      <c r="T679" s="17">
        <f t="shared" si="43"/>
        <v>41830.380428240744</v>
      </c>
    </row>
    <row r="680" spans="1:20" ht="64" hidden="1" x14ac:dyDescent="0.2">
      <c r="A680">
        <v>1891</v>
      </c>
      <c r="B680" s="3" t="s">
        <v>1892</v>
      </c>
      <c r="C680" s="3" t="s">
        <v>6001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8277</v>
      </c>
      <c r="O680" s="12">
        <f t="shared" si="40"/>
        <v>106</v>
      </c>
      <c r="P680">
        <f t="shared" si="41"/>
        <v>87.96</v>
      </c>
      <c r="Q680" s="14" t="s">
        <v>8327</v>
      </c>
      <c r="R680" t="s">
        <v>8328</v>
      </c>
      <c r="S680" s="17">
        <f t="shared" si="42"/>
        <v>40335.798078703701</v>
      </c>
      <c r="T680" s="17">
        <f t="shared" si="43"/>
        <v>40381.25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2">
        <f t="shared" si="40"/>
        <v>352</v>
      </c>
      <c r="P681">
        <f t="shared" si="41"/>
        <v>22.08</v>
      </c>
      <c r="Q681" s="14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2">
        <f t="shared" si="40"/>
        <v>106</v>
      </c>
      <c r="P682">
        <f t="shared" si="41"/>
        <v>63.17</v>
      </c>
      <c r="Q682" s="14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2">
        <f t="shared" si="40"/>
        <v>100</v>
      </c>
      <c r="P683">
        <f t="shared" si="41"/>
        <v>202.42</v>
      </c>
      <c r="Q683" s="14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2">
        <f t="shared" si="40"/>
        <v>105</v>
      </c>
      <c r="P684">
        <f t="shared" si="41"/>
        <v>201.94</v>
      </c>
      <c r="Q684" s="14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2">
        <f t="shared" si="40"/>
        <v>104</v>
      </c>
      <c r="P685">
        <f t="shared" si="41"/>
        <v>145</v>
      </c>
      <c r="Q685" s="14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2">
        <f t="shared" si="40"/>
        <v>149</v>
      </c>
      <c r="P686">
        <f t="shared" si="41"/>
        <v>71.97</v>
      </c>
      <c r="Q686" s="14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2">
        <f t="shared" si="40"/>
        <v>130</v>
      </c>
      <c r="P687">
        <f t="shared" si="41"/>
        <v>43.1</v>
      </c>
      <c r="Q687" s="14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2">
        <f t="shared" si="40"/>
        <v>104</v>
      </c>
      <c r="P688">
        <f t="shared" si="41"/>
        <v>66.37</v>
      </c>
      <c r="Q688" s="14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2">
        <f t="shared" si="40"/>
        <v>104</v>
      </c>
      <c r="P689">
        <f t="shared" si="41"/>
        <v>69.27</v>
      </c>
      <c r="Q689" s="14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2">
        <f t="shared" si="40"/>
        <v>104</v>
      </c>
      <c r="P690">
        <f t="shared" si="41"/>
        <v>90.2</v>
      </c>
      <c r="Q690" s="14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2">
        <f t="shared" si="40"/>
        <v>172</v>
      </c>
      <c r="P691">
        <f t="shared" si="41"/>
        <v>94.05</v>
      </c>
      <c r="Q691" s="14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2">
        <f t="shared" si="40"/>
        <v>103</v>
      </c>
      <c r="P692">
        <f t="shared" si="41"/>
        <v>90.68</v>
      </c>
      <c r="Q692" s="14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2">
        <f t="shared" si="40"/>
        <v>103</v>
      </c>
      <c r="P693">
        <f t="shared" si="41"/>
        <v>86.85</v>
      </c>
      <c r="Q693" s="14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2">
        <f t="shared" si="40"/>
        <v>103</v>
      </c>
      <c r="P694">
        <f t="shared" si="41"/>
        <v>86.55</v>
      </c>
      <c r="Q694" s="14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2">
        <f t="shared" si="40"/>
        <v>103</v>
      </c>
      <c r="P695">
        <f t="shared" si="41"/>
        <v>139.19</v>
      </c>
      <c r="Q695" s="14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2">
        <f t="shared" si="40"/>
        <v>103</v>
      </c>
      <c r="P696">
        <f t="shared" si="41"/>
        <v>63.57</v>
      </c>
      <c r="Q696" s="14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2">
        <f t="shared" si="40"/>
        <v>103</v>
      </c>
      <c r="P697">
        <f t="shared" si="41"/>
        <v>137.21</v>
      </c>
      <c r="Q697" s="14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2">
        <f t="shared" si="40"/>
        <v>103</v>
      </c>
      <c r="P698">
        <f t="shared" si="41"/>
        <v>168.69</v>
      </c>
      <c r="Q698" s="14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2">
        <f t="shared" si="40"/>
        <v>103</v>
      </c>
      <c r="P699">
        <f t="shared" si="41"/>
        <v>106.93</v>
      </c>
      <c r="Q699" s="14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48" x14ac:dyDescent="0.2">
      <c r="A700">
        <v>3714</v>
      </c>
      <c r="B700" s="3" t="s">
        <v>3711</v>
      </c>
      <c r="C700" s="3" t="s">
        <v>7824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8269</v>
      </c>
      <c r="O700" s="12">
        <f t="shared" si="40"/>
        <v>102</v>
      </c>
      <c r="P700">
        <f t="shared" si="41"/>
        <v>105.52</v>
      </c>
      <c r="Q700" s="14" t="s">
        <v>8323</v>
      </c>
      <c r="R700" t="s">
        <v>8326</v>
      </c>
      <c r="S700" s="17">
        <f t="shared" si="42"/>
        <v>42118.556331018524</v>
      </c>
      <c r="T700" s="17">
        <f t="shared" si="43"/>
        <v>42150.165972222225</v>
      </c>
    </row>
    <row r="701" spans="1:20" ht="16" hidden="1" x14ac:dyDescent="0.2">
      <c r="A701">
        <v>1393</v>
      </c>
      <c r="B701" s="3" t="s">
        <v>1394</v>
      </c>
      <c r="C701" s="3" t="s">
        <v>5503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8274</v>
      </c>
      <c r="O701" s="12">
        <f t="shared" si="40"/>
        <v>102</v>
      </c>
      <c r="P701">
        <f t="shared" si="41"/>
        <v>196.83</v>
      </c>
      <c r="Q701" s="14" t="s">
        <v>8327</v>
      </c>
      <c r="R701" t="s">
        <v>8331</v>
      </c>
      <c r="S701" s="17">
        <f t="shared" si="42"/>
        <v>42553.681979166664</v>
      </c>
      <c r="T701" s="17">
        <f t="shared" si="43"/>
        <v>42583.681979166664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2">
        <f t="shared" si="40"/>
        <v>146</v>
      </c>
      <c r="P702">
        <f t="shared" si="41"/>
        <v>64.62</v>
      </c>
      <c r="Q702" s="14" t="s">
        <v>8327</v>
      </c>
      <c r="R702" t="s">
        <v>8331</v>
      </c>
      <c r="S702" s="17">
        <f t="shared" si="42"/>
        <v>41546.664212962962</v>
      </c>
      <c r="T702" s="17">
        <f t="shared" si="43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2">
        <f t="shared" si="40"/>
        <v>204</v>
      </c>
      <c r="P703">
        <f t="shared" si="41"/>
        <v>59.36</v>
      </c>
      <c r="Q703" s="14" t="s">
        <v>8311</v>
      </c>
      <c r="R703" t="s">
        <v>8333</v>
      </c>
      <c r="S703" s="17">
        <f t="shared" si="42"/>
        <v>42317.33258101852</v>
      </c>
      <c r="T703" s="17">
        <f t="shared" si="43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2">
        <f t="shared" si="40"/>
        <v>128</v>
      </c>
      <c r="P704">
        <f t="shared" si="41"/>
        <v>129.11000000000001</v>
      </c>
      <c r="Q704" s="14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2">
        <f t="shared" si="40"/>
        <v>136</v>
      </c>
      <c r="P705">
        <f t="shared" si="41"/>
        <v>97.9</v>
      </c>
      <c r="Q705" s="14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2">
        <f t="shared" si="40"/>
        <v>102</v>
      </c>
      <c r="P706">
        <f t="shared" si="41"/>
        <v>141.29</v>
      </c>
      <c r="Q706" s="14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2">
        <f t="shared" ref="O707:O770" si="44">ROUND(E707/D707*100,0)</f>
        <v>102</v>
      </c>
      <c r="P707">
        <f t="shared" ref="P707:P770" si="45">IFERROR(ROUND(E707/L707,2),0)</f>
        <v>137.24</v>
      </c>
      <c r="Q707" s="14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2">
        <f t="shared" si="44"/>
        <v>101</v>
      </c>
      <c r="P708">
        <f t="shared" si="45"/>
        <v>112.61</v>
      </c>
      <c r="Q708" s="14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2">
        <f t="shared" si="44"/>
        <v>101</v>
      </c>
      <c r="P709">
        <f t="shared" si="45"/>
        <v>99.34</v>
      </c>
      <c r="Q709" s="14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2">
        <f t="shared" si="44"/>
        <v>101</v>
      </c>
      <c r="P710">
        <f t="shared" si="45"/>
        <v>146.65</v>
      </c>
      <c r="Q710" s="14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2">
        <f t="shared" si="44"/>
        <v>101</v>
      </c>
      <c r="P711">
        <f t="shared" si="45"/>
        <v>103.21</v>
      </c>
      <c r="Q711" s="14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2">
        <f t="shared" si="44"/>
        <v>101</v>
      </c>
      <c r="P712">
        <f t="shared" si="45"/>
        <v>194.23</v>
      </c>
      <c r="Q712" s="14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2">
        <f t="shared" si="44"/>
        <v>101</v>
      </c>
      <c r="P713">
        <f t="shared" si="45"/>
        <v>162.77000000000001</v>
      </c>
      <c r="Q713" s="14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2">
        <f t="shared" si="44"/>
        <v>101</v>
      </c>
      <c r="P714">
        <f t="shared" si="45"/>
        <v>162.71</v>
      </c>
      <c r="Q714" s="14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2">
        <f t="shared" si="44"/>
        <v>101</v>
      </c>
      <c r="P715">
        <f t="shared" si="45"/>
        <v>63.83</v>
      </c>
      <c r="Q715" s="14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2">
        <f t="shared" si="44"/>
        <v>202</v>
      </c>
      <c r="P716">
        <f t="shared" si="45"/>
        <v>89.25</v>
      </c>
      <c r="Q716" s="14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2">
        <f t="shared" si="44"/>
        <v>202</v>
      </c>
      <c r="P717">
        <f t="shared" si="45"/>
        <v>80.650000000000006</v>
      </c>
      <c r="Q717" s="14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2">
        <f t="shared" si="44"/>
        <v>155</v>
      </c>
      <c r="P718">
        <f t="shared" si="45"/>
        <v>53.01</v>
      </c>
      <c r="Q718" s="14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2">
        <f t="shared" si="44"/>
        <v>336</v>
      </c>
      <c r="P719">
        <f t="shared" si="45"/>
        <v>41.77</v>
      </c>
      <c r="Q719" s="14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2">
        <f t="shared" si="44"/>
        <v>101</v>
      </c>
      <c r="P720">
        <f t="shared" si="45"/>
        <v>145.87</v>
      </c>
      <c r="Q720" s="14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2">
        <f t="shared" si="44"/>
        <v>100</v>
      </c>
      <c r="P721">
        <f t="shared" si="45"/>
        <v>93.02</v>
      </c>
      <c r="Q721" s="14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2">
        <f t="shared" si="44"/>
        <v>167</v>
      </c>
      <c r="P722">
        <f t="shared" si="45"/>
        <v>99.46</v>
      </c>
      <c r="Q722" s="14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2">
        <f t="shared" si="44"/>
        <v>33</v>
      </c>
      <c r="P723">
        <f t="shared" si="45"/>
        <v>264.26</v>
      </c>
      <c r="Q723" s="14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2">
        <f t="shared" si="44"/>
        <v>100</v>
      </c>
      <c r="P724">
        <f t="shared" si="45"/>
        <v>118.13</v>
      </c>
      <c r="Q724" s="14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2">
        <f t="shared" si="44"/>
        <v>100</v>
      </c>
      <c r="P725">
        <f t="shared" si="45"/>
        <v>110.23</v>
      </c>
      <c r="Q725" s="14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2">
        <f t="shared" si="44"/>
        <v>100</v>
      </c>
      <c r="P726">
        <f t="shared" si="45"/>
        <v>92.84</v>
      </c>
      <c r="Q726" s="14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2">
        <f t="shared" si="44"/>
        <v>100</v>
      </c>
      <c r="P727">
        <f t="shared" si="45"/>
        <v>48.44</v>
      </c>
      <c r="Q727" s="14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2">
        <f t="shared" si="44"/>
        <v>100</v>
      </c>
      <c r="P728">
        <f t="shared" si="45"/>
        <v>169.92</v>
      </c>
      <c r="Q728" s="14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2">
        <f t="shared" si="44"/>
        <v>200</v>
      </c>
      <c r="P729">
        <f t="shared" si="45"/>
        <v>182.13</v>
      </c>
      <c r="Q729" s="14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2">
        <f t="shared" si="44"/>
        <v>122</v>
      </c>
      <c r="P730">
        <f t="shared" si="45"/>
        <v>84.14</v>
      </c>
      <c r="Q730" s="14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2">
        <f t="shared" si="44"/>
        <v>100</v>
      </c>
      <c r="P731">
        <f t="shared" si="45"/>
        <v>172.41</v>
      </c>
      <c r="Q731" s="14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2">
        <f t="shared" si="44"/>
        <v>100</v>
      </c>
      <c r="P732">
        <f t="shared" si="45"/>
        <v>370.37</v>
      </c>
      <c r="Q732" s="14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2">
        <f t="shared" si="44"/>
        <v>40</v>
      </c>
      <c r="P733">
        <f t="shared" si="45"/>
        <v>253.21</v>
      </c>
      <c r="Q733" s="14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2">
        <f t="shared" si="44"/>
        <v>123</v>
      </c>
      <c r="P734">
        <f t="shared" si="45"/>
        <v>169.52</v>
      </c>
      <c r="Q734" s="14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2">
        <f t="shared" si="44"/>
        <v>115</v>
      </c>
      <c r="P735">
        <f t="shared" si="45"/>
        <v>58.69</v>
      </c>
      <c r="Q735" s="14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2">
        <f t="shared" si="44"/>
        <v>130</v>
      </c>
      <c r="P736">
        <f t="shared" si="45"/>
        <v>51.72</v>
      </c>
      <c r="Q736" s="14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2">
        <f t="shared" si="44"/>
        <v>102</v>
      </c>
      <c r="P737">
        <f t="shared" si="45"/>
        <v>33.19</v>
      </c>
      <c r="Q737" s="14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2">
        <f t="shared" si="44"/>
        <v>108</v>
      </c>
      <c r="P738">
        <f t="shared" si="45"/>
        <v>112.79</v>
      </c>
      <c r="Q738" s="14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2">
        <f t="shared" si="44"/>
        <v>100</v>
      </c>
      <c r="P739">
        <f t="shared" si="45"/>
        <v>190.9</v>
      </c>
      <c r="Q739" s="14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2">
        <f t="shared" si="44"/>
        <v>100</v>
      </c>
      <c r="P740">
        <f t="shared" si="45"/>
        <v>98.31</v>
      </c>
      <c r="Q740" s="14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2">
        <f t="shared" si="44"/>
        <v>100</v>
      </c>
      <c r="P741">
        <f t="shared" si="45"/>
        <v>134.15</v>
      </c>
      <c r="Q741" s="14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2">
        <f t="shared" si="44"/>
        <v>158</v>
      </c>
      <c r="P742">
        <f t="shared" si="45"/>
        <v>68.349999999999994</v>
      </c>
      <c r="Q742" s="14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2">
        <f t="shared" si="44"/>
        <v>126</v>
      </c>
      <c r="P743">
        <f t="shared" si="45"/>
        <v>64.540000000000006</v>
      </c>
      <c r="Q743" s="14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2">
        <f t="shared" si="44"/>
        <v>24</v>
      </c>
      <c r="P744">
        <f t="shared" si="45"/>
        <v>51.23</v>
      </c>
      <c r="Q744" s="14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2">
        <f t="shared" si="44"/>
        <v>20</v>
      </c>
      <c r="P745">
        <f t="shared" si="45"/>
        <v>83.72</v>
      </c>
      <c r="Q745" s="14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2">
        <f t="shared" si="44"/>
        <v>105</v>
      </c>
      <c r="P746">
        <f t="shared" si="45"/>
        <v>59.41</v>
      </c>
      <c r="Q746" s="14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2">
        <f t="shared" si="44"/>
        <v>189</v>
      </c>
      <c r="P747">
        <f t="shared" si="45"/>
        <v>31.21</v>
      </c>
      <c r="Q747" s="14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2">
        <f t="shared" si="44"/>
        <v>52</v>
      </c>
      <c r="P748">
        <f t="shared" si="45"/>
        <v>94.19</v>
      </c>
      <c r="Q748" s="14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2">
        <f t="shared" si="44"/>
        <v>111</v>
      </c>
      <c r="P749">
        <f t="shared" si="45"/>
        <v>104.39</v>
      </c>
      <c r="Q749" s="14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2">
        <f t="shared" si="44"/>
        <v>125</v>
      </c>
      <c r="P750">
        <f t="shared" si="45"/>
        <v>140.1</v>
      </c>
      <c r="Q750" s="14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2">
        <f t="shared" si="44"/>
        <v>104</v>
      </c>
      <c r="P751">
        <f t="shared" si="45"/>
        <v>90.1</v>
      </c>
      <c r="Q751" s="14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2">
        <f t="shared" si="44"/>
        <v>252</v>
      </c>
      <c r="P752">
        <f t="shared" si="45"/>
        <v>55.61</v>
      </c>
      <c r="Q752" s="14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2">
        <f t="shared" si="44"/>
        <v>103</v>
      </c>
      <c r="P753">
        <f t="shared" si="45"/>
        <v>64.16</v>
      </c>
      <c r="Q753" s="14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2">
        <f t="shared" si="44"/>
        <v>930250</v>
      </c>
      <c r="P754">
        <f t="shared" si="45"/>
        <v>4.57</v>
      </c>
      <c r="Q754" s="14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2">
        <f t="shared" si="44"/>
        <v>102</v>
      </c>
      <c r="P755">
        <f t="shared" si="45"/>
        <v>196.34</v>
      </c>
      <c r="Q755" s="14" t="s">
        <v>8327</v>
      </c>
      <c r="R755" t="s">
        <v>8328</v>
      </c>
      <c r="S755" s="17">
        <f t="shared" si="46"/>
        <v>42267.746782407412</v>
      </c>
      <c r="T755" s="17">
        <f t="shared" si="4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2">
        <f t="shared" si="44"/>
        <v>185</v>
      </c>
      <c r="P756">
        <f t="shared" si="45"/>
        <v>85.44</v>
      </c>
      <c r="Q756" s="14" t="s">
        <v>8321</v>
      </c>
      <c r="R756" t="s">
        <v>8322</v>
      </c>
      <c r="S756" s="17">
        <f t="shared" si="46"/>
        <v>40266.662708333337</v>
      </c>
      <c r="T756" s="17">
        <f t="shared" si="4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2">
        <f t="shared" si="44"/>
        <v>115</v>
      </c>
      <c r="P757">
        <f t="shared" si="45"/>
        <v>57.52</v>
      </c>
      <c r="Q757" s="14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2">
        <f t="shared" si="44"/>
        <v>110</v>
      </c>
      <c r="P758">
        <f t="shared" si="45"/>
        <v>96.53</v>
      </c>
      <c r="Q758" s="14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2">
        <f t="shared" si="44"/>
        <v>102</v>
      </c>
      <c r="P759">
        <f t="shared" si="45"/>
        <v>51.04</v>
      </c>
      <c r="Q759" s="14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2">
        <f t="shared" si="44"/>
        <v>114</v>
      </c>
      <c r="P760">
        <f t="shared" si="45"/>
        <v>67.13</v>
      </c>
      <c r="Q760" s="14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2">
        <f t="shared" si="44"/>
        <v>101</v>
      </c>
      <c r="P761">
        <f t="shared" si="45"/>
        <v>126.72</v>
      </c>
      <c r="Q761" s="14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2">
        <f t="shared" si="44"/>
        <v>261</v>
      </c>
      <c r="P762">
        <f t="shared" si="45"/>
        <v>54.62</v>
      </c>
      <c r="Q762" s="14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2">
        <f t="shared" si="44"/>
        <v>104</v>
      </c>
      <c r="P763">
        <f t="shared" si="45"/>
        <v>130.16</v>
      </c>
      <c r="Q763" s="14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2">
        <f t="shared" si="44"/>
        <v>101</v>
      </c>
      <c r="P764">
        <f t="shared" si="45"/>
        <v>159.82</v>
      </c>
      <c r="Q764" s="14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2">
        <f t="shared" si="44"/>
        <v>101</v>
      </c>
      <c r="P765">
        <f t="shared" si="45"/>
        <v>347.85</v>
      </c>
      <c r="Q765" s="14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2">
        <f t="shared" si="44"/>
        <v>361</v>
      </c>
      <c r="P766">
        <f t="shared" si="45"/>
        <v>96.06</v>
      </c>
      <c r="Q766" s="14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2">
        <f t="shared" si="44"/>
        <v>113</v>
      </c>
      <c r="P767">
        <f t="shared" si="45"/>
        <v>107.32</v>
      </c>
      <c r="Q767" s="14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2">
        <f t="shared" si="44"/>
        <v>112</v>
      </c>
      <c r="P768">
        <f t="shared" si="45"/>
        <v>61.3</v>
      </c>
      <c r="Q768" s="14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2">
        <f t="shared" si="44"/>
        <v>22</v>
      </c>
      <c r="P769">
        <f t="shared" si="45"/>
        <v>23.95</v>
      </c>
      <c r="Q769" s="14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2">
        <f t="shared" si="44"/>
        <v>110</v>
      </c>
      <c r="P770">
        <f t="shared" si="45"/>
        <v>65.91</v>
      </c>
      <c r="Q770" s="14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2">
        <f t="shared" ref="O771:O834" si="48">ROUND(E771/D771*100,0)</f>
        <v>15</v>
      </c>
      <c r="P771">
        <f t="shared" ref="P771:P834" si="49">IFERROR(ROUND(E771/L771,2),0)</f>
        <v>93.9</v>
      </c>
      <c r="Q771" s="14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2">
        <f t="shared" si="48"/>
        <v>18</v>
      </c>
      <c r="P772">
        <f t="shared" si="49"/>
        <v>115.99</v>
      </c>
      <c r="Q772" s="14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2">
        <f t="shared" si="48"/>
        <v>489</v>
      </c>
      <c r="P773">
        <f t="shared" si="49"/>
        <v>31.57</v>
      </c>
      <c r="Q773" s="14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2">
        <f t="shared" si="48"/>
        <v>176</v>
      </c>
      <c r="P774">
        <f t="shared" si="49"/>
        <v>56</v>
      </c>
      <c r="Q774" s="14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2">
        <f t="shared" si="48"/>
        <v>103</v>
      </c>
      <c r="P775">
        <f t="shared" si="49"/>
        <v>94.41</v>
      </c>
      <c r="Q775" s="14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2">
        <f t="shared" si="48"/>
        <v>104</v>
      </c>
      <c r="P776">
        <f t="shared" si="49"/>
        <v>194.44</v>
      </c>
      <c r="Q776" s="14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2">
        <f t="shared" si="48"/>
        <v>175</v>
      </c>
      <c r="P777">
        <f t="shared" si="49"/>
        <v>264.85000000000002</v>
      </c>
      <c r="Q777" s="14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2">
        <f t="shared" si="48"/>
        <v>117</v>
      </c>
      <c r="P778">
        <f t="shared" si="49"/>
        <v>60.27</v>
      </c>
      <c r="Q778" s="14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2">
        <f t="shared" si="48"/>
        <v>103</v>
      </c>
      <c r="P779">
        <f t="shared" si="49"/>
        <v>109.19</v>
      </c>
      <c r="Q779" s="14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2">
        <f t="shared" si="48"/>
        <v>109</v>
      </c>
      <c r="P780">
        <f t="shared" si="49"/>
        <v>86.44</v>
      </c>
      <c r="Q780" s="14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2">
        <f t="shared" si="48"/>
        <v>51</v>
      </c>
      <c r="P781">
        <f t="shared" si="49"/>
        <v>147.88</v>
      </c>
      <c r="Q781" s="14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2">
        <f t="shared" si="48"/>
        <v>103</v>
      </c>
      <c r="P782">
        <f t="shared" si="49"/>
        <v>242.28</v>
      </c>
      <c r="Q782" s="14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2">
        <f t="shared" si="48"/>
        <v>174</v>
      </c>
      <c r="P783">
        <f t="shared" si="49"/>
        <v>51.85</v>
      </c>
      <c r="Q783" s="14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2">
        <f t="shared" si="48"/>
        <v>103</v>
      </c>
      <c r="P784">
        <f t="shared" si="49"/>
        <v>173.7</v>
      </c>
      <c r="Q784" s="14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2">
        <f t="shared" si="48"/>
        <v>116</v>
      </c>
      <c r="P785">
        <f t="shared" si="49"/>
        <v>144.43</v>
      </c>
      <c r="Q785" s="14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2">
        <f t="shared" si="48"/>
        <v>173</v>
      </c>
      <c r="P786">
        <f t="shared" si="49"/>
        <v>75.13</v>
      </c>
      <c r="Q786" s="14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2">
        <f t="shared" si="48"/>
        <v>102</v>
      </c>
      <c r="P787">
        <f t="shared" si="49"/>
        <v>105.32</v>
      </c>
      <c r="Q787" s="14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2">
        <f t="shared" si="48"/>
        <v>35</v>
      </c>
      <c r="P788">
        <f t="shared" si="49"/>
        <v>95.91</v>
      </c>
      <c r="Q788" s="14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2">
        <f t="shared" si="48"/>
        <v>108</v>
      </c>
      <c r="P789">
        <f t="shared" si="49"/>
        <v>88.87</v>
      </c>
      <c r="Q789" s="14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2">
        <f t="shared" si="48"/>
        <v>11</v>
      </c>
      <c r="P790">
        <f t="shared" si="49"/>
        <v>72.760000000000005</v>
      </c>
      <c r="Q790" s="14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2">
        <f t="shared" si="48"/>
        <v>107</v>
      </c>
      <c r="P791">
        <f t="shared" si="49"/>
        <v>49.32</v>
      </c>
      <c r="Q791" s="14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2">
        <f t="shared" si="48"/>
        <v>101</v>
      </c>
      <c r="P792">
        <f t="shared" si="49"/>
        <v>125.99</v>
      </c>
      <c r="Q792" s="14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2">
        <f t="shared" si="48"/>
        <v>107</v>
      </c>
      <c r="P793">
        <f t="shared" si="49"/>
        <v>45.42</v>
      </c>
      <c r="Q793" s="14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2">
        <f t="shared" si="48"/>
        <v>9</v>
      </c>
      <c r="P794">
        <f t="shared" si="49"/>
        <v>29.24</v>
      </c>
      <c r="Q794" s="14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48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2">
        <f t="shared" si="48"/>
        <v>107</v>
      </c>
      <c r="P795">
        <f t="shared" si="49"/>
        <v>90.82</v>
      </c>
      <c r="Q795" s="14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2">
        <f t="shared" si="48"/>
        <v>142</v>
      </c>
      <c r="P796">
        <f t="shared" si="49"/>
        <v>193.84</v>
      </c>
      <c r="Q796" s="14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2">
        <f t="shared" si="48"/>
        <v>106</v>
      </c>
      <c r="P797">
        <f t="shared" si="49"/>
        <v>146.88</v>
      </c>
      <c r="Q797" s="14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2">
        <f t="shared" si="48"/>
        <v>11</v>
      </c>
      <c r="P798">
        <f t="shared" si="49"/>
        <v>117.65</v>
      </c>
      <c r="Q798" s="14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2">
        <f t="shared" si="48"/>
        <v>282</v>
      </c>
      <c r="P799">
        <f t="shared" si="49"/>
        <v>52.79</v>
      </c>
      <c r="Q799" s="14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2">
        <f t="shared" si="48"/>
        <v>105</v>
      </c>
      <c r="P800">
        <f t="shared" si="49"/>
        <v>158.96</v>
      </c>
      <c r="Q800" s="14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2">
        <f t="shared" si="48"/>
        <v>168</v>
      </c>
      <c r="P801">
        <f t="shared" si="49"/>
        <v>84.86</v>
      </c>
      <c r="Q801" s="14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2">
        <f t="shared" si="48"/>
        <v>168</v>
      </c>
      <c r="P802">
        <f t="shared" si="49"/>
        <v>75.67</v>
      </c>
      <c r="Q802" s="14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2">
        <f t="shared" si="48"/>
        <v>104</v>
      </c>
      <c r="P803">
        <f t="shared" si="49"/>
        <v>117.68</v>
      </c>
      <c r="Q803" s="14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2">
        <f t="shared" si="48"/>
        <v>104</v>
      </c>
      <c r="P804">
        <f t="shared" si="49"/>
        <v>56.41</v>
      </c>
      <c r="Q804" s="14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2">
        <f t="shared" si="48"/>
        <v>104</v>
      </c>
      <c r="P805">
        <f t="shared" si="49"/>
        <v>177.62</v>
      </c>
      <c r="Q805" s="14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2">
        <f t="shared" si="48"/>
        <v>166</v>
      </c>
      <c r="P806">
        <f t="shared" si="49"/>
        <v>177.02</v>
      </c>
      <c r="Q806" s="14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2">
        <f t="shared" si="48"/>
        <v>22</v>
      </c>
      <c r="P807">
        <f t="shared" si="49"/>
        <v>66.52</v>
      </c>
      <c r="Q807" s="14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2">
        <f t="shared" si="48"/>
        <v>138</v>
      </c>
      <c r="P808">
        <f t="shared" si="49"/>
        <v>87.44</v>
      </c>
      <c r="Q808" s="14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2">
        <f t="shared" si="48"/>
        <v>332</v>
      </c>
      <c r="P809">
        <f t="shared" si="49"/>
        <v>21.23</v>
      </c>
      <c r="Q809" s="14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2">
        <f t="shared" si="48"/>
        <v>111</v>
      </c>
      <c r="P810">
        <f t="shared" si="49"/>
        <v>61.03</v>
      </c>
      <c r="Q810" s="14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2">
        <f t="shared" si="48"/>
        <v>165</v>
      </c>
      <c r="P811">
        <f t="shared" si="49"/>
        <v>81.099999999999994</v>
      </c>
      <c r="Q811" s="14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2">
        <f t="shared" si="48"/>
        <v>24</v>
      </c>
      <c r="P812">
        <f t="shared" si="49"/>
        <v>305.77999999999997</v>
      </c>
      <c r="Q812" s="14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2">
        <f t="shared" si="48"/>
        <v>103</v>
      </c>
      <c r="P813">
        <f t="shared" si="49"/>
        <v>100.5</v>
      </c>
      <c r="Q813" s="14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2">
        <f t="shared" si="48"/>
        <v>103</v>
      </c>
      <c r="P814">
        <f t="shared" si="49"/>
        <v>329.2</v>
      </c>
      <c r="Q814" s="14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2">
        <f t="shared" si="48"/>
        <v>103</v>
      </c>
      <c r="P815">
        <f t="shared" si="49"/>
        <v>115.87</v>
      </c>
      <c r="Q815" s="14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2">
        <f t="shared" si="48"/>
        <v>103</v>
      </c>
      <c r="P816">
        <f t="shared" si="49"/>
        <v>87.36</v>
      </c>
      <c r="Q816" s="14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48" hidden="1" x14ac:dyDescent="0.2">
      <c r="A817">
        <v>1668</v>
      </c>
      <c r="B817" s="3" t="s">
        <v>1669</v>
      </c>
      <c r="C817" s="3" t="s">
        <v>5778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1322454939</v>
      </c>
      <c r="J817">
        <v>1319859339</v>
      </c>
      <c r="K817" t="b">
        <v>0</v>
      </c>
      <c r="L817">
        <v>116</v>
      </c>
      <c r="M817" t="b">
        <v>1</v>
      </c>
      <c r="N817" t="s">
        <v>8290</v>
      </c>
      <c r="O817" s="12">
        <f t="shared" si="48"/>
        <v>103</v>
      </c>
      <c r="P817">
        <f t="shared" si="49"/>
        <v>70.78</v>
      </c>
      <c r="Q817" s="14" t="s">
        <v>8327</v>
      </c>
      <c r="R817" t="s">
        <v>8338</v>
      </c>
      <c r="S817" s="17">
        <f t="shared" si="50"/>
        <v>40845.14975694444</v>
      </c>
      <c r="T817" s="17">
        <f t="shared" si="51"/>
        <v>40875.191423611112</v>
      </c>
    </row>
    <row r="818" spans="1:20" ht="48" hidden="1" x14ac:dyDescent="0.2">
      <c r="A818">
        <v>1662</v>
      </c>
      <c r="B818" s="3" t="s">
        <v>1663</v>
      </c>
      <c r="C818" s="3" t="s">
        <v>5772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8290</v>
      </c>
      <c r="O818" s="12">
        <f t="shared" si="48"/>
        <v>103</v>
      </c>
      <c r="P818">
        <f t="shared" si="49"/>
        <v>132.44</v>
      </c>
      <c r="Q818" s="14" t="s">
        <v>8327</v>
      </c>
      <c r="R818" t="s">
        <v>8338</v>
      </c>
      <c r="S818" s="17">
        <f t="shared" si="50"/>
        <v>40848.198333333334</v>
      </c>
      <c r="T818" s="17">
        <f t="shared" si="51"/>
        <v>40908.239999999998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2">
        <f t="shared" si="48"/>
        <v>109</v>
      </c>
      <c r="P819">
        <f t="shared" si="49"/>
        <v>151.97999999999999</v>
      </c>
      <c r="Q819" s="14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2">
        <f t="shared" si="48"/>
        <v>36</v>
      </c>
      <c r="P820">
        <f t="shared" si="49"/>
        <v>67.14</v>
      </c>
      <c r="Q820" s="14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2">
        <f t="shared" si="48"/>
        <v>10</v>
      </c>
      <c r="P821">
        <f t="shared" si="49"/>
        <v>744.55</v>
      </c>
      <c r="Q821" s="14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2">
        <f t="shared" si="48"/>
        <v>327</v>
      </c>
      <c r="P822">
        <f t="shared" si="49"/>
        <v>97.3</v>
      </c>
      <c r="Q822" s="14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2">
        <f t="shared" si="48"/>
        <v>102</v>
      </c>
      <c r="P823">
        <f t="shared" si="49"/>
        <v>255.17</v>
      </c>
      <c r="Q823" s="14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2">
        <f t="shared" si="48"/>
        <v>163</v>
      </c>
      <c r="P824">
        <f t="shared" si="49"/>
        <v>34.869999999999997</v>
      </c>
      <c r="Q824" s="14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2">
        <f t="shared" si="48"/>
        <v>125</v>
      </c>
      <c r="P825">
        <f t="shared" si="49"/>
        <v>77.64</v>
      </c>
      <c r="Q825" s="14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2">
        <f t="shared" si="48"/>
        <v>113</v>
      </c>
      <c r="P826">
        <f t="shared" si="49"/>
        <v>50.22</v>
      </c>
      <c r="Q826" s="14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2">
        <f t="shared" si="48"/>
        <v>102</v>
      </c>
      <c r="P827">
        <f t="shared" si="49"/>
        <v>116</v>
      </c>
      <c r="Q827" s="14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2">
        <f t="shared" si="48"/>
        <v>101</v>
      </c>
      <c r="P828">
        <f t="shared" si="49"/>
        <v>202.85</v>
      </c>
      <c r="Q828" s="14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2">
        <f t="shared" si="48"/>
        <v>101</v>
      </c>
      <c r="P829">
        <f t="shared" si="49"/>
        <v>142.28</v>
      </c>
      <c r="Q829" s="14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2">
        <f t="shared" si="48"/>
        <v>108</v>
      </c>
      <c r="P830">
        <f t="shared" si="49"/>
        <v>37.200000000000003</v>
      </c>
      <c r="Q830" s="14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2">
        <f t="shared" si="48"/>
        <v>203</v>
      </c>
      <c r="P831">
        <f t="shared" si="49"/>
        <v>47.68</v>
      </c>
      <c r="Q831" s="14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2">
        <f t="shared" si="48"/>
        <v>103</v>
      </c>
      <c r="P832">
        <f t="shared" si="49"/>
        <v>80.180000000000007</v>
      </c>
      <c r="Q832" s="14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2">
        <f t="shared" si="48"/>
        <v>101</v>
      </c>
      <c r="P833">
        <f t="shared" si="49"/>
        <v>74.95</v>
      </c>
      <c r="Q833" s="14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2">
        <f t="shared" si="48"/>
        <v>108</v>
      </c>
      <c r="P834">
        <f t="shared" si="49"/>
        <v>74.23</v>
      </c>
      <c r="Q834" s="14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2">
        <f t="shared" ref="O835:O898" si="52">ROUND(E835/D835*100,0)</f>
        <v>101</v>
      </c>
      <c r="P835">
        <f t="shared" ref="P835:P898" si="53">IFERROR(ROUND(E835/L835,2),0)</f>
        <v>104.99</v>
      </c>
      <c r="Q835" s="14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2">
        <f t="shared" si="52"/>
        <v>101</v>
      </c>
      <c r="P836">
        <f t="shared" si="53"/>
        <v>87.83</v>
      </c>
      <c r="Q836" s="14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2">
        <f t="shared" si="52"/>
        <v>9</v>
      </c>
      <c r="P837">
        <f t="shared" si="53"/>
        <v>65.67</v>
      </c>
      <c r="Q837" s="14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2">
        <f t="shared" si="52"/>
        <v>29</v>
      </c>
      <c r="P838">
        <f t="shared" si="53"/>
        <v>34.22</v>
      </c>
      <c r="Q838" s="14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2">
        <f t="shared" si="52"/>
        <v>101</v>
      </c>
      <c r="P839">
        <f t="shared" si="53"/>
        <v>116.96</v>
      </c>
      <c r="Q839" s="14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2">
        <f t="shared" si="52"/>
        <v>806</v>
      </c>
      <c r="P840">
        <f t="shared" si="53"/>
        <v>49.47</v>
      </c>
      <c r="Q840" s="14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2">
        <f t="shared" si="52"/>
        <v>115</v>
      </c>
      <c r="P841">
        <f t="shared" si="53"/>
        <v>39.31</v>
      </c>
      <c r="Q841" s="14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2">
        <f t="shared" si="52"/>
        <v>101</v>
      </c>
      <c r="P842">
        <f t="shared" si="53"/>
        <v>83.89</v>
      </c>
      <c r="Q842" s="14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2">
        <f t="shared" si="52"/>
        <v>100</v>
      </c>
      <c r="P843">
        <f t="shared" si="53"/>
        <v>110.07</v>
      </c>
      <c r="Q843" s="14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2">
        <f t="shared" si="52"/>
        <v>100</v>
      </c>
      <c r="P844">
        <f t="shared" si="53"/>
        <v>100.33</v>
      </c>
      <c r="Q844" s="14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2">
        <f t="shared" si="52"/>
        <v>100</v>
      </c>
      <c r="P846">
        <f t="shared" si="53"/>
        <v>70.88</v>
      </c>
      <c r="Q846" s="14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2">
        <f t="shared" si="52"/>
        <v>107</v>
      </c>
      <c r="P847">
        <f t="shared" si="53"/>
        <v>65.08</v>
      </c>
      <c r="Q847" s="14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2">
        <f t="shared" si="52"/>
        <v>100</v>
      </c>
      <c r="P848">
        <f t="shared" si="53"/>
        <v>421.11</v>
      </c>
      <c r="Q848" s="14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2">
        <f t="shared" si="52"/>
        <v>107</v>
      </c>
      <c r="P849">
        <f t="shared" si="53"/>
        <v>89.89</v>
      </c>
      <c r="Q849" s="14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2">
        <f t="shared" si="52"/>
        <v>114</v>
      </c>
      <c r="P850">
        <f t="shared" si="53"/>
        <v>89.67</v>
      </c>
      <c r="Q850" s="14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2">
        <f t="shared" si="52"/>
        <v>113</v>
      </c>
      <c r="P851">
        <f t="shared" si="53"/>
        <v>74.22</v>
      </c>
      <c r="Q851" s="14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2">
        <f t="shared" si="52"/>
        <v>132</v>
      </c>
      <c r="P852">
        <f t="shared" si="53"/>
        <v>74.150000000000006</v>
      </c>
      <c r="Q852" s="14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2">
        <f t="shared" si="52"/>
        <v>106</v>
      </c>
      <c r="P853">
        <f t="shared" si="53"/>
        <v>60.9</v>
      </c>
      <c r="Q853" s="14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2">
        <f t="shared" si="52"/>
        <v>20</v>
      </c>
      <c r="P854">
        <f t="shared" si="53"/>
        <v>272.58999999999997</v>
      </c>
      <c r="Q854" s="14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2">
        <f t="shared" si="52"/>
        <v>113</v>
      </c>
      <c r="P855">
        <f t="shared" si="53"/>
        <v>64.27</v>
      </c>
      <c r="Q855" s="14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2">
        <f t="shared" si="52"/>
        <v>131</v>
      </c>
      <c r="P856">
        <f t="shared" si="53"/>
        <v>48.33</v>
      </c>
      <c r="Q856" s="14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2">
        <f t="shared" si="52"/>
        <v>232</v>
      </c>
      <c r="P857">
        <f t="shared" si="53"/>
        <v>106.43</v>
      </c>
      <c r="Q857" s="14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2">
        <f t="shared" si="52"/>
        <v>22</v>
      </c>
      <c r="P858">
        <f t="shared" si="53"/>
        <v>157.46</v>
      </c>
      <c r="Q858" s="14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2">
        <f t="shared" si="52"/>
        <v>101</v>
      </c>
      <c r="P859">
        <f t="shared" si="53"/>
        <v>302.31</v>
      </c>
      <c r="Q859" s="14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2">
        <f t="shared" si="52"/>
        <v>131</v>
      </c>
      <c r="P860">
        <f t="shared" si="53"/>
        <v>45.05</v>
      </c>
      <c r="Q860" s="14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2">
        <f t="shared" si="52"/>
        <v>39</v>
      </c>
      <c r="P861">
        <f t="shared" si="53"/>
        <v>147.81</v>
      </c>
      <c r="Q861" s="14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2">
        <f t="shared" si="52"/>
        <v>104</v>
      </c>
      <c r="P862">
        <f t="shared" si="53"/>
        <v>340.57</v>
      </c>
      <c r="Q862" s="14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2">
        <f t="shared" si="52"/>
        <v>156</v>
      </c>
      <c r="P863">
        <f t="shared" si="53"/>
        <v>38.28</v>
      </c>
      <c r="Q863" s="14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2">
        <f t="shared" si="52"/>
        <v>780</v>
      </c>
      <c r="P864">
        <f t="shared" si="53"/>
        <v>37.119999999999997</v>
      </c>
      <c r="Q864" s="14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2">
        <f t="shared" si="52"/>
        <v>26</v>
      </c>
      <c r="P865">
        <f t="shared" si="53"/>
        <v>90.62</v>
      </c>
      <c r="Q865" s="14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2">
        <f t="shared" si="52"/>
        <v>104</v>
      </c>
      <c r="P866">
        <f t="shared" si="53"/>
        <v>60.86</v>
      </c>
      <c r="Q866" s="14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2">
        <f t="shared" si="52"/>
        <v>104</v>
      </c>
      <c r="P867">
        <f t="shared" si="53"/>
        <v>90.52</v>
      </c>
      <c r="Q867" s="14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2">
        <f t="shared" si="52"/>
        <v>19</v>
      </c>
      <c r="P868">
        <f t="shared" si="53"/>
        <v>55.46</v>
      </c>
      <c r="Q868" s="14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2">
        <f t="shared" si="52"/>
        <v>111</v>
      </c>
      <c r="P869">
        <f t="shared" si="53"/>
        <v>104.73</v>
      </c>
      <c r="Q869" s="14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2">
        <f t="shared" si="52"/>
        <v>103</v>
      </c>
      <c r="P870">
        <f t="shared" si="53"/>
        <v>69.67</v>
      </c>
      <c r="Q870" s="14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2">
        <f t="shared" si="52"/>
        <v>110</v>
      </c>
      <c r="P871">
        <f t="shared" si="53"/>
        <v>68.239999999999995</v>
      </c>
      <c r="Q871" s="14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2">
        <f t="shared" si="52"/>
        <v>103</v>
      </c>
      <c r="P872">
        <f t="shared" si="53"/>
        <v>79.400000000000006</v>
      </c>
      <c r="Q872" s="14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2">
        <f t="shared" si="52"/>
        <v>102</v>
      </c>
      <c r="P873">
        <f t="shared" si="53"/>
        <v>111.38</v>
      </c>
      <c r="Q873" s="14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2">
        <f t="shared" si="52"/>
        <v>170</v>
      </c>
      <c r="P874">
        <f t="shared" si="53"/>
        <v>84.29</v>
      </c>
      <c r="Q874" s="14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2">
        <f t="shared" si="52"/>
        <v>128</v>
      </c>
      <c r="P875">
        <f t="shared" si="53"/>
        <v>117.92</v>
      </c>
      <c r="Q875" s="14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2">
        <f t="shared" si="52"/>
        <v>10</v>
      </c>
      <c r="P876">
        <f t="shared" si="53"/>
        <v>94.51</v>
      </c>
      <c r="Q876" s="14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2">
        <f t="shared" si="52"/>
        <v>102</v>
      </c>
      <c r="P877">
        <f t="shared" si="53"/>
        <v>246.29</v>
      </c>
      <c r="Q877" s="14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2">
        <f t="shared" si="52"/>
        <v>102</v>
      </c>
      <c r="P878">
        <f t="shared" si="53"/>
        <v>177.21</v>
      </c>
      <c r="Q878" s="14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2">
        <f t="shared" si="52"/>
        <v>109</v>
      </c>
      <c r="P879">
        <f t="shared" si="53"/>
        <v>65.099999999999994</v>
      </c>
      <c r="Q879" s="14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2">
        <f t="shared" si="52"/>
        <v>109</v>
      </c>
      <c r="P880">
        <f t="shared" si="53"/>
        <v>73.03</v>
      </c>
      <c r="Q880" s="14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2">
        <f t="shared" si="52"/>
        <v>101</v>
      </c>
      <c r="P881">
        <f t="shared" si="53"/>
        <v>270.57</v>
      </c>
      <c r="Q881" s="14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2">
        <f t="shared" si="52"/>
        <v>126</v>
      </c>
      <c r="P882">
        <f t="shared" si="53"/>
        <v>28.63</v>
      </c>
      <c r="Q882" s="14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2">
        <f t="shared" si="52"/>
        <v>302</v>
      </c>
      <c r="P883">
        <f t="shared" si="53"/>
        <v>52.1</v>
      </c>
      <c r="Q883" s="14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2">
        <f t="shared" si="52"/>
        <v>75</v>
      </c>
      <c r="P884">
        <f t="shared" si="53"/>
        <v>251.33</v>
      </c>
      <c r="Q884" s="14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2">
        <f t="shared" si="52"/>
        <v>50</v>
      </c>
      <c r="P885">
        <f t="shared" si="53"/>
        <v>51.22</v>
      </c>
      <c r="Q885" s="14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2">
        <f t="shared" si="52"/>
        <v>108</v>
      </c>
      <c r="P886">
        <f t="shared" si="53"/>
        <v>132.05000000000001</v>
      </c>
      <c r="Q886" s="14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2">
        <f t="shared" si="52"/>
        <v>100</v>
      </c>
      <c r="P887">
        <f t="shared" si="53"/>
        <v>156.77000000000001</v>
      </c>
      <c r="Q887" s="14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2">
        <f t="shared" si="52"/>
        <v>100</v>
      </c>
      <c r="P888">
        <f t="shared" si="53"/>
        <v>81.739999999999995</v>
      </c>
      <c r="Q888" s="14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2">
        <f t="shared" si="52"/>
        <v>107</v>
      </c>
      <c r="P889">
        <f t="shared" si="53"/>
        <v>58.63</v>
      </c>
      <c r="Q889" s="14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2">
        <f t="shared" si="52"/>
        <v>20</v>
      </c>
      <c r="P890">
        <f t="shared" si="53"/>
        <v>500</v>
      </c>
      <c r="Q890" s="14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2">
        <f t="shared" si="52"/>
        <v>107</v>
      </c>
      <c r="P891">
        <f t="shared" si="53"/>
        <v>107.07</v>
      </c>
      <c r="Q891" s="14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2">
        <f t="shared" si="52"/>
        <v>248</v>
      </c>
      <c r="P892">
        <f t="shared" si="53"/>
        <v>27.47</v>
      </c>
      <c r="Q892" s="14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2">
        <f t="shared" si="52"/>
        <v>59</v>
      </c>
      <c r="P893">
        <f t="shared" si="53"/>
        <v>72.17</v>
      </c>
      <c r="Q893" s="14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2">
        <f t="shared" si="52"/>
        <v>148</v>
      </c>
      <c r="P894">
        <f t="shared" si="53"/>
        <v>322.39</v>
      </c>
      <c r="Q894" s="14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2">
        <f t="shared" si="52"/>
        <v>124</v>
      </c>
      <c r="P895">
        <f t="shared" si="53"/>
        <v>89.3</v>
      </c>
      <c r="Q895" s="14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2">
        <f t="shared" si="52"/>
        <v>148</v>
      </c>
      <c r="P896">
        <f t="shared" si="53"/>
        <v>493.13</v>
      </c>
      <c r="Q896" s="14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2">
        <f t="shared" si="52"/>
        <v>105</v>
      </c>
      <c r="P897">
        <f t="shared" si="53"/>
        <v>51.63</v>
      </c>
      <c r="Q897" s="14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2">
        <f t="shared" si="52"/>
        <v>105</v>
      </c>
      <c r="P898">
        <f t="shared" si="53"/>
        <v>98.2</v>
      </c>
      <c r="Q898" s="14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2">
        <f t="shared" ref="O899:O962" si="56">ROUND(E899/D899*100,0)</f>
        <v>29</v>
      </c>
      <c r="P899">
        <f t="shared" ref="P899:P962" si="57">IFERROR(ROUND(E899/L899,2),0)</f>
        <v>43.98</v>
      </c>
      <c r="Q899" s="14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2">
        <f t="shared" si="56"/>
        <v>105</v>
      </c>
      <c r="P900">
        <f t="shared" si="57"/>
        <v>68.599999999999994</v>
      </c>
      <c r="Q900" s="14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2">
        <f t="shared" si="56"/>
        <v>978</v>
      </c>
      <c r="P901">
        <f t="shared" si="57"/>
        <v>21.64</v>
      </c>
      <c r="Q901" s="14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2">
        <f t="shared" si="56"/>
        <v>297</v>
      </c>
      <c r="P902">
        <f t="shared" si="57"/>
        <v>7.19</v>
      </c>
      <c r="Q902" s="14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2">
        <f t="shared" si="56"/>
        <v>146</v>
      </c>
      <c r="P903">
        <f t="shared" si="57"/>
        <v>65.209999999999994</v>
      </c>
      <c r="Q903" s="14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2">
        <f t="shared" si="56"/>
        <v>131</v>
      </c>
      <c r="P904">
        <f t="shared" si="57"/>
        <v>50.53</v>
      </c>
      <c r="Q904" s="14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2">
        <f t="shared" si="56"/>
        <v>144</v>
      </c>
      <c r="P905">
        <f t="shared" si="57"/>
        <v>126.67</v>
      </c>
      <c r="Q905" s="14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2">
        <f t="shared" si="56"/>
        <v>147</v>
      </c>
      <c r="P906">
        <f t="shared" si="57"/>
        <v>48.45</v>
      </c>
      <c r="Q906" s="14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2">
        <f t="shared" si="56"/>
        <v>131</v>
      </c>
      <c r="P907">
        <f t="shared" si="57"/>
        <v>96.08</v>
      </c>
      <c r="Q907" s="14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2">
        <f t="shared" si="56"/>
        <v>103</v>
      </c>
      <c r="P908">
        <f t="shared" si="57"/>
        <v>156.16999999999999</v>
      </c>
      <c r="Q908" s="14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2">
        <f t="shared" si="56"/>
        <v>60</v>
      </c>
      <c r="P909">
        <f t="shared" si="57"/>
        <v>61.31</v>
      </c>
      <c r="Q909" s="14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2">
        <f t="shared" si="56"/>
        <v>102</v>
      </c>
      <c r="P910">
        <f t="shared" si="57"/>
        <v>193.62</v>
      </c>
      <c r="Q910" s="14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2">
        <f t="shared" si="56"/>
        <v>110</v>
      </c>
      <c r="P911">
        <f t="shared" si="57"/>
        <v>42.87</v>
      </c>
      <c r="Q911" s="14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2">
        <f t="shared" si="56"/>
        <v>119</v>
      </c>
      <c r="P912">
        <f t="shared" si="57"/>
        <v>66.11</v>
      </c>
      <c r="Q912" s="14" t="s">
        <v>8323</v>
      </c>
      <c r="R912" t="s">
        <v>8326</v>
      </c>
      <c r="S912" s="17">
        <f t="shared" si="58"/>
        <v>41920.787534722222</v>
      </c>
      <c r="T912" s="17">
        <f t="shared" si="5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2">
        <f t="shared" si="56"/>
        <v>143</v>
      </c>
      <c r="P913">
        <f t="shared" si="57"/>
        <v>162.27000000000001</v>
      </c>
      <c r="Q913" s="14" t="s">
        <v>8327</v>
      </c>
      <c r="R913" t="s">
        <v>8331</v>
      </c>
      <c r="S913" s="17">
        <f t="shared" si="58"/>
        <v>40983.055949074071</v>
      </c>
      <c r="T913" s="17">
        <f t="shared" si="59"/>
        <v>41040.657638888886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2">
        <f t="shared" si="56"/>
        <v>101</v>
      </c>
      <c r="P914">
        <f t="shared" si="57"/>
        <v>46.77</v>
      </c>
      <c r="Q914" s="14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2">
        <f t="shared" si="56"/>
        <v>109</v>
      </c>
      <c r="P915">
        <f t="shared" si="57"/>
        <v>68.48</v>
      </c>
      <c r="Q915" s="14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2">
        <f t="shared" si="56"/>
        <v>141</v>
      </c>
      <c r="P916">
        <f t="shared" si="57"/>
        <v>90.38</v>
      </c>
      <c r="Q916" s="14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2">
        <f t="shared" si="56"/>
        <v>101</v>
      </c>
      <c r="P917">
        <f t="shared" si="57"/>
        <v>234.67</v>
      </c>
      <c r="Q917" s="14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2">
        <f t="shared" si="56"/>
        <v>102</v>
      </c>
      <c r="P918">
        <f t="shared" si="57"/>
        <v>107.98</v>
      </c>
      <c r="Q918" s="14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2">
        <f t="shared" si="56"/>
        <v>117</v>
      </c>
      <c r="P919">
        <f t="shared" si="57"/>
        <v>81.569999999999993</v>
      </c>
      <c r="Q919" s="14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2">
        <f t="shared" si="56"/>
        <v>506</v>
      </c>
      <c r="P920">
        <f t="shared" si="57"/>
        <v>36.33</v>
      </c>
      <c r="Q920" s="14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2">
        <f t="shared" si="56"/>
        <v>100</v>
      </c>
      <c r="P921">
        <f t="shared" si="57"/>
        <v>127.33</v>
      </c>
      <c r="Q921" s="14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2">
        <f t="shared" si="56"/>
        <v>100</v>
      </c>
      <c r="P922">
        <f t="shared" si="57"/>
        <v>57.38</v>
      </c>
      <c r="Q922" s="14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2">
        <f t="shared" si="56"/>
        <v>14</v>
      </c>
      <c r="P923">
        <f t="shared" si="57"/>
        <v>102.38</v>
      </c>
      <c r="Q923" s="14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2">
        <f t="shared" si="56"/>
        <v>35</v>
      </c>
      <c r="P924">
        <f t="shared" si="57"/>
        <v>153.88999999999999</v>
      </c>
      <c r="Q924" s="14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2">
        <f t="shared" si="56"/>
        <v>115</v>
      </c>
      <c r="P925">
        <f t="shared" si="57"/>
        <v>123.29</v>
      </c>
      <c r="Q925" s="14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2">
        <f t="shared" si="56"/>
        <v>114</v>
      </c>
      <c r="P926">
        <f t="shared" si="57"/>
        <v>55.8</v>
      </c>
      <c r="Q926" s="14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2">
        <f t="shared" si="56"/>
        <v>171</v>
      </c>
      <c r="P927">
        <f t="shared" si="57"/>
        <v>62.87</v>
      </c>
      <c r="Q927" s="14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2">
        <f t="shared" si="56"/>
        <v>342</v>
      </c>
      <c r="P928">
        <f t="shared" si="57"/>
        <v>43.03</v>
      </c>
      <c r="Q928" s="14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2">
        <f t="shared" si="56"/>
        <v>12</v>
      </c>
      <c r="P929">
        <f t="shared" si="57"/>
        <v>356.84</v>
      </c>
      <c r="Q929" s="14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2">
        <f t="shared" si="56"/>
        <v>68</v>
      </c>
      <c r="P930">
        <f t="shared" si="57"/>
        <v>48.25</v>
      </c>
      <c r="Q930" s="14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2">
        <f t="shared" si="56"/>
        <v>135</v>
      </c>
      <c r="P931">
        <f t="shared" si="57"/>
        <v>60.18</v>
      </c>
      <c r="Q931" s="14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2">
        <f t="shared" si="56"/>
        <v>134</v>
      </c>
      <c r="P932">
        <f t="shared" si="57"/>
        <v>108.15</v>
      </c>
      <c r="Q932" s="14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2">
        <f t="shared" si="56"/>
        <v>112</v>
      </c>
      <c r="P933">
        <f t="shared" si="57"/>
        <v>159.52000000000001</v>
      </c>
      <c r="Q933" s="14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2">
        <f t="shared" si="56"/>
        <v>39</v>
      </c>
      <c r="P934">
        <f t="shared" si="57"/>
        <v>393.59</v>
      </c>
      <c r="Q934" s="14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2">
        <f t="shared" si="56"/>
        <v>67</v>
      </c>
      <c r="P935">
        <f t="shared" si="57"/>
        <v>99.76</v>
      </c>
      <c r="Q935" s="14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2">
        <f t="shared" si="56"/>
        <v>134</v>
      </c>
      <c r="P936">
        <f t="shared" si="57"/>
        <v>31.66</v>
      </c>
      <c r="Q936" s="14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2">
        <f t="shared" si="56"/>
        <v>13</v>
      </c>
      <c r="P937">
        <f t="shared" si="57"/>
        <v>69.41</v>
      </c>
      <c r="Q937" s="14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2">
        <f t="shared" si="56"/>
        <v>111</v>
      </c>
      <c r="P938">
        <f t="shared" si="57"/>
        <v>93.77</v>
      </c>
      <c r="Q938" s="14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2">
        <f t="shared" si="56"/>
        <v>123</v>
      </c>
      <c r="P939">
        <f t="shared" si="57"/>
        <v>114.59</v>
      </c>
      <c r="Q939" s="14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2">
        <f t="shared" si="56"/>
        <v>102</v>
      </c>
      <c r="P940">
        <f t="shared" si="57"/>
        <v>61.53</v>
      </c>
      <c r="Q940" s="14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2">
        <f t="shared" si="56"/>
        <v>25</v>
      </c>
      <c r="P941">
        <f t="shared" si="57"/>
        <v>58.18</v>
      </c>
      <c r="Q941" s="14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2">
        <f t="shared" si="56"/>
        <v>121</v>
      </c>
      <c r="P942">
        <f t="shared" si="57"/>
        <v>83.95</v>
      </c>
      <c r="Q942" s="14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2">
        <f t="shared" si="56"/>
        <v>114</v>
      </c>
      <c r="P943">
        <f t="shared" si="57"/>
        <v>105.21</v>
      </c>
      <c r="Q943" s="14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2">
        <f t="shared" si="56"/>
        <v>13</v>
      </c>
      <c r="P944">
        <f t="shared" si="57"/>
        <v>161.22</v>
      </c>
      <c r="Q944" s="14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2">
        <f t="shared" si="56"/>
        <v>120</v>
      </c>
      <c r="P945">
        <f t="shared" si="57"/>
        <v>49.19</v>
      </c>
      <c r="Q945" s="14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2">
        <f t="shared" si="56"/>
        <v>13</v>
      </c>
      <c r="P946">
        <f t="shared" si="57"/>
        <v>65</v>
      </c>
      <c r="Q946" s="14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2">
        <f t="shared" si="56"/>
        <v>101</v>
      </c>
      <c r="P947">
        <f t="shared" si="57"/>
        <v>43.7</v>
      </c>
      <c r="Q947" s="14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2">
        <f t="shared" si="56"/>
        <v>12</v>
      </c>
      <c r="P948">
        <f t="shared" si="57"/>
        <v>38.479999999999997</v>
      </c>
      <c r="Q948" s="14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2">
        <f t="shared" si="56"/>
        <v>109</v>
      </c>
      <c r="P949">
        <f t="shared" si="57"/>
        <v>94.64</v>
      </c>
      <c r="Q949" s="14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2">
        <f t="shared" si="56"/>
        <v>118</v>
      </c>
      <c r="P950">
        <f t="shared" si="57"/>
        <v>93.07</v>
      </c>
      <c r="Q950" s="14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2">
        <f t="shared" si="56"/>
        <v>43</v>
      </c>
      <c r="P951">
        <f t="shared" si="57"/>
        <v>89.19</v>
      </c>
      <c r="Q951" s="14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2">
        <f t="shared" si="56"/>
        <v>102</v>
      </c>
      <c r="P952">
        <f t="shared" si="57"/>
        <v>35.549999999999997</v>
      </c>
      <c r="Q952" s="14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2">
        <f t="shared" si="56"/>
        <v>100</v>
      </c>
      <c r="P953">
        <f t="shared" si="57"/>
        <v>209.84</v>
      </c>
      <c r="Q953" s="14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2">
        <f t="shared" si="56"/>
        <v>130</v>
      </c>
      <c r="P954">
        <f t="shared" si="57"/>
        <v>39.159999999999997</v>
      </c>
      <c r="Q954" s="14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2">
        <f t="shared" si="56"/>
        <v>100</v>
      </c>
      <c r="P955">
        <f t="shared" si="57"/>
        <v>135.41999999999999</v>
      </c>
      <c r="Q955" s="14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2">
        <f t="shared" si="56"/>
        <v>108</v>
      </c>
      <c r="P956">
        <f t="shared" si="57"/>
        <v>72.87</v>
      </c>
      <c r="Q956" s="14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2">
        <f t="shared" si="56"/>
        <v>107</v>
      </c>
      <c r="P957">
        <f t="shared" si="57"/>
        <v>88.19</v>
      </c>
      <c r="Q957" s="14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2">
        <f t="shared" si="56"/>
        <v>107</v>
      </c>
      <c r="P958">
        <f t="shared" si="57"/>
        <v>59.82</v>
      </c>
      <c r="Q958" s="14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2">
        <f t="shared" si="56"/>
        <v>106</v>
      </c>
      <c r="P959">
        <f t="shared" si="57"/>
        <v>375.76</v>
      </c>
      <c r="Q959" s="14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2">
        <f t="shared" si="56"/>
        <v>128</v>
      </c>
      <c r="P960">
        <f t="shared" si="57"/>
        <v>63.87</v>
      </c>
      <c r="Q960" s="14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2">
        <f t="shared" si="56"/>
        <v>14</v>
      </c>
      <c r="P961">
        <f t="shared" si="57"/>
        <v>43.42</v>
      </c>
      <c r="Q961" s="14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2">
        <f t="shared" si="56"/>
        <v>21</v>
      </c>
      <c r="P962">
        <f t="shared" si="57"/>
        <v>108.05</v>
      </c>
      <c r="Q962" s="14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2">
        <f t="shared" ref="O963:O1026" si="60">ROUND(E963/D963*100,0)</f>
        <v>106</v>
      </c>
      <c r="P963">
        <f t="shared" ref="P963:P1026" si="61">IFERROR(ROUND(E963/L963,2),0)</f>
        <v>108.02</v>
      </c>
      <c r="Q963" s="14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8" x14ac:dyDescent="0.2">
      <c r="A964">
        <v>2970</v>
      </c>
      <c r="B964" s="3" t="s">
        <v>2970</v>
      </c>
      <c r="C964" s="3" t="s">
        <v>7080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1405699451</v>
      </c>
      <c r="J964">
        <v>1403107451</v>
      </c>
      <c r="K964" t="b">
        <v>0</v>
      </c>
      <c r="L964">
        <v>91</v>
      </c>
      <c r="M964" t="b">
        <v>1</v>
      </c>
      <c r="N964" t="s">
        <v>8269</v>
      </c>
      <c r="O964" s="12">
        <f t="shared" si="60"/>
        <v>106</v>
      </c>
      <c r="P964">
        <f t="shared" si="61"/>
        <v>69.89</v>
      </c>
      <c r="Q964" s="14" t="s">
        <v>8323</v>
      </c>
      <c r="R964" t="s">
        <v>8326</v>
      </c>
      <c r="S964" s="17">
        <f t="shared" si="62"/>
        <v>41808.669571759259</v>
      </c>
      <c r="T964" s="17">
        <f t="shared" si="63"/>
        <v>41838.669571759259</v>
      </c>
    </row>
    <row r="965" spans="1:20" ht="48" hidden="1" x14ac:dyDescent="0.2">
      <c r="A965">
        <v>1209</v>
      </c>
      <c r="B965" s="3" t="s">
        <v>1210</v>
      </c>
      <c r="C965" s="3" t="s">
        <v>5319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1488053905</v>
      </c>
      <c r="J965">
        <v>1485461905</v>
      </c>
      <c r="K965" t="b">
        <v>0</v>
      </c>
      <c r="L965">
        <v>46</v>
      </c>
      <c r="M965" t="b">
        <v>1</v>
      </c>
      <c r="N965" t="s">
        <v>8283</v>
      </c>
      <c r="O965" s="12">
        <f t="shared" si="60"/>
        <v>106</v>
      </c>
      <c r="P965">
        <f t="shared" si="61"/>
        <v>138.26</v>
      </c>
      <c r="Q965" s="14" t="s">
        <v>8313</v>
      </c>
      <c r="R965" t="s">
        <v>8314</v>
      </c>
      <c r="S965" s="17">
        <f t="shared" si="62"/>
        <v>42761.846122685187</v>
      </c>
      <c r="T965" s="17">
        <f t="shared" si="63"/>
        <v>42791.846122685187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2">
        <f t="shared" si="60"/>
        <v>126</v>
      </c>
      <c r="P966">
        <f t="shared" si="61"/>
        <v>88.85</v>
      </c>
      <c r="Q966" s="14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2">
        <f t="shared" si="60"/>
        <v>42</v>
      </c>
      <c r="P967">
        <f t="shared" si="61"/>
        <v>105.03</v>
      </c>
      <c r="Q967" s="14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2">
        <f t="shared" si="60"/>
        <v>126</v>
      </c>
      <c r="P968">
        <f t="shared" si="61"/>
        <v>88.75</v>
      </c>
      <c r="Q968" s="14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16" x14ac:dyDescent="0.2">
      <c r="A969">
        <v>2807</v>
      </c>
      <c r="B969" s="3" t="s">
        <v>2807</v>
      </c>
      <c r="C969" s="3" t="s">
        <v>6917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1435611438</v>
      </c>
      <c r="J969">
        <v>1433019438</v>
      </c>
      <c r="K969" t="b">
        <v>0</v>
      </c>
      <c r="L969">
        <v>93</v>
      </c>
      <c r="M969" t="b">
        <v>1</v>
      </c>
      <c r="N969" t="s">
        <v>8269</v>
      </c>
      <c r="O969" s="12">
        <f t="shared" si="60"/>
        <v>126</v>
      </c>
      <c r="P969">
        <f t="shared" si="61"/>
        <v>67.739999999999995</v>
      </c>
      <c r="Q969" s="14" t="s">
        <v>8323</v>
      </c>
      <c r="R969" t="s">
        <v>8326</v>
      </c>
      <c r="S969" s="17">
        <f t="shared" si="62"/>
        <v>42154.873124999998</v>
      </c>
      <c r="T969" s="17">
        <f t="shared" si="63"/>
        <v>42184.873124999998</v>
      </c>
    </row>
    <row r="970" spans="1:20" ht="48" hidden="1" x14ac:dyDescent="0.2">
      <c r="A970">
        <v>731</v>
      </c>
      <c r="B970" s="3" t="s">
        <v>732</v>
      </c>
      <c r="C970" s="3" t="s">
        <v>4841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8272</v>
      </c>
      <c r="O970" s="12">
        <f t="shared" si="60"/>
        <v>126</v>
      </c>
      <c r="P970">
        <f t="shared" si="61"/>
        <v>88.73</v>
      </c>
      <c r="Q970" s="14" t="s">
        <v>8311</v>
      </c>
      <c r="R970" t="s">
        <v>8333</v>
      </c>
      <c r="S970" s="17">
        <f t="shared" si="62"/>
        <v>40879.795682870368</v>
      </c>
      <c r="T970" s="17">
        <f t="shared" si="63"/>
        <v>40930.25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2">
        <f t="shared" si="60"/>
        <v>39</v>
      </c>
      <c r="P971">
        <f t="shared" si="61"/>
        <v>69.53</v>
      </c>
      <c r="Q971" s="14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2">
        <f t="shared" si="60"/>
        <v>104</v>
      </c>
      <c r="P972">
        <f t="shared" si="61"/>
        <v>82.33</v>
      </c>
      <c r="Q972" s="14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2">
        <f t="shared" si="60"/>
        <v>156</v>
      </c>
      <c r="P973">
        <f t="shared" si="61"/>
        <v>55.22</v>
      </c>
      <c r="Q973" s="14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2">
        <f t="shared" si="60"/>
        <v>125</v>
      </c>
      <c r="P974">
        <f t="shared" si="61"/>
        <v>168.51</v>
      </c>
      <c r="Q974" s="14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2">
        <f t="shared" si="60"/>
        <v>104</v>
      </c>
      <c r="P975">
        <f t="shared" si="61"/>
        <v>75.849999999999994</v>
      </c>
      <c r="Q975" s="14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2">
        <f t="shared" si="60"/>
        <v>183</v>
      </c>
      <c r="P976">
        <f t="shared" si="61"/>
        <v>71.44</v>
      </c>
      <c r="Q976" s="14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2">
        <f t="shared" si="60"/>
        <v>104</v>
      </c>
      <c r="P977">
        <f t="shared" si="61"/>
        <v>81.78</v>
      </c>
      <c r="Q977" s="14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2">
        <f t="shared" si="60"/>
        <v>207</v>
      </c>
      <c r="P978">
        <f t="shared" si="61"/>
        <v>221.79</v>
      </c>
      <c r="Q978" s="14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2">
        <f t="shared" si="60"/>
        <v>106</v>
      </c>
      <c r="P979">
        <f t="shared" si="61"/>
        <v>59.7</v>
      </c>
      <c r="Q979" s="14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2">
        <f t="shared" si="60"/>
        <v>155</v>
      </c>
      <c r="P980">
        <f t="shared" si="61"/>
        <v>46.67</v>
      </c>
      <c r="Q980" s="14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2">
        <f t="shared" si="60"/>
        <v>124</v>
      </c>
      <c r="P981">
        <f t="shared" si="61"/>
        <v>80.27</v>
      </c>
      <c r="Q981" s="14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2">
        <f t="shared" si="60"/>
        <v>106</v>
      </c>
      <c r="P982">
        <f t="shared" si="61"/>
        <v>136.78</v>
      </c>
      <c r="Q982" s="14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2">
        <f t="shared" si="60"/>
        <v>102</v>
      </c>
      <c r="P983">
        <f t="shared" si="61"/>
        <v>55.37</v>
      </c>
      <c r="Q983" s="14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2">
        <f t="shared" si="60"/>
        <v>26</v>
      </c>
      <c r="P984">
        <f t="shared" si="61"/>
        <v>65.34</v>
      </c>
      <c r="Q984" s="14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2">
        <f t="shared" si="60"/>
        <v>15</v>
      </c>
      <c r="P985">
        <f t="shared" si="61"/>
        <v>45.41</v>
      </c>
      <c r="Q985" s="14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2">
        <f t="shared" si="60"/>
        <v>122</v>
      </c>
      <c r="P986">
        <f t="shared" si="61"/>
        <v>56.67</v>
      </c>
      <c r="Q986" s="14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2">
        <f t="shared" si="60"/>
        <v>27</v>
      </c>
      <c r="P987">
        <f t="shared" si="61"/>
        <v>291.33</v>
      </c>
      <c r="Q987" s="14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2">
        <f t="shared" si="60"/>
        <v>102</v>
      </c>
      <c r="P988">
        <f t="shared" si="61"/>
        <v>165.16</v>
      </c>
      <c r="Q988" s="14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2">
        <f t="shared" si="60"/>
        <v>102</v>
      </c>
      <c r="P989">
        <f t="shared" si="61"/>
        <v>82.54</v>
      </c>
      <c r="Q989" s="14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t="32" x14ac:dyDescent="0.2">
      <c r="A990">
        <v>3342</v>
      </c>
      <c r="B990" s="3" t="s">
        <v>3342</v>
      </c>
      <c r="C990" s="3" t="s">
        <v>7452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8269</v>
      </c>
      <c r="O990" s="12">
        <f t="shared" si="60"/>
        <v>102</v>
      </c>
      <c r="P990">
        <f t="shared" si="61"/>
        <v>78.209999999999994</v>
      </c>
      <c r="Q990" s="14" t="s">
        <v>8323</v>
      </c>
      <c r="R990" t="s">
        <v>8326</v>
      </c>
      <c r="S990" s="17">
        <f t="shared" si="62"/>
        <v>42062.296412037031</v>
      </c>
      <c r="T990" s="17">
        <f t="shared" si="63"/>
        <v>42095.207638888889</v>
      </c>
    </row>
    <row r="991" spans="1:20" ht="16" hidden="1" x14ac:dyDescent="0.2">
      <c r="A991">
        <v>833</v>
      </c>
      <c r="B991" s="3" t="s">
        <v>834</v>
      </c>
      <c r="C991" s="3" t="s">
        <v>4943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8274</v>
      </c>
      <c r="O991" s="12">
        <f t="shared" si="60"/>
        <v>102</v>
      </c>
      <c r="P991">
        <f t="shared" si="61"/>
        <v>148.78</v>
      </c>
      <c r="Q991" s="14" t="s">
        <v>8327</v>
      </c>
      <c r="R991" t="s">
        <v>8331</v>
      </c>
      <c r="S991" s="17">
        <f t="shared" si="62"/>
        <v>41718.878182870372</v>
      </c>
      <c r="T991" s="17">
        <f t="shared" si="63"/>
        <v>41748.878182870372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2">
        <f t="shared" si="60"/>
        <v>101</v>
      </c>
      <c r="P992">
        <f t="shared" si="61"/>
        <v>160.16</v>
      </c>
      <c r="Q992" s="14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2">
        <f t="shared" si="60"/>
        <v>101</v>
      </c>
      <c r="P993">
        <f t="shared" si="61"/>
        <v>81.069999999999993</v>
      </c>
      <c r="Q993" s="14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2">
        <f t="shared" si="60"/>
        <v>122</v>
      </c>
      <c r="P994">
        <f t="shared" si="61"/>
        <v>129.36000000000001</v>
      </c>
      <c r="Q994" s="14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2">
        <f t="shared" si="60"/>
        <v>101</v>
      </c>
      <c r="P995">
        <f t="shared" si="61"/>
        <v>110.49</v>
      </c>
      <c r="Q995" s="14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2">
        <f t="shared" si="60"/>
        <v>202</v>
      </c>
      <c r="P996">
        <f t="shared" si="61"/>
        <v>55.7</v>
      </c>
      <c r="Q996" s="14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2">
        <f t="shared" si="60"/>
        <v>26</v>
      </c>
      <c r="P997">
        <f t="shared" si="61"/>
        <v>116.56</v>
      </c>
      <c r="Q997" s="14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2">
        <f t="shared" si="60"/>
        <v>121</v>
      </c>
      <c r="P998">
        <f t="shared" si="61"/>
        <v>163.78</v>
      </c>
      <c r="Q998" s="14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2">
        <f t="shared" si="60"/>
        <v>101</v>
      </c>
      <c r="P999">
        <f t="shared" si="61"/>
        <v>147.71</v>
      </c>
      <c r="Q999" s="14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2">
        <f t="shared" si="60"/>
        <v>121</v>
      </c>
      <c r="P1000">
        <f t="shared" si="61"/>
        <v>37.130000000000003</v>
      </c>
      <c r="Q1000" s="14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2">
        <f t="shared" si="60"/>
        <v>101</v>
      </c>
      <c r="P1001">
        <f t="shared" si="61"/>
        <v>53.47</v>
      </c>
      <c r="Q1001" s="14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2">
        <f t="shared" si="60"/>
        <v>101</v>
      </c>
      <c r="P1002">
        <f t="shared" si="61"/>
        <v>137.31</v>
      </c>
      <c r="Q1002" s="14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2">
        <f t="shared" si="60"/>
        <v>109</v>
      </c>
      <c r="P1003">
        <f t="shared" si="61"/>
        <v>40.549999999999997</v>
      </c>
      <c r="Q1003" s="14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2">
        <f t="shared" si="60"/>
        <v>503</v>
      </c>
      <c r="P1004">
        <f t="shared" si="61"/>
        <v>68.63</v>
      </c>
      <c r="Q1004" s="14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2">
        <f t="shared" si="60"/>
        <v>121</v>
      </c>
      <c r="P1005">
        <f t="shared" si="61"/>
        <v>71.790000000000006</v>
      </c>
      <c r="Q1005" s="14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2">
        <f t="shared" si="60"/>
        <v>126</v>
      </c>
      <c r="P1006">
        <f t="shared" si="61"/>
        <v>58.53</v>
      </c>
      <c r="Q1006" s="14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2">
        <f t="shared" si="60"/>
        <v>100</v>
      </c>
      <c r="P1007">
        <f t="shared" si="61"/>
        <v>215.25</v>
      </c>
      <c r="Q1007" s="14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2">
        <f t="shared" si="60"/>
        <v>100</v>
      </c>
      <c r="P1008">
        <f t="shared" si="61"/>
        <v>89.93</v>
      </c>
      <c r="Q1008" s="14" t="s">
        <v>8313</v>
      </c>
      <c r="R1008" t="s">
        <v>8314</v>
      </c>
      <c r="S1008" s="17">
        <f t="shared" si="62"/>
        <v>42586.925636574073</v>
      </c>
      <c r="T1008" s="17">
        <f t="shared" si="6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2">
        <f t="shared" si="60"/>
        <v>121</v>
      </c>
      <c r="P1009">
        <f t="shared" si="61"/>
        <v>80.33</v>
      </c>
      <c r="Q1009" s="14" t="s">
        <v>8321</v>
      </c>
      <c r="R1009" t="s">
        <v>8332</v>
      </c>
      <c r="S1009" s="17">
        <f t="shared" si="62"/>
        <v>42572.778495370367</v>
      </c>
      <c r="T1009" s="17">
        <f t="shared" si="6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2">
        <f t="shared" si="60"/>
        <v>100</v>
      </c>
      <c r="P1010">
        <f t="shared" si="61"/>
        <v>188.13</v>
      </c>
      <c r="Q1010" s="14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2">
        <f t="shared" si="60"/>
        <v>120</v>
      </c>
      <c r="P1011">
        <f t="shared" si="61"/>
        <v>34.01</v>
      </c>
      <c r="Q1011" s="14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2">
        <f t="shared" si="60"/>
        <v>1</v>
      </c>
      <c r="P1012">
        <f t="shared" si="61"/>
        <v>859.86</v>
      </c>
      <c r="Q1012" s="14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2">
        <f t="shared" si="60"/>
        <v>100</v>
      </c>
      <c r="P1013">
        <f t="shared" si="61"/>
        <v>127.81</v>
      </c>
      <c r="Q1013" s="14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2">
        <f t="shared" si="60"/>
        <v>120</v>
      </c>
      <c r="P1014">
        <f t="shared" si="61"/>
        <v>46.88</v>
      </c>
      <c r="Q1014" s="14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2">
        <f t="shared" si="60"/>
        <v>100</v>
      </c>
      <c r="P1015">
        <f t="shared" si="61"/>
        <v>93.76</v>
      </c>
      <c r="Q1015" s="14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8" x14ac:dyDescent="0.2">
      <c r="A1016">
        <v>2822</v>
      </c>
      <c r="B1016" s="3" t="s">
        <v>2822</v>
      </c>
      <c r="C1016" s="3" t="s">
        <v>6932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1427469892</v>
      </c>
      <c r="J1016">
        <v>1424881492</v>
      </c>
      <c r="K1016" t="b">
        <v>0</v>
      </c>
      <c r="L1016">
        <v>94</v>
      </c>
      <c r="M1016" t="b">
        <v>1</v>
      </c>
      <c r="N1016" t="s">
        <v>8269</v>
      </c>
      <c r="O1016" s="12">
        <f t="shared" si="60"/>
        <v>100</v>
      </c>
      <c r="P1016">
        <f t="shared" si="61"/>
        <v>63.83</v>
      </c>
      <c r="Q1016" s="14" t="s">
        <v>8323</v>
      </c>
      <c r="R1016" t="s">
        <v>8326</v>
      </c>
      <c r="S1016" s="17">
        <f t="shared" si="62"/>
        <v>42060.683935185181</v>
      </c>
      <c r="T1016" s="17">
        <f t="shared" si="63"/>
        <v>42090.642268518524</v>
      </c>
    </row>
    <row r="1017" spans="1:20" ht="48" x14ac:dyDescent="0.2">
      <c r="A1017">
        <v>3332</v>
      </c>
      <c r="B1017" s="3" t="s">
        <v>3332</v>
      </c>
      <c r="C1017" s="3" t="s">
        <v>7442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1405802330</v>
      </c>
      <c r="J1017">
        <v>1403210330</v>
      </c>
      <c r="K1017" t="b">
        <v>0</v>
      </c>
      <c r="L1017">
        <v>83</v>
      </c>
      <c r="M1017" t="b">
        <v>1</v>
      </c>
      <c r="N1017" t="s">
        <v>8269</v>
      </c>
      <c r="O1017" s="12">
        <f t="shared" si="60"/>
        <v>100</v>
      </c>
      <c r="P1017">
        <f t="shared" si="61"/>
        <v>72.290000000000006</v>
      </c>
      <c r="Q1017" s="14" t="s">
        <v>8323</v>
      </c>
      <c r="R1017" t="s">
        <v>8326</v>
      </c>
      <c r="S1017" s="17">
        <f t="shared" si="62"/>
        <v>41809.860300925924</v>
      </c>
      <c r="T1017" s="17">
        <f t="shared" si="63"/>
        <v>41839.860300925924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2">
        <f t="shared" si="60"/>
        <v>100</v>
      </c>
      <c r="P1018">
        <f t="shared" si="61"/>
        <v>600</v>
      </c>
      <c r="Q1018" s="14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2">
        <f t="shared" si="60"/>
        <v>120</v>
      </c>
      <c r="P1019">
        <f t="shared" si="61"/>
        <v>98.36</v>
      </c>
      <c r="Q1019" s="14" t="s">
        <v>8321</v>
      </c>
      <c r="R1019" t="s">
        <v>8332</v>
      </c>
      <c r="S1019" s="17">
        <f t="shared" si="62"/>
        <v>42457.623923611114</v>
      </c>
      <c r="T1019" s="17">
        <f t="shared" si="6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2">
        <f t="shared" si="60"/>
        <v>240</v>
      </c>
      <c r="P1020">
        <f t="shared" si="61"/>
        <v>41.38</v>
      </c>
      <c r="Q1020" s="14" t="s">
        <v>8321</v>
      </c>
      <c r="R1020" t="s">
        <v>8322</v>
      </c>
      <c r="S1020" s="17">
        <f t="shared" si="62"/>
        <v>40555.24800925926</v>
      </c>
      <c r="T1020" s="17">
        <f t="shared" si="6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2">
        <f t="shared" si="60"/>
        <v>102</v>
      </c>
      <c r="P1021">
        <f t="shared" si="61"/>
        <v>230.19</v>
      </c>
      <c r="Q1021" s="14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2">
        <f t="shared" si="60"/>
        <v>119</v>
      </c>
      <c r="P1022">
        <f t="shared" si="61"/>
        <v>97.38</v>
      </c>
      <c r="Q1022" s="14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2">
        <f t="shared" si="60"/>
        <v>148</v>
      </c>
      <c r="P1023">
        <f t="shared" si="61"/>
        <v>120.86</v>
      </c>
      <c r="Q1023" s="14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2">
        <f t="shared" si="60"/>
        <v>118</v>
      </c>
      <c r="P1024">
        <f t="shared" si="61"/>
        <v>64.95</v>
      </c>
      <c r="Q1024" s="14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2">
        <f t="shared" si="60"/>
        <v>169</v>
      </c>
      <c r="P1025">
        <f t="shared" si="61"/>
        <v>32.82</v>
      </c>
      <c r="Q1025" s="14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2">
        <f t="shared" si="60"/>
        <v>148</v>
      </c>
      <c r="P1026">
        <f t="shared" si="61"/>
        <v>95.23</v>
      </c>
      <c r="Q1026" s="14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2">
        <f t="shared" ref="O1027:O1090" si="64">ROUND(E1027/D1027*100,0)</f>
        <v>49</v>
      </c>
      <c r="P1027">
        <f t="shared" ref="P1027:P1090" si="65">IFERROR(ROUND(E1027/L1027,2),0)</f>
        <v>42.16</v>
      </c>
      <c r="Q1027" s="14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2">
        <f t="shared" si="64"/>
        <v>12</v>
      </c>
      <c r="P1028">
        <f t="shared" si="65"/>
        <v>83.94</v>
      </c>
      <c r="Q1028" s="14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2">
        <f t="shared" si="64"/>
        <v>12</v>
      </c>
      <c r="P1029">
        <f t="shared" si="65"/>
        <v>69.12</v>
      </c>
      <c r="Q1029" s="14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2">
        <f t="shared" si="64"/>
        <v>108</v>
      </c>
      <c r="P1030">
        <f t="shared" si="65"/>
        <v>61.03</v>
      </c>
      <c r="Q1030" s="14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2">
        <f t="shared" si="64"/>
        <v>23</v>
      </c>
      <c r="P1031">
        <f t="shared" si="65"/>
        <v>130.09</v>
      </c>
      <c r="Q1031" s="14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2">
        <f t="shared" si="64"/>
        <v>106</v>
      </c>
      <c r="P1032">
        <f t="shared" si="65"/>
        <v>56.2</v>
      </c>
      <c r="Q1032" s="14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2">
        <f t="shared" si="64"/>
        <v>117</v>
      </c>
      <c r="P1033">
        <f t="shared" si="65"/>
        <v>44.86</v>
      </c>
      <c r="Q1033" s="14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2">
        <f t="shared" si="64"/>
        <v>117</v>
      </c>
      <c r="P1034">
        <f t="shared" si="65"/>
        <v>60.74</v>
      </c>
      <c r="Q1034" s="14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2">
        <f t="shared" si="64"/>
        <v>194</v>
      </c>
      <c r="P1035">
        <f t="shared" si="65"/>
        <v>36.630000000000003</v>
      </c>
      <c r="Q1035" s="14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2">
        <f t="shared" si="64"/>
        <v>116</v>
      </c>
      <c r="P1036">
        <f t="shared" si="65"/>
        <v>73.58</v>
      </c>
      <c r="Q1036" s="14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2">
        <f t="shared" si="64"/>
        <v>116</v>
      </c>
      <c r="P1037">
        <f t="shared" si="65"/>
        <v>414.29</v>
      </c>
      <c r="Q1037" s="14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2">
        <f t="shared" si="64"/>
        <v>105</v>
      </c>
      <c r="P1038">
        <f t="shared" si="65"/>
        <v>65.58</v>
      </c>
      <c r="Q1038" s="14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2">
        <f t="shared" si="64"/>
        <v>12</v>
      </c>
      <c r="P1039">
        <f t="shared" si="65"/>
        <v>127.93</v>
      </c>
      <c r="Q1039" s="14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2">
        <f t="shared" si="64"/>
        <v>191</v>
      </c>
      <c r="P1040">
        <f t="shared" si="65"/>
        <v>358.69</v>
      </c>
      <c r="Q1040" s="14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2">
        <f t="shared" si="64"/>
        <v>114</v>
      </c>
      <c r="P1041">
        <f t="shared" si="65"/>
        <v>63.48</v>
      </c>
      <c r="Q1041" s="14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2">
        <f t="shared" si="64"/>
        <v>114</v>
      </c>
      <c r="P1042">
        <f t="shared" si="65"/>
        <v>82.61</v>
      </c>
      <c r="Q1042" s="14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2">
        <f t="shared" si="64"/>
        <v>114</v>
      </c>
      <c r="P1043">
        <f t="shared" si="65"/>
        <v>80.23</v>
      </c>
      <c r="Q1043" s="14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2">
        <f t="shared" si="64"/>
        <v>21</v>
      </c>
      <c r="P1044">
        <f t="shared" si="65"/>
        <v>189.33</v>
      </c>
      <c r="Q1044" s="14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2">
        <f t="shared" si="64"/>
        <v>113</v>
      </c>
      <c r="P1045">
        <f t="shared" si="65"/>
        <v>83.43</v>
      </c>
      <c r="Q1045" s="14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2">
        <f t="shared" si="64"/>
        <v>113</v>
      </c>
      <c r="P1046">
        <f t="shared" si="65"/>
        <v>107</v>
      </c>
      <c r="Q1046" s="14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2">
        <f t="shared" si="64"/>
        <v>378</v>
      </c>
      <c r="P1047">
        <f t="shared" si="65"/>
        <v>40.76</v>
      </c>
      <c r="Q1047" s="14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2">
        <f t="shared" si="64"/>
        <v>113</v>
      </c>
      <c r="P1048">
        <f t="shared" si="65"/>
        <v>68.25</v>
      </c>
      <c r="Q1048" s="14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2">
        <f t="shared" si="64"/>
        <v>142</v>
      </c>
      <c r="P1049">
        <f t="shared" si="65"/>
        <v>115.51</v>
      </c>
      <c r="Q1049" s="14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2">
        <f t="shared" si="64"/>
        <v>103</v>
      </c>
      <c r="P1050">
        <f t="shared" si="65"/>
        <v>47.13</v>
      </c>
      <c r="Q1050" s="14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2">
        <f t="shared" si="64"/>
        <v>113</v>
      </c>
      <c r="P1051">
        <f t="shared" si="65"/>
        <v>144.91</v>
      </c>
      <c r="Q1051" s="14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2">
        <f t="shared" si="64"/>
        <v>103</v>
      </c>
      <c r="P1052">
        <f t="shared" si="65"/>
        <v>68.010000000000005</v>
      </c>
      <c r="Q1052" s="14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2">
        <f t="shared" si="64"/>
        <v>113</v>
      </c>
      <c r="P1053">
        <f t="shared" si="65"/>
        <v>78.260000000000005</v>
      </c>
      <c r="Q1053" s="14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2">
        <f t="shared" si="64"/>
        <v>113</v>
      </c>
      <c r="P1054">
        <f t="shared" si="65"/>
        <v>110.47</v>
      </c>
      <c r="Q1054" s="14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2">
        <f t="shared" si="64"/>
        <v>102</v>
      </c>
      <c r="P1055">
        <f t="shared" si="65"/>
        <v>66.150000000000006</v>
      </c>
      <c r="Q1055" s="14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2">
        <f t="shared" si="64"/>
        <v>19</v>
      </c>
      <c r="P1056">
        <f t="shared" si="65"/>
        <v>95.28</v>
      </c>
      <c r="Q1056" s="14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2">
        <f t="shared" si="64"/>
        <v>107</v>
      </c>
      <c r="P1057">
        <f t="shared" si="65"/>
        <v>70.209999999999994</v>
      </c>
      <c r="Q1057" s="14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2">
        <f t="shared" si="64"/>
        <v>112</v>
      </c>
      <c r="P1058">
        <f t="shared" si="65"/>
        <v>69.19</v>
      </c>
      <c r="Q1058" s="14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2">
        <f t="shared" si="64"/>
        <v>102</v>
      </c>
      <c r="P1059">
        <f t="shared" si="65"/>
        <v>62.92</v>
      </c>
      <c r="Q1059" s="14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2">
        <f t="shared" si="64"/>
        <v>160</v>
      </c>
      <c r="P1060">
        <f t="shared" si="65"/>
        <v>109.78</v>
      </c>
      <c r="Q1060" s="14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2">
        <f t="shared" si="64"/>
        <v>112</v>
      </c>
      <c r="P1061">
        <f t="shared" si="65"/>
        <v>53.19</v>
      </c>
      <c r="Q1061" s="14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2">
        <f t="shared" si="64"/>
        <v>101</v>
      </c>
      <c r="P1062">
        <f t="shared" si="65"/>
        <v>113.88</v>
      </c>
      <c r="Q1062" s="14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2">
        <f t="shared" si="64"/>
        <v>279</v>
      </c>
      <c r="P1063">
        <f t="shared" si="65"/>
        <v>23.52</v>
      </c>
      <c r="Q1063" s="14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2">
        <f t="shared" si="64"/>
        <v>111</v>
      </c>
      <c r="P1064">
        <f t="shared" si="65"/>
        <v>50.18</v>
      </c>
      <c r="Q1064" s="14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2">
        <f t="shared" si="64"/>
        <v>25</v>
      </c>
      <c r="P1065">
        <f t="shared" si="65"/>
        <v>168.39</v>
      </c>
      <c r="Q1065" s="14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2">
        <f t="shared" si="64"/>
        <v>111</v>
      </c>
      <c r="P1066">
        <f t="shared" si="65"/>
        <v>95.78</v>
      </c>
      <c r="Q1066" s="14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2">
        <f t="shared" si="64"/>
        <v>111</v>
      </c>
      <c r="P1067">
        <f t="shared" si="65"/>
        <v>554</v>
      </c>
      <c r="Q1067" s="14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2">
        <f t="shared" si="64"/>
        <v>111</v>
      </c>
      <c r="P1068">
        <f t="shared" si="65"/>
        <v>63.62</v>
      </c>
      <c r="Q1068" s="14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2">
        <f t="shared" si="64"/>
        <v>120</v>
      </c>
      <c r="P1069">
        <f t="shared" si="65"/>
        <v>48.13</v>
      </c>
      <c r="Q1069" s="14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2">
        <f t="shared" si="64"/>
        <v>111</v>
      </c>
      <c r="P1070">
        <f t="shared" si="65"/>
        <v>40.630000000000003</v>
      </c>
      <c r="Q1070" s="14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2">
        <f t="shared" si="64"/>
        <v>100</v>
      </c>
      <c r="P1071">
        <f t="shared" si="65"/>
        <v>69.819999999999993</v>
      </c>
      <c r="Q1071" s="14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2">
        <f t="shared" si="64"/>
        <v>110</v>
      </c>
      <c r="P1072">
        <f t="shared" si="65"/>
        <v>166.97</v>
      </c>
      <c r="Q1072" s="14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2">
        <f t="shared" si="64"/>
        <v>110</v>
      </c>
      <c r="P1073">
        <f t="shared" si="65"/>
        <v>68.86</v>
      </c>
      <c r="Q1073" s="14" t="s">
        <v>8319</v>
      </c>
      <c r="R1073" t="s">
        <v>8320</v>
      </c>
      <c r="S1073" s="17">
        <f t="shared" si="66"/>
        <v>42495.871736111112</v>
      </c>
      <c r="T1073" s="17">
        <f t="shared" si="6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2">
        <f t="shared" si="64"/>
        <v>220</v>
      </c>
      <c r="P1074">
        <f t="shared" si="65"/>
        <v>37.479999999999997</v>
      </c>
      <c r="Q1074" s="14" t="s">
        <v>8316</v>
      </c>
      <c r="R1074" t="s">
        <v>8317</v>
      </c>
      <c r="S1074" s="17">
        <f t="shared" si="66"/>
        <v>42781.549097222218</v>
      </c>
      <c r="T1074" s="17">
        <f t="shared" si="67"/>
        <v>42806.507430555561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2">
        <f t="shared" si="64"/>
        <v>100</v>
      </c>
      <c r="P1075">
        <f t="shared" si="65"/>
        <v>125.09</v>
      </c>
      <c r="Q1075" s="14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2">
        <f t="shared" si="64"/>
        <v>110</v>
      </c>
      <c r="P1076">
        <f t="shared" si="65"/>
        <v>72.38</v>
      </c>
      <c r="Q1076" s="14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2">
        <f t="shared" si="64"/>
        <v>100</v>
      </c>
      <c r="P1077">
        <f t="shared" si="65"/>
        <v>305.56</v>
      </c>
      <c r="Q1077" s="14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2">
        <f t="shared" si="64"/>
        <v>137</v>
      </c>
      <c r="P1078">
        <f t="shared" si="65"/>
        <v>69.569999999999993</v>
      </c>
      <c r="Q1078" s="14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2">
        <f t="shared" si="64"/>
        <v>110</v>
      </c>
      <c r="P1079">
        <f t="shared" si="65"/>
        <v>50.75</v>
      </c>
      <c r="Q1079" s="14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2">
        <f t="shared" si="64"/>
        <v>110</v>
      </c>
      <c r="P1080">
        <f t="shared" si="65"/>
        <v>91.3</v>
      </c>
      <c r="Q1080" s="14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2">
        <f t="shared" si="64"/>
        <v>109</v>
      </c>
      <c r="P1081">
        <f t="shared" si="65"/>
        <v>54.69</v>
      </c>
      <c r="Q1081" s="14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2">
        <f t="shared" si="64"/>
        <v>137</v>
      </c>
      <c r="P1082">
        <f t="shared" si="65"/>
        <v>70.06</v>
      </c>
      <c r="Q1082" s="14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2">
        <f t="shared" si="64"/>
        <v>109</v>
      </c>
      <c r="P1083">
        <f t="shared" si="65"/>
        <v>74.819999999999993</v>
      </c>
      <c r="Q1083" s="14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2">
        <f t="shared" si="64"/>
        <v>136</v>
      </c>
      <c r="P1084">
        <f t="shared" si="65"/>
        <v>160.47</v>
      </c>
      <c r="Q1084" s="14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2">
        <f t="shared" si="64"/>
        <v>35</v>
      </c>
      <c r="P1085">
        <f t="shared" si="65"/>
        <v>104.85</v>
      </c>
      <c r="Q1085" s="14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2">
        <f t="shared" si="64"/>
        <v>156</v>
      </c>
      <c r="P1086">
        <f t="shared" si="65"/>
        <v>36.53</v>
      </c>
      <c r="Q1086" s="14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2">
        <f t="shared" si="64"/>
        <v>272</v>
      </c>
      <c r="P1087">
        <f t="shared" si="65"/>
        <v>48.54</v>
      </c>
      <c r="Q1087" s="14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2">
        <f t="shared" si="64"/>
        <v>109</v>
      </c>
      <c r="P1088">
        <f t="shared" si="65"/>
        <v>61.04</v>
      </c>
      <c r="Q1088" s="14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2">
        <f t="shared" si="64"/>
        <v>32</v>
      </c>
      <c r="P1089">
        <f t="shared" si="65"/>
        <v>115.55</v>
      </c>
      <c r="Q1089" s="14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2">
        <f t="shared" si="64"/>
        <v>109</v>
      </c>
      <c r="P1090">
        <f t="shared" si="65"/>
        <v>54.3</v>
      </c>
      <c r="Q1090" s="14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2">
        <f t="shared" ref="O1091:O1154" si="68">ROUND(E1091/D1091*100,0)</f>
        <v>15</v>
      </c>
      <c r="P1091">
        <f t="shared" ref="P1091:P1154" si="69">IFERROR(ROUND(E1091/L1091,2),0)</f>
        <v>71.34</v>
      </c>
      <c r="Q1091" s="14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2">
        <f t="shared" si="68"/>
        <v>271</v>
      </c>
      <c r="P1092">
        <f t="shared" si="69"/>
        <v>53.08</v>
      </c>
      <c r="Q1092" s="14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32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2">
        <f t="shared" si="68"/>
        <v>108</v>
      </c>
      <c r="P1093">
        <f t="shared" si="69"/>
        <v>94.91</v>
      </c>
      <c r="Q1093" s="14" t="s">
        <v>8323</v>
      </c>
      <c r="R1093" t="s">
        <v>8335</v>
      </c>
      <c r="S1093" s="17">
        <f t="shared" si="70"/>
        <v>42656.005173611105</v>
      </c>
      <c r="T1093" s="17">
        <f t="shared" si="7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2">
        <f t="shared" si="68"/>
        <v>155</v>
      </c>
      <c r="P1094">
        <f t="shared" si="69"/>
        <v>102.08</v>
      </c>
      <c r="Q1094" s="14" t="s">
        <v>8321</v>
      </c>
      <c r="R1094" t="s">
        <v>8343</v>
      </c>
      <c r="S1094" s="17">
        <f t="shared" si="70"/>
        <v>42125.333182870367</v>
      </c>
      <c r="T1094" s="17">
        <f t="shared" si="7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2">
        <f t="shared" si="68"/>
        <v>120</v>
      </c>
      <c r="P1095">
        <f t="shared" si="69"/>
        <v>50.93</v>
      </c>
      <c r="Q1095" s="14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2">
        <f t="shared" si="68"/>
        <v>108</v>
      </c>
      <c r="P1096">
        <f t="shared" si="69"/>
        <v>154.16999999999999</v>
      </c>
      <c r="Q1096" s="14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2">
        <f t="shared" si="68"/>
        <v>31</v>
      </c>
      <c r="P1097">
        <f t="shared" si="69"/>
        <v>71.87</v>
      </c>
      <c r="Q1097" s="14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2">
        <f t="shared" si="68"/>
        <v>108</v>
      </c>
      <c r="P1098">
        <f t="shared" si="69"/>
        <v>45.67</v>
      </c>
      <c r="Q1098" s="14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2">
        <f t="shared" si="68"/>
        <v>108</v>
      </c>
      <c r="P1099">
        <f t="shared" si="69"/>
        <v>76.87</v>
      </c>
      <c r="Q1099" s="14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2">
        <f t="shared" si="68"/>
        <v>90</v>
      </c>
      <c r="P1100">
        <f t="shared" si="69"/>
        <v>145.41</v>
      </c>
      <c r="Q1100" s="14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2">
        <f t="shared" si="68"/>
        <v>108</v>
      </c>
      <c r="P1101">
        <f t="shared" si="69"/>
        <v>76.8</v>
      </c>
      <c r="Q1101" s="14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2">
        <f t="shared" si="68"/>
        <v>139</v>
      </c>
      <c r="P1102">
        <f t="shared" si="69"/>
        <v>116.65</v>
      </c>
      <c r="Q1102" s="14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2">
        <f t="shared" si="68"/>
        <v>102</v>
      </c>
      <c r="P1103">
        <f t="shared" si="69"/>
        <v>83.75</v>
      </c>
      <c r="Q1103" s="14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2">
        <f t="shared" si="68"/>
        <v>107</v>
      </c>
      <c r="P1104">
        <f t="shared" si="69"/>
        <v>68.709999999999994</v>
      </c>
      <c r="Q1104" s="14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2">
        <f t="shared" si="68"/>
        <v>160</v>
      </c>
      <c r="P1105">
        <f t="shared" si="69"/>
        <v>40.29</v>
      </c>
      <c r="Q1105" s="14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2">
        <f t="shared" si="68"/>
        <v>107</v>
      </c>
      <c r="P1106">
        <f t="shared" si="69"/>
        <v>73.36</v>
      </c>
      <c r="Q1106" s="14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2">
        <f t="shared" si="68"/>
        <v>107</v>
      </c>
      <c r="P1107">
        <f t="shared" si="69"/>
        <v>74.209999999999994</v>
      </c>
      <c r="Q1107" s="14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2">
        <f t="shared" si="68"/>
        <v>127</v>
      </c>
      <c r="P1108">
        <f t="shared" si="69"/>
        <v>59.23</v>
      </c>
      <c r="Q1108" s="14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2">
        <f t="shared" si="68"/>
        <v>107</v>
      </c>
      <c r="P1109">
        <f t="shared" si="69"/>
        <v>108.78</v>
      </c>
      <c r="Q1109" s="14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2">
        <f t="shared" si="68"/>
        <v>27</v>
      </c>
      <c r="P1110">
        <f t="shared" si="69"/>
        <v>70.11</v>
      </c>
      <c r="Q1110" s="14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2">
        <f t="shared" si="68"/>
        <v>177</v>
      </c>
      <c r="P1111">
        <f t="shared" si="69"/>
        <v>81.89</v>
      </c>
      <c r="Q1111" s="14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2">
        <f t="shared" si="68"/>
        <v>116</v>
      </c>
      <c r="P1112">
        <f t="shared" si="69"/>
        <v>50.69</v>
      </c>
      <c r="Q1112" s="14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2">
        <f t="shared" si="68"/>
        <v>133</v>
      </c>
      <c r="P1113">
        <f t="shared" si="69"/>
        <v>82.94</v>
      </c>
      <c r="Q1113" s="14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2">
        <f t="shared" si="68"/>
        <v>106</v>
      </c>
      <c r="P1114">
        <f t="shared" si="69"/>
        <v>189.29</v>
      </c>
      <c r="Q1114" s="14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2">
        <f t="shared" si="68"/>
        <v>132</v>
      </c>
      <c r="P1115">
        <f t="shared" si="69"/>
        <v>48.15</v>
      </c>
      <c r="Q1115" s="14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2">
        <f t="shared" si="68"/>
        <v>106</v>
      </c>
      <c r="P1116">
        <f t="shared" si="69"/>
        <v>143.11000000000001</v>
      </c>
      <c r="Q1116" s="14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2">
        <f t="shared" si="68"/>
        <v>106</v>
      </c>
      <c r="P1117">
        <f t="shared" si="69"/>
        <v>115.02</v>
      </c>
      <c r="Q1117" s="14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2">
        <f t="shared" si="68"/>
        <v>106</v>
      </c>
      <c r="P1118">
        <f t="shared" si="69"/>
        <v>41.94</v>
      </c>
      <c r="Q1118" s="14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2">
        <f t="shared" si="68"/>
        <v>105</v>
      </c>
      <c r="P1119">
        <f t="shared" si="69"/>
        <v>107.57</v>
      </c>
      <c r="Q1119" s="14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2">
        <f t="shared" si="68"/>
        <v>105</v>
      </c>
      <c r="P1120">
        <f t="shared" si="69"/>
        <v>75.19</v>
      </c>
      <c r="Q1120" s="14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2">
        <f t="shared" si="68"/>
        <v>105</v>
      </c>
      <c r="P1121">
        <f t="shared" si="69"/>
        <v>64.16</v>
      </c>
      <c r="Q1121" s="14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2">
        <f t="shared" si="68"/>
        <v>105</v>
      </c>
      <c r="P1122">
        <f t="shared" si="69"/>
        <v>122.33</v>
      </c>
      <c r="Q1122" s="14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2">
        <f t="shared" si="68"/>
        <v>112</v>
      </c>
      <c r="P1123">
        <f t="shared" si="69"/>
        <v>105.18</v>
      </c>
      <c r="Q1123" s="14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2">
        <f t="shared" si="68"/>
        <v>117</v>
      </c>
      <c r="P1124">
        <f t="shared" si="69"/>
        <v>52.58</v>
      </c>
      <c r="Q1124" s="14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2">
        <f t="shared" si="68"/>
        <v>11</v>
      </c>
      <c r="P1125">
        <f t="shared" si="69"/>
        <v>437.5</v>
      </c>
      <c r="Q1125" s="14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2">
        <f t="shared" si="68"/>
        <v>105</v>
      </c>
      <c r="P1126">
        <f t="shared" si="69"/>
        <v>50.38</v>
      </c>
      <c r="Q1126" s="14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2">
        <f t="shared" si="68"/>
        <v>105</v>
      </c>
      <c r="P1127">
        <f t="shared" si="69"/>
        <v>113.83</v>
      </c>
      <c r="Q1127" s="14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2">
        <f t="shared" si="68"/>
        <v>105</v>
      </c>
      <c r="P1128">
        <f t="shared" si="69"/>
        <v>35.61</v>
      </c>
      <c r="Q1128" s="14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2">
        <f t="shared" si="68"/>
        <v>105</v>
      </c>
      <c r="P1129">
        <f t="shared" si="69"/>
        <v>36.86</v>
      </c>
      <c r="Q1129" s="14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2">
        <f t="shared" si="68"/>
        <v>2</v>
      </c>
      <c r="P1130">
        <f t="shared" si="69"/>
        <v>307.82</v>
      </c>
      <c r="Q1130" s="14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2">
        <f t="shared" si="68"/>
        <v>105</v>
      </c>
      <c r="P1131">
        <f t="shared" si="69"/>
        <v>93.43</v>
      </c>
      <c r="Q1131" s="14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2">
        <f t="shared" si="68"/>
        <v>105</v>
      </c>
      <c r="P1132">
        <f t="shared" si="69"/>
        <v>80.400000000000006</v>
      </c>
      <c r="Q1132" s="14" t="s">
        <v>8323</v>
      </c>
      <c r="R1132" t="s">
        <v>8326</v>
      </c>
      <c r="S1132" s="17">
        <f t="shared" si="70"/>
        <v>42248.697754629626</v>
      </c>
      <c r="T1132" s="17">
        <f t="shared" si="7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2">
        <f t="shared" si="68"/>
        <v>131</v>
      </c>
      <c r="P1133">
        <f t="shared" si="69"/>
        <v>43.55</v>
      </c>
      <c r="Q1133" s="14" t="s">
        <v>8311</v>
      </c>
      <c r="R1133" t="s">
        <v>8333</v>
      </c>
      <c r="S1133" s="17">
        <f t="shared" si="70"/>
        <v>41111.185891203706</v>
      </c>
      <c r="T1133" s="17">
        <f t="shared" si="7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2">
        <f t="shared" si="68"/>
        <v>104</v>
      </c>
      <c r="P1134">
        <f t="shared" si="69"/>
        <v>64.47</v>
      </c>
      <c r="Q1134" s="14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32" x14ac:dyDescent="0.2">
      <c r="A1135">
        <v>3217</v>
      </c>
      <c r="B1135" s="3" t="s">
        <v>3217</v>
      </c>
      <c r="C1135" s="3" t="s">
        <v>7327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8269</v>
      </c>
      <c r="O1135" s="12">
        <f t="shared" si="68"/>
        <v>116</v>
      </c>
      <c r="P1135">
        <f t="shared" si="69"/>
        <v>50.2</v>
      </c>
      <c r="Q1135" s="14" t="s">
        <v>8323</v>
      </c>
      <c r="R1135" t="s">
        <v>8326</v>
      </c>
      <c r="S1135" s="17">
        <f t="shared" si="70"/>
        <v>42648.546111111107</v>
      </c>
      <c r="T1135" s="17">
        <f t="shared" si="71"/>
        <v>42678.546111111107</v>
      </c>
    </row>
    <row r="1136" spans="1:20" ht="48" x14ac:dyDescent="0.2">
      <c r="A1136">
        <v>3021</v>
      </c>
      <c r="B1136" s="3" t="s">
        <v>3021</v>
      </c>
      <c r="C1136" s="3" t="s">
        <v>7131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8301</v>
      </c>
      <c r="O1136" s="12">
        <f t="shared" si="68"/>
        <v>116</v>
      </c>
      <c r="P1136">
        <f t="shared" si="69"/>
        <v>50.69</v>
      </c>
      <c r="Q1136" s="14" t="s">
        <v>8323</v>
      </c>
      <c r="R1136" t="s">
        <v>8324</v>
      </c>
      <c r="S1136" s="17">
        <f t="shared" si="70"/>
        <v>42660.618854166663</v>
      </c>
      <c r="T1136" s="17">
        <f t="shared" si="71"/>
        <v>42696.249305555553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2">
        <f t="shared" si="68"/>
        <v>26</v>
      </c>
      <c r="P1137">
        <f t="shared" si="69"/>
        <v>65.97</v>
      </c>
      <c r="Q1137" s="14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2">
        <f t="shared" si="68"/>
        <v>104</v>
      </c>
      <c r="P1138">
        <f t="shared" si="69"/>
        <v>66.7</v>
      </c>
      <c r="Q1138" s="14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2">
        <f t="shared" si="68"/>
        <v>104</v>
      </c>
      <c r="P1139">
        <f t="shared" si="69"/>
        <v>64.2</v>
      </c>
      <c r="Q1139" s="14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2">
        <f t="shared" si="68"/>
        <v>104</v>
      </c>
      <c r="P1140">
        <f t="shared" si="69"/>
        <v>1300</v>
      </c>
      <c r="Q1140" s="14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2">
        <f t="shared" si="68"/>
        <v>104</v>
      </c>
      <c r="P1141">
        <f t="shared" si="69"/>
        <v>96.2</v>
      </c>
      <c r="Q1141" s="14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2">
        <f t="shared" si="68"/>
        <v>104</v>
      </c>
      <c r="P1142">
        <f t="shared" si="69"/>
        <v>54.02</v>
      </c>
      <c r="Q1142" s="14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2">
        <f t="shared" si="68"/>
        <v>104</v>
      </c>
      <c r="P1143">
        <f t="shared" si="69"/>
        <v>99.54</v>
      </c>
      <c r="Q1143" s="14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2">
        <f t="shared" si="68"/>
        <v>104</v>
      </c>
      <c r="P1144">
        <f t="shared" si="69"/>
        <v>63.11</v>
      </c>
      <c r="Q1144" s="14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2">
        <f t="shared" si="68"/>
        <v>103</v>
      </c>
      <c r="P1145">
        <f t="shared" si="69"/>
        <v>172.23</v>
      </c>
      <c r="Q1145" s="14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2">
        <f t="shared" si="68"/>
        <v>129</v>
      </c>
      <c r="P1146">
        <f t="shared" si="69"/>
        <v>53.16</v>
      </c>
      <c r="Q1146" s="14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2">
        <f t="shared" si="68"/>
        <v>103</v>
      </c>
      <c r="P1147">
        <f t="shared" si="69"/>
        <v>85.75</v>
      </c>
      <c r="Q1147" s="14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2">
        <f t="shared" si="68"/>
        <v>103</v>
      </c>
      <c r="P1148">
        <f t="shared" si="69"/>
        <v>66.69</v>
      </c>
      <c r="Q1148" s="14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2">
        <f t="shared" si="68"/>
        <v>102</v>
      </c>
      <c r="P1149">
        <f t="shared" si="69"/>
        <v>55.01</v>
      </c>
      <c r="Q1149" s="14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2">
        <f t="shared" si="68"/>
        <v>102</v>
      </c>
      <c r="P1150">
        <f t="shared" si="69"/>
        <v>82.52</v>
      </c>
      <c r="Q1150" s="14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2">
        <f t="shared" si="68"/>
        <v>102</v>
      </c>
      <c r="P1151">
        <f t="shared" si="69"/>
        <v>150.15</v>
      </c>
      <c r="Q1151" s="14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2">
        <f t="shared" si="68"/>
        <v>102</v>
      </c>
      <c r="P1152">
        <f t="shared" si="69"/>
        <v>86.49</v>
      </c>
      <c r="Q1152" s="14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2">
        <f t="shared" si="68"/>
        <v>102</v>
      </c>
      <c r="P1153">
        <f t="shared" si="69"/>
        <v>58.62</v>
      </c>
      <c r="Q1153" s="14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2">
        <f t="shared" si="68"/>
        <v>128</v>
      </c>
      <c r="P1154">
        <f t="shared" si="69"/>
        <v>82.26</v>
      </c>
      <c r="Q1154" s="14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2">
        <f t="shared" ref="O1155:O1218" si="72">ROUND(E1155/D1155*100,0)</f>
        <v>102</v>
      </c>
      <c r="P1155">
        <f t="shared" ref="P1155:P1218" si="73">IFERROR(ROUND(E1155/L1155,2),0)</f>
        <v>51.47</v>
      </c>
      <c r="Q1155" s="14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2">
        <f t="shared" si="72"/>
        <v>154</v>
      </c>
      <c r="P1156">
        <f t="shared" si="73"/>
        <v>28.1</v>
      </c>
      <c r="Q1156" s="14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2">
        <f t="shared" si="72"/>
        <v>127</v>
      </c>
      <c r="P1157">
        <f t="shared" si="73"/>
        <v>80.73</v>
      </c>
      <c r="Q1157" s="14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2">
        <f t="shared" si="72"/>
        <v>254</v>
      </c>
      <c r="P1158">
        <f t="shared" si="73"/>
        <v>51.31</v>
      </c>
      <c r="Q1158" s="14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2">
        <f t="shared" si="72"/>
        <v>508</v>
      </c>
      <c r="P1159">
        <f t="shared" si="73"/>
        <v>101.56</v>
      </c>
      <c r="Q1159" s="14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2">
        <f t="shared" si="72"/>
        <v>101</v>
      </c>
      <c r="P1160">
        <f t="shared" si="73"/>
        <v>36.47</v>
      </c>
      <c r="Q1160" s="14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2">
        <f t="shared" si="72"/>
        <v>101</v>
      </c>
      <c r="P1161">
        <f t="shared" si="73"/>
        <v>110.22</v>
      </c>
      <c r="Q1161" s="14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2">
        <f t="shared" si="72"/>
        <v>101</v>
      </c>
      <c r="P1162">
        <f t="shared" si="73"/>
        <v>53.89</v>
      </c>
      <c r="Q1162" s="14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2">
        <f t="shared" si="72"/>
        <v>112</v>
      </c>
      <c r="P1163">
        <f t="shared" si="73"/>
        <v>23.96</v>
      </c>
      <c r="Q1163" s="14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2">
        <f t="shared" si="72"/>
        <v>101</v>
      </c>
      <c r="P1164">
        <f t="shared" si="73"/>
        <v>93.61</v>
      </c>
      <c r="Q1164" s="14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2">
        <f t="shared" si="72"/>
        <v>112</v>
      </c>
      <c r="P1165">
        <f t="shared" si="73"/>
        <v>87.1</v>
      </c>
      <c r="Q1165" s="14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2">
        <f t="shared" si="72"/>
        <v>3</v>
      </c>
      <c r="P1166">
        <f t="shared" si="73"/>
        <v>34.130000000000003</v>
      </c>
      <c r="Q1166" s="14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2">
        <f t="shared" si="72"/>
        <v>101</v>
      </c>
      <c r="P1167">
        <f t="shared" si="73"/>
        <v>41.74</v>
      </c>
      <c r="Q1167" s="14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2">
        <f t="shared" si="72"/>
        <v>101</v>
      </c>
      <c r="P1168">
        <f t="shared" si="73"/>
        <v>55.5</v>
      </c>
      <c r="Q1168" s="14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2">
        <f t="shared" si="72"/>
        <v>126</v>
      </c>
      <c r="P1169">
        <f t="shared" si="73"/>
        <v>53.72</v>
      </c>
      <c r="Q1169" s="14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2">
        <f t="shared" si="72"/>
        <v>101</v>
      </c>
      <c r="P1170">
        <f t="shared" si="73"/>
        <v>109.71</v>
      </c>
      <c r="Q1170" s="14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2">
        <f t="shared" si="72"/>
        <v>126</v>
      </c>
      <c r="P1171">
        <f t="shared" si="73"/>
        <v>84.08</v>
      </c>
      <c r="Q1171" s="14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2">
        <f t="shared" si="72"/>
        <v>101</v>
      </c>
      <c r="P1172">
        <f t="shared" si="73"/>
        <v>88.44</v>
      </c>
      <c r="Q1172" s="14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2">
        <f t="shared" si="72"/>
        <v>101</v>
      </c>
      <c r="P1173">
        <f t="shared" si="73"/>
        <v>114.55</v>
      </c>
      <c r="Q1173" s="14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2">
        <f t="shared" si="72"/>
        <v>101</v>
      </c>
      <c r="P1174">
        <f t="shared" si="73"/>
        <v>25.69</v>
      </c>
      <c r="Q1174" s="14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2">
        <f t="shared" si="72"/>
        <v>101</v>
      </c>
      <c r="P1175">
        <f t="shared" si="73"/>
        <v>186.11</v>
      </c>
      <c r="Q1175" s="14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2">
        <f t="shared" si="72"/>
        <v>100</v>
      </c>
      <c r="P1176">
        <f t="shared" si="73"/>
        <v>122.54</v>
      </c>
      <c r="Q1176" s="14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2">
        <f t="shared" si="72"/>
        <v>100</v>
      </c>
      <c r="P1177">
        <f t="shared" si="73"/>
        <v>79.62</v>
      </c>
      <c r="Q1177" s="14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2">
        <f t="shared" si="72"/>
        <v>100</v>
      </c>
      <c r="P1178">
        <f t="shared" si="73"/>
        <v>200.49</v>
      </c>
      <c r="Q1178" s="14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2">
        <f t="shared" si="72"/>
        <v>10</v>
      </c>
      <c r="P1179">
        <f t="shared" si="73"/>
        <v>178.93</v>
      </c>
      <c r="Q1179" s="14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2">
        <f t="shared" si="72"/>
        <v>100</v>
      </c>
      <c r="P1180">
        <f t="shared" si="73"/>
        <v>68.53</v>
      </c>
      <c r="Q1180" s="14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2">
        <f t="shared" si="72"/>
        <v>100</v>
      </c>
      <c r="P1181">
        <f t="shared" si="73"/>
        <v>178.61</v>
      </c>
      <c r="Q1181" s="14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2">
        <f t="shared" si="72"/>
        <v>100</v>
      </c>
      <c r="P1182">
        <f t="shared" si="73"/>
        <v>131.58000000000001</v>
      </c>
      <c r="Q1182" s="14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32" x14ac:dyDescent="0.2">
      <c r="A1183">
        <v>3763</v>
      </c>
      <c r="B1183" s="3" t="s">
        <v>3760</v>
      </c>
      <c r="C1183" s="3" t="s">
        <v>7873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1427907626</v>
      </c>
      <c r="J1183">
        <v>1425319226</v>
      </c>
      <c r="K1183" t="b">
        <v>0</v>
      </c>
      <c r="L1183">
        <v>77</v>
      </c>
      <c r="M1183" t="b">
        <v>1</v>
      </c>
      <c r="N1183" t="s">
        <v>8303</v>
      </c>
      <c r="O1183" s="12">
        <f t="shared" si="72"/>
        <v>100</v>
      </c>
      <c r="P1183">
        <f t="shared" si="73"/>
        <v>64.94</v>
      </c>
      <c r="Q1183" s="14" t="s">
        <v>8323</v>
      </c>
      <c r="R1183" t="s">
        <v>8335</v>
      </c>
      <c r="S1183" s="17">
        <f t="shared" si="74"/>
        <v>42065.750300925924</v>
      </c>
      <c r="T1183" s="17">
        <f t="shared" si="75"/>
        <v>42095.708634259259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2">
        <f t="shared" si="72"/>
        <v>100</v>
      </c>
      <c r="P1184">
        <f t="shared" si="73"/>
        <v>100</v>
      </c>
      <c r="Q1184" s="14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8" x14ac:dyDescent="0.2">
      <c r="A1185">
        <v>3828</v>
      </c>
      <c r="B1185" s="3" t="s">
        <v>3825</v>
      </c>
      <c r="C1185" s="3" t="s">
        <v>7937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1420033187</v>
      </c>
      <c r="J1185">
        <v>1414845587</v>
      </c>
      <c r="K1185" t="b">
        <v>0</v>
      </c>
      <c r="L1185">
        <v>28</v>
      </c>
      <c r="M1185" t="b">
        <v>1</v>
      </c>
      <c r="N1185" t="s">
        <v>8269</v>
      </c>
      <c r="O1185" s="12">
        <f t="shared" si="72"/>
        <v>100</v>
      </c>
      <c r="P1185">
        <f t="shared" si="73"/>
        <v>178.57</v>
      </c>
      <c r="Q1185" s="14" t="s">
        <v>8323</v>
      </c>
      <c r="R1185" t="s">
        <v>8326</v>
      </c>
      <c r="S1185" s="17">
        <f t="shared" si="74"/>
        <v>41944.527627314819</v>
      </c>
      <c r="T1185" s="17">
        <f t="shared" si="75"/>
        <v>42004.569293981483</v>
      </c>
    </row>
    <row r="1186" spans="1:20" ht="48" hidden="1" x14ac:dyDescent="0.2">
      <c r="A1186">
        <v>2522</v>
      </c>
      <c r="B1186" s="3" t="s">
        <v>2522</v>
      </c>
      <c r="C1186" s="3" t="s">
        <v>6632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1461336720</v>
      </c>
      <c r="J1186">
        <v>1459431960</v>
      </c>
      <c r="K1186" t="b">
        <v>0</v>
      </c>
      <c r="L1186">
        <v>27</v>
      </c>
      <c r="M1186" t="b">
        <v>1</v>
      </c>
      <c r="N1186" t="s">
        <v>8298</v>
      </c>
      <c r="O1186" s="12">
        <f t="shared" si="72"/>
        <v>100</v>
      </c>
      <c r="P1186">
        <f t="shared" si="73"/>
        <v>185.19</v>
      </c>
      <c r="Q1186" s="14" t="s">
        <v>8327</v>
      </c>
      <c r="R1186" t="s">
        <v>8341</v>
      </c>
      <c r="S1186" s="17">
        <f t="shared" si="74"/>
        <v>42460.573611111111</v>
      </c>
      <c r="T1186" s="17">
        <f t="shared" si="75"/>
        <v>42482.619444444441</v>
      </c>
    </row>
    <row r="1187" spans="1:20" ht="48" hidden="1" x14ac:dyDescent="0.2">
      <c r="A1187">
        <v>100</v>
      </c>
      <c r="B1187" s="3" t="s">
        <v>102</v>
      </c>
      <c r="C1187" s="3" t="s">
        <v>4211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8264</v>
      </c>
      <c r="O1187" s="12">
        <f t="shared" si="72"/>
        <v>100</v>
      </c>
      <c r="P1187">
        <f t="shared" si="73"/>
        <v>192.31</v>
      </c>
      <c r="Q1187" s="14" t="s">
        <v>8321</v>
      </c>
      <c r="R1187" t="s">
        <v>8343</v>
      </c>
      <c r="S1187" s="17">
        <f t="shared" si="74"/>
        <v>41197.753310185188</v>
      </c>
      <c r="T1187" s="17">
        <f t="shared" si="75"/>
        <v>41217.794976851852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2">
        <f t="shared" si="72"/>
        <v>108</v>
      </c>
      <c r="P1188">
        <f t="shared" si="73"/>
        <v>65.16</v>
      </c>
      <c r="Q1188" s="14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2">
        <f t="shared" si="72"/>
        <v>20</v>
      </c>
      <c r="P1189">
        <f t="shared" si="73"/>
        <v>308.75</v>
      </c>
      <c r="Q1189" s="14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2">
        <f t="shared" si="72"/>
        <v>14</v>
      </c>
      <c r="P1190">
        <f t="shared" si="73"/>
        <v>129.97</v>
      </c>
      <c r="Q1190" s="14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2">
        <f t="shared" si="72"/>
        <v>110</v>
      </c>
      <c r="P1191">
        <f t="shared" si="73"/>
        <v>94.9</v>
      </c>
      <c r="Q1191" s="14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2">
        <f t="shared" si="72"/>
        <v>10</v>
      </c>
      <c r="P1192">
        <f t="shared" si="73"/>
        <v>54.67</v>
      </c>
      <c r="Q1192" s="14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2">
        <f t="shared" si="72"/>
        <v>2</v>
      </c>
      <c r="P1193">
        <f t="shared" si="73"/>
        <v>39.57</v>
      </c>
      <c r="Q1193" s="14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2">
        <f t="shared" si="72"/>
        <v>100</v>
      </c>
      <c r="P1194">
        <f t="shared" si="73"/>
        <v>148.47999999999999</v>
      </c>
      <c r="Q1194" s="14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2">
        <f t="shared" si="72"/>
        <v>196</v>
      </c>
      <c r="P1195">
        <f t="shared" si="73"/>
        <v>40.75</v>
      </c>
      <c r="Q1195" s="14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2">
        <f t="shared" si="72"/>
        <v>33</v>
      </c>
      <c r="P1196">
        <f t="shared" si="73"/>
        <v>88.8</v>
      </c>
      <c r="Q1196" s="14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2">
        <f t="shared" si="72"/>
        <v>106</v>
      </c>
      <c r="P1197">
        <f t="shared" si="73"/>
        <v>64.75</v>
      </c>
      <c r="Q1197" s="14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2">
        <f t="shared" si="72"/>
        <v>20</v>
      </c>
      <c r="P1198">
        <f t="shared" si="73"/>
        <v>44.94</v>
      </c>
      <c r="Q1198" s="14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2">
        <f t="shared" si="72"/>
        <v>110</v>
      </c>
      <c r="P1199">
        <f t="shared" si="73"/>
        <v>74.25</v>
      </c>
      <c r="Q1199" s="14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2">
        <f t="shared" si="72"/>
        <v>138</v>
      </c>
      <c r="P1200">
        <f t="shared" si="73"/>
        <v>34.17</v>
      </c>
      <c r="Q1200" s="14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2">
        <f t="shared" si="72"/>
        <v>320</v>
      </c>
      <c r="P1201">
        <f t="shared" si="73"/>
        <v>24.76</v>
      </c>
      <c r="Q1201" s="14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2">
        <f t="shared" si="72"/>
        <v>107</v>
      </c>
      <c r="P1202">
        <f t="shared" si="73"/>
        <v>28.58</v>
      </c>
      <c r="Q1202" s="14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2">
        <f t="shared" si="72"/>
        <v>120</v>
      </c>
      <c r="P1203">
        <f t="shared" si="73"/>
        <v>41.7</v>
      </c>
      <c r="Q1203" s="14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2">
        <f t="shared" si="72"/>
        <v>114</v>
      </c>
      <c r="P1204">
        <f t="shared" si="73"/>
        <v>77.34</v>
      </c>
      <c r="Q1204" s="14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2">
        <f t="shared" si="72"/>
        <v>120</v>
      </c>
      <c r="P1205">
        <f t="shared" si="73"/>
        <v>159.47</v>
      </c>
      <c r="Q1205" s="14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2">
        <f t="shared" si="72"/>
        <v>237</v>
      </c>
      <c r="P1206">
        <f t="shared" si="73"/>
        <v>36.21</v>
      </c>
      <c r="Q1206" s="14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2">
        <f t="shared" si="72"/>
        <v>3</v>
      </c>
      <c r="P1207">
        <f t="shared" si="73"/>
        <v>81.239999999999995</v>
      </c>
      <c r="Q1207" s="14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2">
        <f t="shared" si="72"/>
        <v>117</v>
      </c>
      <c r="P1208">
        <f t="shared" si="73"/>
        <v>85.18</v>
      </c>
      <c r="Q1208" s="14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2">
        <f t="shared" si="72"/>
        <v>134</v>
      </c>
      <c r="P1209">
        <f t="shared" si="73"/>
        <v>62.38</v>
      </c>
      <c r="Q1209" s="14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2">
        <f t="shared" si="72"/>
        <v>212</v>
      </c>
      <c r="P1210">
        <f t="shared" si="73"/>
        <v>50.25</v>
      </c>
      <c r="Q1210" s="14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2">
        <f t="shared" si="72"/>
        <v>2</v>
      </c>
      <c r="P1211">
        <f t="shared" si="73"/>
        <v>424.45</v>
      </c>
      <c r="Q1211" s="14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2">
        <f t="shared" si="72"/>
        <v>72</v>
      </c>
      <c r="P1212">
        <f t="shared" si="73"/>
        <v>49.12</v>
      </c>
      <c r="Q1212" s="14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2">
        <f t="shared" si="72"/>
        <v>104</v>
      </c>
      <c r="P1213">
        <f t="shared" si="73"/>
        <v>53.56</v>
      </c>
      <c r="Q1213" s="14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2">
        <f t="shared" si="72"/>
        <v>155</v>
      </c>
      <c r="P1214">
        <f t="shared" si="73"/>
        <v>83.14</v>
      </c>
      <c r="Q1214" s="14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2">
        <f t="shared" si="72"/>
        <v>103</v>
      </c>
      <c r="P1215">
        <f t="shared" si="73"/>
        <v>43.04</v>
      </c>
      <c r="Q1215" s="14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2">
        <f t="shared" si="72"/>
        <v>155</v>
      </c>
      <c r="P1216">
        <f t="shared" si="73"/>
        <v>96.71</v>
      </c>
      <c r="Q1216" s="14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2">
        <f t="shared" si="72"/>
        <v>155</v>
      </c>
      <c r="P1217">
        <f t="shared" si="73"/>
        <v>69.27</v>
      </c>
      <c r="Q1217" s="14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2">
        <f t="shared" si="72"/>
        <v>4</v>
      </c>
      <c r="P1218">
        <f t="shared" si="73"/>
        <v>125.27</v>
      </c>
      <c r="Q1218" s="14" t="s">
        <v>8323</v>
      </c>
      <c r="R1218" t="s">
        <v>8324</v>
      </c>
      <c r="S1218" s="17">
        <f t="shared" si="74"/>
        <v>42081.731273148151</v>
      </c>
      <c r="T1218" s="17">
        <f t="shared" si="7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2">
        <f t="shared" ref="O1219:O1282" si="76">ROUND(E1219/D1219*100,0)</f>
        <v>31</v>
      </c>
      <c r="P1219">
        <f t="shared" ref="P1219:P1282" si="77">IFERROR(ROUND(E1219/L1219,2),0)</f>
        <v>231.75</v>
      </c>
      <c r="Q1219" s="14" t="s">
        <v>8327</v>
      </c>
      <c r="R1219" t="s">
        <v>8350</v>
      </c>
      <c r="S1219" s="17">
        <f t="shared" ref="S1219:S1282" si="78">(((J1219/60)/60)/24)+DATE(1970,1,1)</f>
        <v>40847.171018518515</v>
      </c>
      <c r="T1219" s="17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2">
        <f t="shared" si="76"/>
        <v>31</v>
      </c>
      <c r="P1220">
        <f t="shared" si="77"/>
        <v>124.92</v>
      </c>
      <c r="Q1220" s="14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2">
        <f t="shared" si="76"/>
        <v>107</v>
      </c>
      <c r="P1221">
        <f t="shared" si="77"/>
        <v>100.22</v>
      </c>
      <c r="Q1221" s="14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2">
        <f t="shared" si="76"/>
        <v>102</v>
      </c>
      <c r="P1222">
        <f t="shared" si="77"/>
        <v>72.89</v>
      </c>
      <c r="Q1222" s="14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2">
        <f t="shared" si="76"/>
        <v>153</v>
      </c>
      <c r="P1223">
        <f t="shared" si="77"/>
        <v>70.459999999999994</v>
      </c>
      <c r="Q1223" s="14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2">
        <f t="shared" si="76"/>
        <v>102</v>
      </c>
      <c r="P1224">
        <f t="shared" si="77"/>
        <v>80.16</v>
      </c>
      <c r="Q1224" s="14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2">
        <f t="shared" si="76"/>
        <v>30</v>
      </c>
      <c r="P1225">
        <f t="shared" si="77"/>
        <v>51.29</v>
      </c>
      <c r="Q1225" s="14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2">
        <f t="shared" si="76"/>
        <v>101</v>
      </c>
      <c r="P1226">
        <f t="shared" si="77"/>
        <v>114.13</v>
      </c>
      <c r="Q1226" s="14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2">
        <f t="shared" si="76"/>
        <v>130</v>
      </c>
      <c r="P1227">
        <f t="shared" si="77"/>
        <v>42.21</v>
      </c>
      <c r="Q1227" s="14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2">
        <f t="shared" si="76"/>
        <v>103</v>
      </c>
      <c r="P1228">
        <f t="shared" si="77"/>
        <v>77.27</v>
      </c>
      <c r="Q1228" s="14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2">
        <f t="shared" si="76"/>
        <v>101</v>
      </c>
      <c r="P1229">
        <f t="shared" si="77"/>
        <v>267.64999999999998</v>
      </c>
      <c r="Q1229" s="14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2">
        <f t="shared" si="76"/>
        <v>114</v>
      </c>
      <c r="P1230">
        <f t="shared" si="77"/>
        <v>56.83</v>
      </c>
      <c r="Q1230" s="14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2">
        <f t="shared" si="76"/>
        <v>114</v>
      </c>
      <c r="P1231">
        <f t="shared" si="77"/>
        <v>39.869999999999997</v>
      </c>
      <c r="Q1231" s="14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2">
        <f t="shared" si="76"/>
        <v>101</v>
      </c>
      <c r="P1232">
        <f t="shared" si="77"/>
        <v>64.709999999999994</v>
      </c>
      <c r="Q1232" s="14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2">
        <f t="shared" si="76"/>
        <v>174</v>
      </c>
      <c r="P1233">
        <f t="shared" si="77"/>
        <v>32.32</v>
      </c>
      <c r="Q1233" s="14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2">
        <f t="shared" si="76"/>
        <v>100</v>
      </c>
      <c r="P1234">
        <f t="shared" si="77"/>
        <v>167.49</v>
      </c>
      <c r="Q1234" s="14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2">
        <f t="shared" si="76"/>
        <v>100</v>
      </c>
      <c r="P1235">
        <f t="shared" si="77"/>
        <v>74.069999999999993</v>
      </c>
      <c r="Q1235" s="14" t="s">
        <v>8327</v>
      </c>
      <c r="R1235" t="s">
        <v>8341</v>
      </c>
      <c r="S1235" s="17">
        <f t="shared" si="78"/>
        <v>42208.680023148147</v>
      </c>
      <c r="T1235" s="17">
        <f t="shared" si="7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2">
        <f t="shared" si="76"/>
        <v>113</v>
      </c>
      <c r="P1236">
        <f t="shared" si="77"/>
        <v>136.91</v>
      </c>
      <c r="Q1236" s="14" t="s">
        <v>8327</v>
      </c>
      <c r="R1236" t="s">
        <v>8341</v>
      </c>
      <c r="S1236" s="17">
        <f t="shared" si="78"/>
        <v>41953.091134259259</v>
      </c>
      <c r="T1236" s="17">
        <f t="shared" si="7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2">
        <f t="shared" si="76"/>
        <v>113</v>
      </c>
      <c r="P1237">
        <f t="shared" si="77"/>
        <v>47.54</v>
      </c>
      <c r="Q1237" s="14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2">
        <f t="shared" si="76"/>
        <v>100</v>
      </c>
      <c r="P1238">
        <f t="shared" si="77"/>
        <v>65.38</v>
      </c>
      <c r="Q1238" s="14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2">
        <f t="shared" si="76"/>
        <v>113</v>
      </c>
      <c r="P1239">
        <f t="shared" si="77"/>
        <v>80.55</v>
      </c>
      <c r="Q1239" s="14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2">
        <f t="shared" si="76"/>
        <v>100</v>
      </c>
      <c r="P1240">
        <f t="shared" si="77"/>
        <v>104.65</v>
      </c>
      <c r="Q1240" s="14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2">
        <f t="shared" si="76"/>
        <v>100</v>
      </c>
      <c r="P1241">
        <f t="shared" si="77"/>
        <v>145.16</v>
      </c>
      <c r="Q1241" s="14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2">
        <f t="shared" si="76"/>
        <v>36</v>
      </c>
      <c r="P1242">
        <f t="shared" si="77"/>
        <v>373.5</v>
      </c>
      <c r="Q1242" s="14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2">
        <f t="shared" si="76"/>
        <v>111</v>
      </c>
      <c r="P1243">
        <f t="shared" si="77"/>
        <v>61.9</v>
      </c>
      <c r="Q1243" s="14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2">
        <f t="shared" si="76"/>
        <v>127</v>
      </c>
      <c r="P1244">
        <f t="shared" si="77"/>
        <v>72.95</v>
      </c>
      <c r="Q1244" s="14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2">
        <f t="shared" si="76"/>
        <v>111</v>
      </c>
      <c r="P1245">
        <f t="shared" si="77"/>
        <v>68.349999999999994</v>
      </c>
      <c r="Q1245" s="14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2">
        <f t="shared" si="76"/>
        <v>164</v>
      </c>
      <c r="P1246">
        <f t="shared" si="77"/>
        <v>70.290000000000006</v>
      </c>
      <c r="Q1246" s="14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2">
        <f t="shared" si="76"/>
        <v>110</v>
      </c>
      <c r="P1247">
        <f t="shared" si="77"/>
        <v>50.11</v>
      </c>
      <c r="Q1247" s="14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2">
        <f t="shared" si="76"/>
        <v>103</v>
      </c>
      <c r="P1248">
        <f t="shared" si="77"/>
        <v>49.55</v>
      </c>
      <c r="Q1248" s="14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2">
        <f t="shared" si="76"/>
        <v>110</v>
      </c>
      <c r="P1249">
        <f t="shared" si="77"/>
        <v>49.44</v>
      </c>
      <c r="Q1249" s="14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2">
        <f t="shared" si="76"/>
        <v>147</v>
      </c>
      <c r="P1250">
        <f t="shared" si="77"/>
        <v>191.13</v>
      </c>
      <c r="Q1250" s="14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2">
        <f t="shared" si="76"/>
        <v>126</v>
      </c>
      <c r="P1251">
        <f t="shared" si="77"/>
        <v>57.08</v>
      </c>
      <c r="Q1251" s="14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2">
        <f t="shared" si="76"/>
        <v>110</v>
      </c>
      <c r="P1252">
        <f t="shared" si="77"/>
        <v>93.4</v>
      </c>
      <c r="Q1252" s="14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2">
        <f t="shared" si="76"/>
        <v>878</v>
      </c>
      <c r="P1253">
        <f t="shared" si="77"/>
        <v>27.6</v>
      </c>
      <c r="Q1253" s="14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2">
        <f t="shared" si="76"/>
        <v>219</v>
      </c>
      <c r="P1254">
        <f t="shared" si="77"/>
        <v>67.260000000000005</v>
      </c>
      <c r="Q1254" s="14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2">
        <f t="shared" si="76"/>
        <v>146</v>
      </c>
      <c r="P1255">
        <f t="shared" si="77"/>
        <v>104.07</v>
      </c>
      <c r="Q1255" s="14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2">
        <f t="shared" si="76"/>
        <v>17</v>
      </c>
      <c r="P1256">
        <f t="shared" si="77"/>
        <v>111.41</v>
      </c>
      <c r="Q1256" s="14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2">
        <f t="shared" si="76"/>
        <v>124</v>
      </c>
      <c r="P1257">
        <f t="shared" si="77"/>
        <v>68.94</v>
      </c>
      <c r="Q1257" s="14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2">
        <f t="shared" si="76"/>
        <v>109</v>
      </c>
      <c r="P1258">
        <f t="shared" si="77"/>
        <v>28.94</v>
      </c>
      <c r="Q1258" s="14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2">
        <f t="shared" si="76"/>
        <v>124</v>
      </c>
      <c r="P1259">
        <f t="shared" si="77"/>
        <v>135.63</v>
      </c>
      <c r="Q1259" s="14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2">
        <f t="shared" si="76"/>
        <v>173</v>
      </c>
      <c r="P1260">
        <f t="shared" si="77"/>
        <v>100.47</v>
      </c>
      <c r="Q1260" s="14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2">
        <f t="shared" si="76"/>
        <v>22</v>
      </c>
      <c r="P1261">
        <f t="shared" si="77"/>
        <v>110.64</v>
      </c>
      <c r="Q1261" s="14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2">
        <f t="shared" si="76"/>
        <v>127</v>
      </c>
      <c r="P1262">
        <f t="shared" si="77"/>
        <v>52.6</v>
      </c>
      <c r="Q1262" s="14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2">
        <f t="shared" si="76"/>
        <v>123</v>
      </c>
      <c r="P1263">
        <f t="shared" si="77"/>
        <v>93.7</v>
      </c>
      <c r="Q1263" s="14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2">
        <f t="shared" si="76"/>
        <v>168</v>
      </c>
      <c r="P1264">
        <f t="shared" si="77"/>
        <v>10.51</v>
      </c>
      <c r="Q1264" s="14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2">
        <f t="shared" si="76"/>
        <v>108</v>
      </c>
      <c r="P1265">
        <f t="shared" si="77"/>
        <v>74.239999999999995</v>
      </c>
      <c r="Q1265" s="14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2">
        <f t="shared" si="76"/>
        <v>43</v>
      </c>
      <c r="P1266">
        <f t="shared" si="77"/>
        <v>40.98</v>
      </c>
      <c r="Q1266" s="14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2">
        <f t="shared" si="76"/>
        <v>107</v>
      </c>
      <c r="P1267">
        <f t="shared" si="77"/>
        <v>204.57</v>
      </c>
      <c r="Q1267" s="14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2">
        <f t="shared" si="76"/>
        <v>107</v>
      </c>
      <c r="P1268">
        <f t="shared" si="77"/>
        <v>52.96</v>
      </c>
      <c r="Q1268" s="14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2">
        <f t="shared" si="76"/>
        <v>107</v>
      </c>
      <c r="P1269">
        <f t="shared" si="77"/>
        <v>99.53</v>
      </c>
      <c r="Q1269" s="14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2">
        <f t="shared" si="76"/>
        <v>122</v>
      </c>
      <c r="P1270">
        <f t="shared" si="77"/>
        <v>75.09</v>
      </c>
      <c r="Q1270" s="14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2">
        <f t="shared" si="76"/>
        <v>122</v>
      </c>
      <c r="P1271">
        <f t="shared" si="77"/>
        <v>85.5</v>
      </c>
      <c r="Q1271" s="14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2">
        <f t="shared" si="76"/>
        <v>107</v>
      </c>
      <c r="P1272">
        <f t="shared" si="77"/>
        <v>106.53</v>
      </c>
      <c r="Q1272" s="14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2">
        <f t="shared" si="76"/>
        <v>106</v>
      </c>
      <c r="P1273">
        <f t="shared" si="77"/>
        <v>184.78</v>
      </c>
      <c r="Q1273" s="14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2">
        <f t="shared" si="76"/>
        <v>142</v>
      </c>
      <c r="P1274">
        <f t="shared" si="77"/>
        <v>25.13</v>
      </c>
      <c r="Q1274" s="14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2">
        <f t="shared" si="76"/>
        <v>106</v>
      </c>
      <c r="P1275">
        <f t="shared" si="77"/>
        <v>90.28</v>
      </c>
      <c r="Q1275" s="14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2">
        <f t="shared" si="76"/>
        <v>101</v>
      </c>
      <c r="P1276">
        <f t="shared" si="77"/>
        <v>103.17</v>
      </c>
      <c r="Q1276" s="14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2">
        <f t="shared" si="76"/>
        <v>384</v>
      </c>
      <c r="P1277">
        <f t="shared" si="77"/>
        <v>22.12</v>
      </c>
      <c r="Q1277" s="14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2">
        <f t="shared" si="76"/>
        <v>121</v>
      </c>
      <c r="P1278">
        <f t="shared" si="77"/>
        <v>58.6</v>
      </c>
      <c r="Q1278" s="14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2">
        <f t="shared" si="76"/>
        <v>105</v>
      </c>
      <c r="P1279">
        <f t="shared" si="77"/>
        <v>136</v>
      </c>
      <c r="Q1279" s="14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2">
        <f t="shared" si="76"/>
        <v>105</v>
      </c>
      <c r="P1280">
        <f t="shared" si="77"/>
        <v>73.77</v>
      </c>
      <c r="Q1280" s="14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2">
        <f t="shared" si="76"/>
        <v>22</v>
      </c>
      <c r="P1281">
        <f t="shared" si="77"/>
        <v>48.72</v>
      </c>
      <c r="Q1281" s="14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2">
        <f t="shared" si="76"/>
        <v>105</v>
      </c>
      <c r="P1282">
        <f t="shared" si="77"/>
        <v>42.72</v>
      </c>
      <c r="Q1282" s="14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2">
        <f t="shared" ref="O1283:O1346" si="80">ROUND(E1283/D1283*100,0)</f>
        <v>119</v>
      </c>
      <c r="P1283">
        <f t="shared" ref="P1283:P1346" si="81">IFERROR(ROUND(E1283/L1283,2),0)</f>
        <v>44.96</v>
      </c>
      <c r="Q1283" s="14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2">
        <f t="shared" si="80"/>
        <v>119</v>
      </c>
      <c r="P1284">
        <f t="shared" si="81"/>
        <v>46.4</v>
      </c>
      <c r="Q1284" s="14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8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2">
        <f t="shared" si="80"/>
        <v>60</v>
      </c>
      <c r="P1285">
        <f t="shared" si="81"/>
        <v>174</v>
      </c>
      <c r="Q1285" s="14" t="s">
        <v>8323</v>
      </c>
      <c r="R1285" t="s">
        <v>8335</v>
      </c>
      <c r="S1285" s="17">
        <f t="shared" si="82"/>
        <v>41968.938993055555</v>
      </c>
      <c r="T1285" s="17">
        <f t="shared" si="83"/>
        <v>41989.938993055555</v>
      </c>
    </row>
    <row r="1286" spans="1:20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2">
        <f t="shared" si="80"/>
        <v>139</v>
      </c>
      <c r="P1286">
        <f t="shared" si="81"/>
        <v>62.33</v>
      </c>
      <c r="Q1286" s="14" t="s">
        <v>8323</v>
      </c>
      <c r="R1286" t="s">
        <v>8326</v>
      </c>
      <c r="S1286" s="17">
        <f t="shared" si="82"/>
        <v>41772.685393518521</v>
      </c>
      <c r="T1286" s="17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2">
        <f t="shared" si="80"/>
        <v>119</v>
      </c>
      <c r="P1287">
        <f t="shared" si="81"/>
        <v>63.18</v>
      </c>
      <c r="Q1287" s="14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2">
        <f t="shared" si="80"/>
        <v>166</v>
      </c>
      <c r="P1288">
        <f t="shared" si="81"/>
        <v>46.65</v>
      </c>
      <c r="Q1288" s="14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2">
        <f t="shared" si="80"/>
        <v>104</v>
      </c>
      <c r="P1289">
        <f t="shared" si="81"/>
        <v>79.83</v>
      </c>
      <c r="Q1289" s="14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2">
        <f t="shared" si="80"/>
        <v>138</v>
      </c>
      <c r="P1290">
        <f t="shared" si="81"/>
        <v>51.88</v>
      </c>
      <c r="Q1290" s="14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2">
        <f t="shared" si="80"/>
        <v>138</v>
      </c>
      <c r="P1291">
        <f t="shared" si="81"/>
        <v>109.08</v>
      </c>
      <c r="Q1291" s="14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2">
        <f t="shared" si="80"/>
        <v>104</v>
      </c>
      <c r="P1292">
        <f t="shared" si="81"/>
        <v>76.67</v>
      </c>
      <c r="Q1292" s="14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2">
        <f t="shared" si="80"/>
        <v>103</v>
      </c>
      <c r="P1293">
        <f t="shared" si="81"/>
        <v>36.61</v>
      </c>
      <c r="Q1293" s="14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2">
        <f t="shared" si="80"/>
        <v>176</v>
      </c>
      <c r="P1294">
        <f t="shared" si="81"/>
        <v>56.64</v>
      </c>
      <c r="Q1294" s="14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2">
        <f t="shared" si="80"/>
        <v>39</v>
      </c>
      <c r="P1295">
        <f t="shared" si="81"/>
        <v>64.53</v>
      </c>
      <c r="Q1295" s="14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2">
        <f t="shared" si="80"/>
        <v>137</v>
      </c>
      <c r="P1296">
        <f t="shared" si="81"/>
        <v>50.29</v>
      </c>
      <c r="Q1296" s="14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2">
        <f t="shared" si="80"/>
        <v>103</v>
      </c>
      <c r="P1297">
        <f t="shared" si="81"/>
        <v>65.38</v>
      </c>
      <c r="Q1297" s="14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2">
        <f t="shared" si="80"/>
        <v>103</v>
      </c>
      <c r="P1298">
        <f t="shared" si="81"/>
        <v>62.17</v>
      </c>
      <c r="Q1298" s="14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2">
        <f t="shared" si="80"/>
        <v>29</v>
      </c>
      <c r="P1299">
        <f t="shared" si="81"/>
        <v>44.48</v>
      </c>
      <c r="Q1299" s="14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2">
        <f t="shared" si="80"/>
        <v>102</v>
      </c>
      <c r="P1300">
        <f t="shared" si="81"/>
        <v>85.21</v>
      </c>
      <c r="Q1300" s="14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2">
        <f t="shared" si="80"/>
        <v>102</v>
      </c>
      <c r="P1301">
        <f t="shared" si="81"/>
        <v>57.54</v>
      </c>
      <c r="Q1301" s="14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2">
        <f t="shared" si="80"/>
        <v>136</v>
      </c>
      <c r="P1302">
        <f t="shared" si="81"/>
        <v>46.42</v>
      </c>
      <c r="Q1302" s="14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2">
        <f t="shared" si="80"/>
        <v>102</v>
      </c>
      <c r="P1303">
        <f t="shared" si="81"/>
        <v>204.05</v>
      </c>
      <c r="Q1303" s="14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2">
        <f t="shared" si="80"/>
        <v>102</v>
      </c>
      <c r="P1304">
        <f t="shared" si="81"/>
        <v>60.87</v>
      </c>
      <c r="Q1304" s="14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2">
        <f t="shared" si="80"/>
        <v>102</v>
      </c>
      <c r="P1305">
        <f t="shared" si="81"/>
        <v>84.85</v>
      </c>
      <c r="Q1305" s="14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2">
        <f t="shared" si="80"/>
        <v>203</v>
      </c>
      <c r="P1306">
        <f t="shared" si="81"/>
        <v>30.58</v>
      </c>
      <c r="Q1306" s="14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2">
        <f t="shared" si="80"/>
        <v>41</v>
      </c>
      <c r="P1307">
        <f t="shared" si="81"/>
        <v>81.319999999999993</v>
      </c>
      <c r="Q1307" s="14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2">
        <f t="shared" si="80"/>
        <v>102</v>
      </c>
      <c r="P1308">
        <f t="shared" si="81"/>
        <v>86.49</v>
      </c>
      <c r="Q1308" s="14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2">
        <f t="shared" si="80"/>
        <v>101</v>
      </c>
      <c r="P1309">
        <f t="shared" si="81"/>
        <v>126.72</v>
      </c>
      <c r="Q1309" s="14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2">
        <f t="shared" si="80"/>
        <v>108</v>
      </c>
      <c r="P1310">
        <f t="shared" si="81"/>
        <v>46.61</v>
      </c>
      <c r="Q1310" s="14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2">
        <f t="shared" si="80"/>
        <v>101</v>
      </c>
      <c r="P1311">
        <f t="shared" si="81"/>
        <v>76.45</v>
      </c>
      <c r="Q1311" s="14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2">
        <f t="shared" si="80"/>
        <v>119</v>
      </c>
      <c r="P1312">
        <f t="shared" si="81"/>
        <v>176.09</v>
      </c>
      <c r="Q1312" s="14" t="s">
        <v>8323</v>
      </c>
      <c r="R1312" t="s">
        <v>8326</v>
      </c>
      <c r="S1312" s="17">
        <f t="shared" si="82"/>
        <v>41964.716319444444</v>
      </c>
      <c r="T1312" s="17">
        <f t="shared" si="83"/>
        <v>41994.716319444444</v>
      </c>
    </row>
    <row r="1313" spans="1:20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2">
        <f t="shared" si="80"/>
        <v>135</v>
      </c>
      <c r="P1313">
        <f t="shared" si="81"/>
        <v>168.75</v>
      </c>
      <c r="Q1313" s="14" t="s">
        <v>8323</v>
      </c>
      <c r="R1313" t="s">
        <v>8326</v>
      </c>
      <c r="S1313" s="17">
        <f t="shared" si="82"/>
        <v>42483.675208333334</v>
      </c>
      <c r="T1313" s="17">
        <f t="shared" si="8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2">
        <f t="shared" si="80"/>
        <v>108</v>
      </c>
      <c r="P1314">
        <f t="shared" si="81"/>
        <v>56.98</v>
      </c>
      <c r="Q1314" s="14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2">
        <f t="shared" si="80"/>
        <v>101</v>
      </c>
      <c r="P1315">
        <f t="shared" si="81"/>
        <v>98.54</v>
      </c>
      <c r="Q1315" s="14" t="s">
        <v>8323</v>
      </c>
      <c r="R1315" t="s">
        <v>8326</v>
      </c>
      <c r="S1315" s="17">
        <f t="shared" si="82"/>
        <v>41829.788252314815</v>
      </c>
      <c r="T1315" s="17">
        <f t="shared" si="8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2">
        <f t="shared" si="80"/>
        <v>115</v>
      </c>
      <c r="P1316">
        <f t="shared" si="81"/>
        <v>85.96</v>
      </c>
      <c r="Q1316" s="14" t="s">
        <v>8321</v>
      </c>
      <c r="R1316" t="s">
        <v>8343</v>
      </c>
      <c r="S1316" s="17">
        <f t="shared" si="82"/>
        <v>41357.209166666667</v>
      </c>
      <c r="T1316" s="17">
        <f t="shared" si="8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2">
        <f t="shared" si="80"/>
        <v>101</v>
      </c>
      <c r="P1317">
        <f t="shared" si="81"/>
        <v>45.88</v>
      </c>
      <c r="Q1317" s="14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2">
        <f t="shared" si="80"/>
        <v>101</v>
      </c>
      <c r="P1318">
        <f t="shared" si="81"/>
        <v>72.05</v>
      </c>
      <c r="Q1318" s="14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2">
        <f t="shared" si="80"/>
        <v>101</v>
      </c>
      <c r="P1319">
        <f t="shared" si="81"/>
        <v>310</v>
      </c>
      <c r="Q1319" s="14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2">
        <f t="shared" si="80"/>
        <v>101</v>
      </c>
      <c r="P1320">
        <f t="shared" si="81"/>
        <v>115.09</v>
      </c>
      <c r="Q1320" s="14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2">
        <f t="shared" si="80"/>
        <v>161</v>
      </c>
      <c r="P1321">
        <f t="shared" si="81"/>
        <v>41.04</v>
      </c>
      <c r="Q1321" s="14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2">
        <f t="shared" si="80"/>
        <v>115</v>
      </c>
      <c r="P1322">
        <f t="shared" si="81"/>
        <v>46.22</v>
      </c>
      <c r="Q1322" s="14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2">
        <f t="shared" si="80"/>
        <v>100</v>
      </c>
      <c r="P1323">
        <f t="shared" si="81"/>
        <v>65.87</v>
      </c>
      <c r="Q1323" s="14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2">
        <f t="shared" si="80"/>
        <v>100</v>
      </c>
      <c r="P1324">
        <f t="shared" si="81"/>
        <v>34.92</v>
      </c>
      <c r="Q1324" s="14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2">
        <f t="shared" si="80"/>
        <v>115</v>
      </c>
      <c r="P1325">
        <f t="shared" si="81"/>
        <v>72.91</v>
      </c>
      <c r="Q1325" s="14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2">
        <f t="shared" si="80"/>
        <v>100</v>
      </c>
      <c r="P1326">
        <f t="shared" si="81"/>
        <v>121.36</v>
      </c>
      <c r="Q1326" s="14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2">
        <f t="shared" si="80"/>
        <v>133</v>
      </c>
      <c r="P1327">
        <f t="shared" si="81"/>
        <v>57.2</v>
      </c>
      <c r="Q1327" s="14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2">
        <f t="shared" si="80"/>
        <v>100</v>
      </c>
      <c r="P1328">
        <f t="shared" si="81"/>
        <v>81.67</v>
      </c>
      <c r="Q1328" s="14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2">
        <f t="shared" si="80"/>
        <v>100</v>
      </c>
      <c r="P1329">
        <f t="shared" si="81"/>
        <v>40.01</v>
      </c>
      <c r="Q1329" s="14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2">
        <f t="shared" si="80"/>
        <v>105</v>
      </c>
      <c r="P1330">
        <f t="shared" si="81"/>
        <v>114.29</v>
      </c>
      <c r="Q1330" s="14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2">
        <f t="shared" si="80"/>
        <v>100</v>
      </c>
      <c r="P1331">
        <f t="shared" si="81"/>
        <v>129.03</v>
      </c>
      <c r="Q1331" s="14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2">
        <f t="shared" si="80"/>
        <v>100</v>
      </c>
      <c r="P1332">
        <f t="shared" si="81"/>
        <v>307.69</v>
      </c>
      <c r="Q1332" s="14" t="s">
        <v>8323</v>
      </c>
      <c r="R1332" t="s">
        <v>8326</v>
      </c>
      <c r="S1332" s="17">
        <f t="shared" si="82"/>
        <v>41794.817523148151</v>
      </c>
      <c r="T1332" s="17">
        <f t="shared" si="83"/>
        <v>41824.458333333336</v>
      </c>
    </row>
    <row r="1333" spans="1:20" ht="48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2">
        <f t="shared" si="80"/>
        <v>107</v>
      </c>
      <c r="P1333">
        <f t="shared" si="81"/>
        <v>74.069999999999993</v>
      </c>
      <c r="Q1333" s="14" t="s">
        <v>8323</v>
      </c>
      <c r="R1333" t="s">
        <v>8324</v>
      </c>
      <c r="S1333" s="17">
        <f t="shared" si="82"/>
        <v>42139.014525462961</v>
      </c>
      <c r="T1333" s="17">
        <f t="shared" si="8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2">
        <f t="shared" si="80"/>
        <v>36</v>
      </c>
      <c r="P1334">
        <f t="shared" si="81"/>
        <v>104.89</v>
      </c>
      <c r="Q1334" s="14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2">
        <f t="shared" si="80"/>
        <v>114</v>
      </c>
      <c r="P1335">
        <f t="shared" si="81"/>
        <v>47.4</v>
      </c>
      <c r="Q1335" s="14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2">
        <f t="shared" si="80"/>
        <v>114</v>
      </c>
      <c r="P1336">
        <f t="shared" si="81"/>
        <v>69.790000000000006</v>
      </c>
      <c r="Q1336" s="14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2">
        <f t="shared" si="80"/>
        <v>179</v>
      </c>
      <c r="P1337">
        <f t="shared" si="81"/>
        <v>53.73</v>
      </c>
      <c r="Q1337" s="14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2">
        <f t="shared" si="80"/>
        <v>132</v>
      </c>
      <c r="P1338">
        <f t="shared" si="81"/>
        <v>63.03</v>
      </c>
      <c r="Q1338" s="14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2">
        <f t="shared" si="80"/>
        <v>132</v>
      </c>
      <c r="P1339">
        <f t="shared" si="81"/>
        <v>70.63</v>
      </c>
      <c r="Q1339" s="14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2">
        <f t="shared" si="80"/>
        <v>101</v>
      </c>
      <c r="P1340">
        <f t="shared" si="81"/>
        <v>53.95</v>
      </c>
      <c r="Q1340" s="14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2">
        <f t="shared" si="80"/>
        <v>171</v>
      </c>
      <c r="P1341">
        <f t="shared" si="81"/>
        <v>46.18</v>
      </c>
      <c r="Q1341" s="14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2">
        <f t="shared" si="80"/>
        <v>112</v>
      </c>
      <c r="P1342">
        <f t="shared" si="81"/>
        <v>47.76</v>
      </c>
      <c r="Q1342" s="14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2">
        <f t="shared" si="80"/>
        <v>112</v>
      </c>
      <c r="P1343">
        <f t="shared" si="81"/>
        <v>60.15</v>
      </c>
      <c r="Q1343" s="14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2">
        <f t="shared" si="80"/>
        <v>130</v>
      </c>
      <c r="P1344">
        <f t="shared" si="81"/>
        <v>61.06</v>
      </c>
      <c r="Q1344" s="14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2">
        <f t="shared" si="80"/>
        <v>195</v>
      </c>
      <c r="P1345">
        <f t="shared" si="81"/>
        <v>64.03</v>
      </c>
      <c r="Q1345" s="14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2">
        <f t="shared" si="80"/>
        <v>78</v>
      </c>
      <c r="P1346">
        <f t="shared" si="81"/>
        <v>105.54</v>
      </c>
      <c r="Q1346" s="14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2">
        <f t="shared" ref="O1347:O1410" si="84">ROUND(E1347/D1347*100,0)</f>
        <v>118</v>
      </c>
      <c r="P1347">
        <f t="shared" ref="P1347:P1410" si="85">IFERROR(ROUND(E1347/L1347,2),0)</f>
        <v>100.06</v>
      </c>
      <c r="Q1347" s="14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2">
        <f t="shared" si="84"/>
        <v>111</v>
      </c>
      <c r="P1348">
        <f t="shared" si="85"/>
        <v>125.81</v>
      </c>
      <c r="Q1348" s="14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2">
        <f t="shared" si="84"/>
        <v>111</v>
      </c>
      <c r="P1349">
        <f t="shared" si="85"/>
        <v>58.79</v>
      </c>
      <c r="Q1349" s="14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2">
        <f t="shared" si="84"/>
        <v>35</v>
      </c>
      <c r="P1350">
        <f t="shared" si="85"/>
        <v>84.28</v>
      </c>
      <c r="Q1350" s="14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2">
        <f t="shared" si="84"/>
        <v>110</v>
      </c>
      <c r="P1351">
        <f t="shared" si="85"/>
        <v>55.22</v>
      </c>
      <c r="Q1351" s="14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2">
        <f t="shared" si="84"/>
        <v>385</v>
      </c>
      <c r="P1352">
        <f t="shared" si="85"/>
        <v>32.1</v>
      </c>
      <c r="Q1352" s="14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2">
        <f t="shared" si="84"/>
        <v>101</v>
      </c>
      <c r="P1353">
        <f t="shared" si="85"/>
        <v>47.19</v>
      </c>
      <c r="Q1353" s="14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2">
        <f t="shared" si="84"/>
        <v>109</v>
      </c>
      <c r="P1354">
        <f t="shared" si="85"/>
        <v>29.26</v>
      </c>
      <c r="Q1354" s="14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2">
        <f t="shared" si="84"/>
        <v>109</v>
      </c>
      <c r="P1355">
        <f t="shared" si="85"/>
        <v>44.19</v>
      </c>
      <c r="Q1355" s="14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2">
        <f t="shared" si="84"/>
        <v>109</v>
      </c>
      <c r="P1356">
        <f t="shared" si="85"/>
        <v>75.959999999999994</v>
      </c>
      <c r="Q1356" s="14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2">
        <f t="shared" si="84"/>
        <v>152</v>
      </c>
      <c r="P1357">
        <f t="shared" si="85"/>
        <v>64.25</v>
      </c>
      <c r="Q1357" s="14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2">
        <f t="shared" si="84"/>
        <v>126</v>
      </c>
      <c r="P1358">
        <f t="shared" si="85"/>
        <v>47.91</v>
      </c>
      <c r="Q1358" s="14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2">
        <f t="shared" si="84"/>
        <v>5</v>
      </c>
      <c r="P1359">
        <f t="shared" si="85"/>
        <v>135.04</v>
      </c>
      <c r="Q1359" s="14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2">
        <f t="shared" si="84"/>
        <v>103</v>
      </c>
      <c r="P1360">
        <f t="shared" si="85"/>
        <v>67.42</v>
      </c>
      <c r="Q1360" s="14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2">
        <f t="shared" si="84"/>
        <v>126</v>
      </c>
      <c r="P1361">
        <f t="shared" si="85"/>
        <v>62.88</v>
      </c>
      <c r="Q1361" s="14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2">
        <f t="shared" si="84"/>
        <v>107</v>
      </c>
      <c r="P1362">
        <f t="shared" si="85"/>
        <v>62.67</v>
      </c>
      <c r="Q1362" s="14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2">
        <f t="shared" si="84"/>
        <v>114</v>
      </c>
      <c r="P1363">
        <f t="shared" si="85"/>
        <v>50.69</v>
      </c>
      <c r="Q1363" s="14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2">
        <f t="shared" si="84"/>
        <v>125</v>
      </c>
      <c r="P1364">
        <f t="shared" si="85"/>
        <v>75</v>
      </c>
      <c r="Q1364" s="14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2">
        <f t="shared" si="84"/>
        <v>107</v>
      </c>
      <c r="P1365">
        <f t="shared" si="85"/>
        <v>59.46</v>
      </c>
      <c r="Q1365" s="14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2">
        <f t="shared" si="84"/>
        <v>107</v>
      </c>
      <c r="P1366">
        <f t="shared" si="85"/>
        <v>51.19</v>
      </c>
      <c r="Q1366" s="14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2">
        <f t="shared" si="84"/>
        <v>107</v>
      </c>
      <c r="P1367">
        <f t="shared" si="85"/>
        <v>67.91</v>
      </c>
      <c r="Q1367" s="14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2">
        <f t="shared" si="84"/>
        <v>124</v>
      </c>
      <c r="P1368">
        <f t="shared" si="85"/>
        <v>47.85</v>
      </c>
      <c r="Q1368" s="14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2">
        <f t="shared" si="84"/>
        <v>107</v>
      </c>
      <c r="P1369">
        <f t="shared" si="85"/>
        <v>71.73</v>
      </c>
      <c r="Q1369" s="14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2">
        <f t="shared" si="84"/>
        <v>106</v>
      </c>
      <c r="P1370">
        <f t="shared" si="85"/>
        <v>78.94</v>
      </c>
      <c r="Q1370" s="14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2">
        <f t="shared" si="84"/>
        <v>123</v>
      </c>
      <c r="P1371">
        <f t="shared" si="85"/>
        <v>31.62</v>
      </c>
      <c r="Q1371" s="14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2">
        <f t="shared" si="84"/>
        <v>247</v>
      </c>
      <c r="P1372">
        <f t="shared" si="85"/>
        <v>78.72</v>
      </c>
      <c r="Q1372" s="14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2">
        <f t="shared" si="84"/>
        <v>37</v>
      </c>
      <c r="P1373">
        <f t="shared" si="85"/>
        <v>147.4</v>
      </c>
      <c r="Q1373" s="14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2">
        <f t="shared" si="84"/>
        <v>123</v>
      </c>
      <c r="P1374">
        <f t="shared" si="85"/>
        <v>54.99</v>
      </c>
      <c r="Q1374" s="14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2">
        <f t="shared" si="84"/>
        <v>105</v>
      </c>
      <c r="P1375">
        <f t="shared" si="85"/>
        <v>59.26</v>
      </c>
      <c r="Q1375" s="14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2">
        <f t="shared" si="84"/>
        <v>108</v>
      </c>
      <c r="P1376">
        <f t="shared" si="85"/>
        <v>126.55</v>
      </c>
      <c r="Q1376" s="14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2">
        <f t="shared" si="84"/>
        <v>105</v>
      </c>
      <c r="P1377">
        <f t="shared" si="85"/>
        <v>32.97</v>
      </c>
      <c r="Q1377" s="14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2">
        <f t="shared" si="84"/>
        <v>105</v>
      </c>
      <c r="P1378">
        <f t="shared" si="85"/>
        <v>79.540000000000006</v>
      </c>
      <c r="Q1378" s="14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2">
        <f t="shared" si="84"/>
        <v>104</v>
      </c>
      <c r="P1379">
        <f t="shared" si="85"/>
        <v>71.67</v>
      </c>
      <c r="Q1379" s="14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2">
        <f t="shared" si="84"/>
        <v>121</v>
      </c>
      <c r="P1380">
        <f t="shared" si="85"/>
        <v>46.09</v>
      </c>
      <c r="Q1380" s="14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2">
        <f t="shared" si="84"/>
        <v>104</v>
      </c>
      <c r="P1381">
        <f t="shared" si="85"/>
        <v>125.45</v>
      </c>
      <c r="Q1381" s="14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2">
        <f t="shared" si="84"/>
        <v>121</v>
      </c>
      <c r="P1382">
        <f t="shared" si="85"/>
        <v>125.38</v>
      </c>
      <c r="Q1382" s="14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2">
        <f t="shared" si="84"/>
        <v>103</v>
      </c>
      <c r="P1383">
        <f t="shared" si="85"/>
        <v>60</v>
      </c>
      <c r="Q1383" s="14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2">
        <f t="shared" si="84"/>
        <v>120</v>
      </c>
      <c r="P1384">
        <f t="shared" si="85"/>
        <v>78.260000000000005</v>
      </c>
      <c r="Q1384" s="14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2">
        <f t="shared" si="84"/>
        <v>51</v>
      </c>
      <c r="P1385">
        <f t="shared" si="85"/>
        <v>63.12</v>
      </c>
      <c r="Q1385" s="14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2">
        <f t="shared" si="84"/>
        <v>103</v>
      </c>
      <c r="P1386">
        <f t="shared" si="85"/>
        <v>132.96</v>
      </c>
      <c r="Q1386" s="14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2">
        <f t="shared" si="84"/>
        <v>119</v>
      </c>
      <c r="P1387">
        <f t="shared" si="85"/>
        <v>51.81</v>
      </c>
      <c r="Q1387" s="14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2">
        <f t="shared" si="84"/>
        <v>128</v>
      </c>
      <c r="P1388">
        <f t="shared" si="85"/>
        <v>37.21</v>
      </c>
      <c r="Q1388" s="14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2">
        <f t="shared" si="84"/>
        <v>18</v>
      </c>
      <c r="P1389">
        <f t="shared" si="85"/>
        <v>43.98</v>
      </c>
      <c r="Q1389" s="14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2">
        <f t="shared" si="84"/>
        <v>119</v>
      </c>
      <c r="P1390">
        <f t="shared" si="85"/>
        <v>57.34</v>
      </c>
      <c r="Q1390" s="14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2">
        <f t="shared" si="84"/>
        <v>4</v>
      </c>
      <c r="P1391">
        <f t="shared" si="85"/>
        <v>591.66999999999996</v>
      </c>
      <c r="Q1391" s="14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2">
        <f t="shared" si="84"/>
        <v>118</v>
      </c>
      <c r="P1392">
        <f t="shared" si="85"/>
        <v>57.26</v>
      </c>
      <c r="Q1392" s="14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2">
        <f t="shared" si="84"/>
        <v>101</v>
      </c>
      <c r="P1393">
        <f t="shared" si="85"/>
        <v>51.3</v>
      </c>
      <c r="Q1393" s="14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2">
        <f t="shared" si="84"/>
        <v>101</v>
      </c>
      <c r="P1394">
        <f t="shared" si="85"/>
        <v>33.99</v>
      </c>
      <c r="Q1394" s="14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2">
        <f t="shared" si="84"/>
        <v>101</v>
      </c>
      <c r="P1395">
        <f t="shared" si="85"/>
        <v>90.54</v>
      </c>
      <c r="Q1395" s="14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2">
        <f t="shared" si="84"/>
        <v>71</v>
      </c>
      <c r="P1396">
        <f t="shared" si="85"/>
        <v>106.97</v>
      </c>
      <c r="Q1396" s="14" t="s">
        <v>8323</v>
      </c>
      <c r="R1396" t="s">
        <v>8326</v>
      </c>
      <c r="S1396" s="17">
        <f t="shared" si="86"/>
        <v>42053.049375000002</v>
      </c>
      <c r="T1396" s="17">
        <f t="shared" si="87"/>
        <v>42096.041666666672</v>
      </c>
    </row>
    <row r="1397" spans="1:20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2">
        <f t="shared" si="84"/>
        <v>101</v>
      </c>
      <c r="P1397">
        <f t="shared" si="85"/>
        <v>88.25</v>
      </c>
      <c r="Q1397" s="14" t="s">
        <v>8323</v>
      </c>
      <c r="R1397" t="s">
        <v>8326</v>
      </c>
      <c r="S1397" s="17">
        <f t="shared" si="86"/>
        <v>41820.62809027778</v>
      </c>
      <c r="T1397" s="17">
        <f t="shared" si="87"/>
        <v>41841.165972222225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2">
        <f t="shared" si="84"/>
        <v>101</v>
      </c>
      <c r="P1398">
        <f t="shared" si="85"/>
        <v>76.650000000000006</v>
      </c>
      <c r="Q1398" s="14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2">
        <f t="shared" si="84"/>
        <v>100</v>
      </c>
      <c r="P1399">
        <f t="shared" si="85"/>
        <v>103.35</v>
      </c>
      <c r="Q1399" s="14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2">
        <f t="shared" si="84"/>
        <v>153</v>
      </c>
      <c r="P1400">
        <f t="shared" si="85"/>
        <v>57.54</v>
      </c>
      <c r="Q1400" s="14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2">
        <f t="shared" si="84"/>
        <v>103</v>
      </c>
      <c r="P1401">
        <f t="shared" si="85"/>
        <v>87.7</v>
      </c>
      <c r="Q1401" s="14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2">
        <f t="shared" si="84"/>
        <v>117</v>
      </c>
      <c r="P1402">
        <f t="shared" si="85"/>
        <v>100.17</v>
      </c>
      <c r="Q1402" s="14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2">
        <f t="shared" si="84"/>
        <v>100</v>
      </c>
      <c r="P1403">
        <f t="shared" si="85"/>
        <v>291.79000000000002</v>
      </c>
      <c r="Q1403" s="14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2">
        <f t="shared" si="84"/>
        <v>100</v>
      </c>
      <c r="P1404">
        <f t="shared" si="85"/>
        <v>100</v>
      </c>
      <c r="Q1404" s="14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2">
        <f t="shared" si="84"/>
        <v>175</v>
      </c>
      <c r="P1405">
        <f t="shared" si="85"/>
        <v>62.5</v>
      </c>
      <c r="Q1405" s="14" t="s">
        <v>8327</v>
      </c>
      <c r="R1405" t="s">
        <v>8338</v>
      </c>
      <c r="S1405" s="17">
        <f t="shared" si="86"/>
        <v>40723.068807870368</v>
      </c>
      <c r="T1405" s="17">
        <f t="shared" si="8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2">
        <f t="shared" si="84"/>
        <v>233</v>
      </c>
      <c r="P1406">
        <f t="shared" si="85"/>
        <v>175</v>
      </c>
      <c r="Q1406" s="14" t="s">
        <v>8327</v>
      </c>
      <c r="R1406" t="s">
        <v>8331</v>
      </c>
      <c r="S1406" s="17">
        <f t="shared" si="86"/>
        <v>40996.646921296298</v>
      </c>
      <c r="T1406" s="17">
        <f t="shared" si="8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2">
        <f t="shared" si="84"/>
        <v>140</v>
      </c>
      <c r="P1407">
        <f t="shared" si="85"/>
        <v>42.67</v>
      </c>
      <c r="Q1407" s="14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2">
        <f t="shared" si="84"/>
        <v>116</v>
      </c>
      <c r="P1408">
        <f t="shared" si="85"/>
        <v>55.33</v>
      </c>
      <c r="Q1408" s="14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2">
        <f t="shared" si="84"/>
        <v>116</v>
      </c>
      <c r="P1409">
        <f t="shared" si="85"/>
        <v>63.36</v>
      </c>
      <c r="Q1409" s="14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2">
        <f t="shared" si="84"/>
        <v>108</v>
      </c>
      <c r="P1410">
        <f t="shared" si="85"/>
        <v>46.89</v>
      </c>
      <c r="Q1410" s="14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2">
        <f t="shared" ref="O1411:O1474" si="88">ROUND(E1411/D1411*100,0)</f>
        <v>7</v>
      </c>
      <c r="P1411">
        <f t="shared" ref="P1411:P1474" si="89">IFERROR(ROUND(E1411/L1411,2),0)</f>
        <v>115.53</v>
      </c>
      <c r="Q1411" s="14" t="s">
        <v>8319</v>
      </c>
      <c r="R1411" t="s">
        <v>8345</v>
      </c>
      <c r="S1411" s="17">
        <f t="shared" ref="S1411:S1474" si="90">(((J1411/60)/60)/24)+DATE(1970,1,1)</f>
        <v>42394.900462962964</v>
      </c>
      <c r="T1411" s="17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2">
        <f t="shared" si="88"/>
        <v>139</v>
      </c>
      <c r="P1412">
        <f t="shared" si="89"/>
        <v>29.62</v>
      </c>
      <c r="Q1412" s="14" t="s">
        <v>8327</v>
      </c>
      <c r="R1412" t="s">
        <v>8331</v>
      </c>
      <c r="S1412" s="17">
        <f t="shared" si="90"/>
        <v>42438.667071759264</v>
      </c>
      <c r="T1412" s="17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2">
        <f t="shared" si="88"/>
        <v>116</v>
      </c>
      <c r="P1413">
        <f t="shared" si="89"/>
        <v>46.2</v>
      </c>
      <c r="Q1413" s="14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2">
        <f t="shared" si="88"/>
        <v>116</v>
      </c>
      <c r="P1414">
        <f t="shared" si="89"/>
        <v>30.94</v>
      </c>
      <c r="Q1414" s="14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2">
        <f t="shared" si="88"/>
        <v>115</v>
      </c>
      <c r="P1415">
        <f t="shared" si="89"/>
        <v>82.38</v>
      </c>
      <c r="Q1415" s="14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2">
        <f t="shared" si="88"/>
        <v>173</v>
      </c>
      <c r="P1416">
        <f t="shared" si="89"/>
        <v>49.34</v>
      </c>
      <c r="Q1416" s="14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2">
        <f t="shared" si="88"/>
        <v>105</v>
      </c>
      <c r="P1417">
        <f t="shared" si="89"/>
        <v>86.23</v>
      </c>
      <c r="Q1417" s="14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2">
        <f t="shared" si="88"/>
        <v>34</v>
      </c>
      <c r="P1418">
        <f t="shared" si="89"/>
        <v>132.35</v>
      </c>
      <c r="Q1418" s="14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2">
        <f t="shared" si="88"/>
        <v>115</v>
      </c>
      <c r="P1419">
        <f t="shared" si="89"/>
        <v>110.97</v>
      </c>
      <c r="Q1419" s="14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2">
        <f t="shared" si="88"/>
        <v>114</v>
      </c>
      <c r="P1420">
        <f t="shared" si="89"/>
        <v>104</v>
      </c>
      <c r="Q1420" s="14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2">
        <f t="shared" si="88"/>
        <v>122</v>
      </c>
      <c r="P1421">
        <f t="shared" si="89"/>
        <v>48.84</v>
      </c>
      <c r="Q1421" s="14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2">
        <f t="shared" si="88"/>
        <v>1</v>
      </c>
      <c r="P1422">
        <f t="shared" si="89"/>
        <v>100.5</v>
      </c>
      <c r="Q1422" s="14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2">
        <f t="shared" si="88"/>
        <v>18</v>
      </c>
      <c r="P1423">
        <f t="shared" si="89"/>
        <v>126.48</v>
      </c>
      <c r="Q1423" s="14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2">
        <f t="shared" si="88"/>
        <v>14</v>
      </c>
      <c r="P1424">
        <f t="shared" si="89"/>
        <v>155</v>
      </c>
      <c r="Q1424" s="14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2">
        <f t="shared" si="88"/>
        <v>6</v>
      </c>
      <c r="P1425">
        <f t="shared" si="89"/>
        <v>113.57</v>
      </c>
      <c r="Q1425" s="14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2">
        <f t="shared" si="88"/>
        <v>114</v>
      </c>
      <c r="P1426">
        <f t="shared" si="89"/>
        <v>113.57</v>
      </c>
      <c r="Q1426" s="14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2">
        <f t="shared" si="88"/>
        <v>62</v>
      </c>
      <c r="P1427">
        <f t="shared" si="89"/>
        <v>486.43</v>
      </c>
      <c r="Q1427" s="14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2">
        <f t="shared" si="88"/>
        <v>106</v>
      </c>
      <c r="P1428">
        <f t="shared" si="89"/>
        <v>56.67</v>
      </c>
      <c r="Q1428" s="14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2">
        <f t="shared" si="88"/>
        <v>136</v>
      </c>
      <c r="P1429">
        <f t="shared" si="89"/>
        <v>66.67</v>
      </c>
      <c r="Q1429" s="14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2">
        <f t="shared" si="88"/>
        <v>105</v>
      </c>
      <c r="P1430">
        <f t="shared" si="89"/>
        <v>91.84</v>
      </c>
      <c r="Q1430" s="14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2">
        <f t="shared" si="88"/>
        <v>170</v>
      </c>
      <c r="P1431">
        <f t="shared" si="89"/>
        <v>47.18</v>
      </c>
      <c r="Q1431" s="14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2">
        <f t="shared" si="88"/>
        <v>110</v>
      </c>
      <c r="P1432">
        <f t="shared" si="89"/>
        <v>45.88</v>
      </c>
      <c r="Q1432" s="14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2">
        <f t="shared" si="88"/>
        <v>130</v>
      </c>
      <c r="P1433">
        <f t="shared" si="89"/>
        <v>49.88</v>
      </c>
      <c r="Q1433" s="14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2">
        <f t="shared" si="88"/>
        <v>6</v>
      </c>
      <c r="P1434">
        <f t="shared" si="89"/>
        <v>89.21</v>
      </c>
      <c r="Q1434" s="14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2">
        <f t="shared" si="88"/>
        <v>113</v>
      </c>
      <c r="P1435">
        <f t="shared" si="89"/>
        <v>49.06</v>
      </c>
      <c r="Q1435" s="14" t="s">
        <v>8323</v>
      </c>
      <c r="R1435" t="s">
        <v>8326</v>
      </c>
      <c r="S1435" s="17">
        <f t="shared" si="90"/>
        <v>42483.015694444446</v>
      </c>
      <c r="T1435" s="17">
        <f t="shared" si="9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2">
        <f t="shared" si="88"/>
        <v>226</v>
      </c>
      <c r="P1436">
        <f t="shared" si="89"/>
        <v>94.03</v>
      </c>
      <c r="Q1436" s="14" t="s">
        <v>8327</v>
      </c>
      <c r="R1436" t="s">
        <v>8328</v>
      </c>
      <c r="S1436" s="17">
        <f t="shared" si="90"/>
        <v>40564.081030092595</v>
      </c>
      <c r="T1436" s="17">
        <f t="shared" si="91"/>
        <v>40594.081030092595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2">
        <f t="shared" si="88"/>
        <v>113</v>
      </c>
      <c r="P1437">
        <f t="shared" si="89"/>
        <v>99.5</v>
      </c>
      <c r="Q1437" s="14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2">
        <f t="shared" si="88"/>
        <v>101</v>
      </c>
      <c r="P1438">
        <f t="shared" si="89"/>
        <v>41.73</v>
      </c>
      <c r="Q1438" s="14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2">
        <f t="shared" si="88"/>
        <v>135</v>
      </c>
      <c r="P1439">
        <f t="shared" si="89"/>
        <v>59.16</v>
      </c>
      <c r="Q1439" s="14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2">
        <f t="shared" si="88"/>
        <v>112</v>
      </c>
      <c r="P1440">
        <f t="shared" si="89"/>
        <v>44.32</v>
      </c>
      <c r="Q1440" s="14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2">
        <f t="shared" si="88"/>
        <v>102</v>
      </c>
      <c r="P1441">
        <f t="shared" si="89"/>
        <v>99</v>
      </c>
      <c r="Q1441" s="14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2">
        <f t="shared" si="88"/>
        <v>112</v>
      </c>
      <c r="P1442">
        <f t="shared" si="89"/>
        <v>44.25</v>
      </c>
      <c r="Q1442" s="14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2">
        <f t="shared" si="88"/>
        <v>105</v>
      </c>
      <c r="P1443">
        <f t="shared" si="89"/>
        <v>61.1</v>
      </c>
      <c r="Q1443" s="14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2">
        <f t="shared" si="88"/>
        <v>112</v>
      </c>
      <c r="P1444">
        <f t="shared" si="89"/>
        <v>40.4</v>
      </c>
      <c r="Q1444" s="14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2">
        <f t="shared" si="88"/>
        <v>100</v>
      </c>
      <c r="P1445">
        <f t="shared" si="89"/>
        <v>119.64</v>
      </c>
      <c r="Q1445" s="14" t="s">
        <v>8323</v>
      </c>
      <c r="R1445" t="s">
        <v>8326</v>
      </c>
      <c r="S1445" s="17">
        <f t="shared" si="90"/>
        <v>42510.798854166671</v>
      </c>
      <c r="T1445" s="17">
        <f t="shared" si="91"/>
        <v>42533.708333333328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2">
        <f t="shared" si="88"/>
        <v>102</v>
      </c>
      <c r="P1446">
        <f t="shared" si="89"/>
        <v>145.65</v>
      </c>
      <c r="Q1446" s="14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2">
        <f t="shared" si="88"/>
        <v>112</v>
      </c>
      <c r="P1447">
        <f t="shared" si="89"/>
        <v>68.37</v>
      </c>
      <c r="Q1447" s="14" t="s">
        <v>8311</v>
      </c>
      <c r="R1447" t="s">
        <v>8333</v>
      </c>
      <c r="S1447" s="17">
        <f t="shared" si="90"/>
        <v>40689.570868055554</v>
      </c>
      <c r="T1447" s="17">
        <f t="shared" si="9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2">
        <f t="shared" si="88"/>
        <v>111</v>
      </c>
      <c r="P1448">
        <f t="shared" si="89"/>
        <v>416.88</v>
      </c>
      <c r="Q1448" s="14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2">
        <f t="shared" si="88"/>
        <v>111</v>
      </c>
      <c r="P1449">
        <f t="shared" si="89"/>
        <v>92.5</v>
      </c>
      <c r="Q1449" s="14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2">
        <f t="shared" si="88"/>
        <v>111</v>
      </c>
      <c r="P1450">
        <f t="shared" si="89"/>
        <v>28.88</v>
      </c>
      <c r="Q1450" s="14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2">
        <f t="shared" si="88"/>
        <v>111</v>
      </c>
      <c r="P1451">
        <f t="shared" si="89"/>
        <v>63.85</v>
      </c>
      <c r="Q1451" s="14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2">
        <f t="shared" si="88"/>
        <v>33</v>
      </c>
      <c r="P1452">
        <f t="shared" si="89"/>
        <v>70.62</v>
      </c>
      <c r="Q1452" s="14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2">
        <f t="shared" si="88"/>
        <v>111</v>
      </c>
      <c r="P1453">
        <f t="shared" si="89"/>
        <v>77.19</v>
      </c>
      <c r="Q1453" s="14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2">
        <f t="shared" si="88"/>
        <v>111</v>
      </c>
      <c r="P1454">
        <f t="shared" si="89"/>
        <v>34.21</v>
      </c>
      <c r="Q1454" s="14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2">
        <f t="shared" si="88"/>
        <v>7</v>
      </c>
      <c r="P1455">
        <f t="shared" si="89"/>
        <v>89.65</v>
      </c>
      <c r="Q1455" s="14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2">
        <f t="shared" si="88"/>
        <v>100</v>
      </c>
      <c r="P1456">
        <f t="shared" si="89"/>
        <v>67.650000000000006</v>
      </c>
      <c r="Q1456" s="14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2">
        <f t="shared" si="88"/>
        <v>118</v>
      </c>
      <c r="P1457">
        <f t="shared" si="89"/>
        <v>75.34</v>
      </c>
      <c r="Q1457" s="14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2">
        <f t="shared" si="88"/>
        <v>661</v>
      </c>
      <c r="P1458">
        <f t="shared" si="89"/>
        <v>21.9</v>
      </c>
      <c r="Q1458" s="14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2">
        <f t="shared" si="88"/>
        <v>132</v>
      </c>
      <c r="P1459">
        <f t="shared" si="89"/>
        <v>75.11</v>
      </c>
      <c r="Q1459" s="14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2">
        <f t="shared" si="88"/>
        <v>18</v>
      </c>
      <c r="P1460">
        <f t="shared" si="89"/>
        <v>122</v>
      </c>
      <c r="Q1460" s="14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2">
        <f t="shared" si="88"/>
        <v>110</v>
      </c>
      <c r="P1461">
        <f t="shared" si="89"/>
        <v>47.03</v>
      </c>
      <c r="Q1461" s="14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2">
        <f t="shared" si="88"/>
        <v>110</v>
      </c>
      <c r="P1462">
        <f t="shared" si="89"/>
        <v>28.11</v>
      </c>
      <c r="Q1462" s="14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8" x14ac:dyDescent="0.2">
      <c r="A1463">
        <v>3688</v>
      </c>
      <c r="B1463" s="3" t="s">
        <v>3685</v>
      </c>
      <c r="C1463" s="3" t="s">
        <v>7798</v>
      </c>
      <c r="D1463" s="6">
        <v>3000</v>
      </c>
      <c r="E1463" s="8">
        <v>3275</v>
      </c>
      <c r="F1463" t="s">
        <v>8218</v>
      </c>
      <c r="G1463" t="s">
        <v>8224</v>
      </c>
      <c r="H1463" t="s">
        <v>8246</v>
      </c>
      <c r="I1463">
        <v>1407524004</v>
      </c>
      <c r="J1463">
        <v>1404932004</v>
      </c>
      <c r="K1463" t="b">
        <v>0</v>
      </c>
      <c r="L1463">
        <v>39</v>
      </c>
      <c r="M1463" t="b">
        <v>1</v>
      </c>
      <c r="N1463" t="s">
        <v>8269</v>
      </c>
      <c r="O1463" s="12">
        <f t="shared" si="88"/>
        <v>109</v>
      </c>
      <c r="P1463">
        <f t="shared" si="89"/>
        <v>83.97</v>
      </c>
      <c r="Q1463" s="14" t="s">
        <v>8323</v>
      </c>
      <c r="R1463" t="s">
        <v>8326</v>
      </c>
      <c r="S1463" s="17">
        <f t="shared" si="90"/>
        <v>41829.787083333329</v>
      </c>
      <c r="T1463" s="17">
        <f t="shared" si="91"/>
        <v>41859.787083333329</v>
      </c>
    </row>
    <row r="1464" spans="1:20" ht="48" x14ac:dyDescent="0.2">
      <c r="A1464">
        <v>2980</v>
      </c>
      <c r="B1464" s="3" t="s">
        <v>2980</v>
      </c>
      <c r="C1464" s="3" t="s">
        <v>7090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1440381600</v>
      </c>
      <c r="J1464">
        <v>1438639130</v>
      </c>
      <c r="K1464" t="b">
        <v>0</v>
      </c>
      <c r="L1464">
        <v>24</v>
      </c>
      <c r="M1464" t="b">
        <v>1</v>
      </c>
      <c r="N1464" t="s">
        <v>8269</v>
      </c>
      <c r="O1464" s="12">
        <f t="shared" si="88"/>
        <v>109</v>
      </c>
      <c r="P1464">
        <f t="shared" si="89"/>
        <v>136.46</v>
      </c>
      <c r="Q1464" s="14" t="s">
        <v>8323</v>
      </c>
      <c r="R1464" t="s">
        <v>8326</v>
      </c>
      <c r="S1464" s="17">
        <f t="shared" si="90"/>
        <v>42219.915856481486</v>
      </c>
      <c r="T1464" s="17">
        <f t="shared" si="91"/>
        <v>42240.083333333328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2">
        <f t="shared" si="88"/>
        <v>109</v>
      </c>
      <c r="P1465">
        <f t="shared" si="89"/>
        <v>155.94999999999999</v>
      </c>
      <c r="Q1465" s="14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2">
        <f t="shared" si="88"/>
        <v>109</v>
      </c>
      <c r="P1466">
        <f t="shared" si="89"/>
        <v>71.150000000000006</v>
      </c>
      <c r="Q1466" s="14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2">
        <f t="shared" si="88"/>
        <v>109</v>
      </c>
      <c r="P1467">
        <f t="shared" si="89"/>
        <v>57.39</v>
      </c>
      <c r="Q1467" s="14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2">
        <f t="shared" si="88"/>
        <v>102</v>
      </c>
      <c r="P1468">
        <f t="shared" si="89"/>
        <v>46.71</v>
      </c>
      <c r="Q1468" s="14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8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2">
        <f t="shared" si="88"/>
        <v>105</v>
      </c>
      <c r="P1469">
        <f t="shared" si="89"/>
        <v>85.74</v>
      </c>
      <c r="Q1469" s="14" t="s">
        <v>8323</v>
      </c>
      <c r="R1469" t="s">
        <v>8335</v>
      </c>
      <c r="S1469" s="17">
        <f t="shared" si="90"/>
        <v>42025.164780092593</v>
      </c>
      <c r="T1469" s="17">
        <f t="shared" si="9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2">
        <f t="shared" si="88"/>
        <v>109</v>
      </c>
      <c r="P1470">
        <f t="shared" si="89"/>
        <v>53.41</v>
      </c>
      <c r="Q1470" s="14" t="s">
        <v>8319</v>
      </c>
      <c r="R1470" t="s">
        <v>8320</v>
      </c>
      <c r="S1470" s="17">
        <f t="shared" si="90"/>
        <v>42485.754525462966</v>
      </c>
      <c r="T1470" s="17">
        <f t="shared" si="91"/>
        <v>42515.754525462966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2">
        <f t="shared" si="88"/>
        <v>109</v>
      </c>
      <c r="P1471">
        <f t="shared" si="89"/>
        <v>81.38</v>
      </c>
      <c r="Q1471" s="14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2">
        <f t="shared" si="88"/>
        <v>109</v>
      </c>
      <c r="P1472">
        <f t="shared" si="89"/>
        <v>135.63</v>
      </c>
      <c r="Q1472" s="14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2">
        <f t="shared" si="88"/>
        <v>108</v>
      </c>
      <c r="P1473">
        <f t="shared" si="89"/>
        <v>70.650000000000006</v>
      </c>
      <c r="Q1473" s="14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2">
        <f t="shared" si="88"/>
        <v>108</v>
      </c>
      <c r="P1474">
        <f t="shared" si="89"/>
        <v>40.96</v>
      </c>
      <c r="Q1474" s="14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2">
        <f t="shared" ref="O1475:O1538" si="92">ROUND(E1475/D1475*100,0)</f>
        <v>108</v>
      </c>
      <c r="P1475">
        <f t="shared" ref="P1475:P1538" si="93">IFERROR(ROUND(E1475/L1475,2),0)</f>
        <v>41.96</v>
      </c>
      <c r="Q1475" s="14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2">
        <f t="shared" si="92"/>
        <v>108</v>
      </c>
      <c r="P1476">
        <f t="shared" si="93"/>
        <v>45.44</v>
      </c>
      <c r="Q1476" s="14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2">
        <f t="shared" si="92"/>
        <v>129</v>
      </c>
      <c r="P1477">
        <f t="shared" si="93"/>
        <v>38.869999999999997</v>
      </c>
      <c r="Q1477" s="14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2">
        <f t="shared" si="92"/>
        <v>108</v>
      </c>
      <c r="P1478">
        <f t="shared" si="93"/>
        <v>76.790000000000006</v>
      </c>
      <c r="Q1478" s="14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2">
        <f t="shared" si="92"/>
        <v>147</v>
      </c>
      <c r="P1479">
        <f t="shared" si="93"/>
        <v>15.72</v>
      </c>
      <c r="Q1479" s="14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2">
        <f t="shared" si="92"/>
        <v>107</v>
      </c>
      <c r="P1480">
        <f t="shared" si="93"/>
        <v>169.58</v>
      </c>
      <c r="Q1480" s="14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2">
        <f t="shared" si="92"/>
        <v>107</v>
      </c>
      <c r="P1481">
        <f t="shared" si="93"/>
        <v>134.21</v>
      </c>
      <c r="Q1481" s="14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2">
        <f t="shared" si="92"/>
        <v>16</v>
      </c>
      <c r="P1482">
        <f t="shared" si="93"/>
        <v>214.07</v>
      </c>
      <c r="Q1482" s="14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2">
        <f t="shared" si="92"/>
        <v>161</v>
      </c>
      <c r="P1483">
        <f t="shared" si="93"/>
        <v>37.78</v>
      </c>
      <c r="Q1483" s="14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2">
        <f t="shared" si="92"/>
        <v>100</v>
      </c>
      <c r="P1484">
        <f t="shared" si="93"/>
        <v>42.8</v>
      </c>
      <c r="Q1484" s="14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2">
        <f t="shared" si="92"/>
        <v>100</v>
      </c>
      <c r="P1485">
        <f t="shared" si="93"/>
        <v>74.53</v>
      </c>
      <c r="Q1485" s="14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2">
        <f t="shared" si="92"/>
        <v>107</v>
      </c>
      <c r="P1486">
        <f t="shared" si="93"/>
        <v>49.25</v>
      </c>
      <c r="Q1486" s="14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2">
        <f t="shared" si="92"/>
        <v>5</v>
      </c>
      <c r="P1487">
        <f t="shared" si="93"/>
        <v>640</v>
      </c>
      <c r="Q1487" s="14" t="s">
        <v>8319</v>
      </c>
      <c r="R1487" t="s">
        <v>8345</v>
      </c>
      <c r="S1487" s="17">
        <f t="shared" si="94"/>
        <v>42275.720219907409</v>
      </c>
      <c r="T1487" s="17">
        <f t="shared" si="9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2">
        <f t="shared" si="92"/>
        <v>40</v>
      </c>
      <c r="P1488">
        <f t="shared" si="93"/>
        <v>44.44</v>
      </c>
      <c r="Q1488" s="14" t="s">
        <v>8327</v>
      </c>
      <c r="R1488" t="s">
        <v>8328</v>
      </c>
      <c r="S1488" s="17">
        <f t="shared" si="94"/>
        <v>42218.872986111113</v>
      </c>
      <c r="T1488" s="17">
        <f t="shared" si="9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2">
        <f t="shared" si="92"/>
        <v>107</v>
      </c>
      <c r="P1489">
        <f t="shared" si="93"/>
        <v>177.5</v>
      </c>
      <c r="Q1489" s="14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2">
        <f t="shared" si="92"/>
        <v>106</v>
      </c>
      <c r="P1490">
        <f t="shared" si="93"/>
        <v>96.67</v>
      </c>
      <c r="Q1490" s="14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2">
        <f t="shared" si="92"/>
        <v>206</v>
      </c>
      <c r="P1491">
        <f t="shared" si="93"/>
        <v>106.2</v>
      </c>
      <c r="Q1491" s="14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2">
        <f t="shared" si="92"/>
        <v>4</v>
      </c>
      <c r="P1492">
        <f t="shared" si="93"/>
        <v>176.94</v>
      </c>
      <c r="Q1492" s="14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2">
        <f t="shared" si="92"/>
        <v>106</v>
      </c>
      <c r="P1493">
        <f t="shared" si="93"/>
        <v>44.14</v>
      </c>
      <c r="Q1493" s="14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2">
        <f t="shared" si="92"/>
        <v>113</v>
      </c>
      <c r="P1494">
        <f t="shared" si="93"/>
        <v>50.4</v>
      </c>
      <c r="Q1494" s="14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2">
        <f t="shared" si="92"/>
        <v>21</v>
      </c>
      <c r="P1495">
        <f t="shared" si="93"/>
        <v>453.14</v>
      </c>
      <c r="Q1495" s="14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2">
        <f t="shared" si="92"/>
        <v>127</v>
      </c>
      <c r="P1496">
        <f t="shared" si="93"/>
        <v>57.65</v>
      </c>
      <c r="Q1496" s="14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2">
        <f t="shared" si="92"/>
        <v>106</v>
      </c>
      <c r="P1497">
        <f t="shared" si="93"/>
        <v>45.94</v>
      </c>
      <c r="Q1497" s="14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2">
        <f t="shared" si="92"/>
        <v>105</v>
      </c>
      <c r="P1498">
        <f t="shared" si="93"/>
        <v>47.88</v>
      </c>
      <c r="Q1498" s="14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2">
        <f t="shared" si="92"/>
        <v>158</v>
      </c>
      <c r="P1499">
        <f t="shared" si="93"/>
        <v>38.99</v>
      </c>
      <c r="Q1499" s="14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2">
        <f t="shared" si="92"/>
        <v>21</v>
      </c>
      <c r="P1500">
        <f t="shared" si="93"/>
        <v>73.37</v>
      </c>
      <c r="Q1500" s="14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2">
        <f t="shared" si="92"/>
        <v>105</v>
      </c>
      <c r="P1501">
        <f t="shared" si="93"/>
        <v>58.33</v>
      </c>
      <c r="Q1501" s="14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2">
        <f t="shared" si="92"/>
        <v>105</v>
      </c>
      <c r="P1502">
        <f t="shared" si="93"/>
        <v>80.72</v>
      </c>
      <c r="Q1502" s="14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2">
        <f t="shared" si="92"/>
        <v>112</v>
      </c>
      <c r="P1503">
        <f t="shared" si="93"/>
        <v>39.81</v>
      </c>
      <c r="Q1503" s="14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2">
        <f t="shared" si="92"/>
        <v>105</v>
      </c>
      <c r="P1504">
        <f t="shared" si="93"/>
        <v>48.98</v>
      </c>
      <c r="Q1504" s="14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2">
        <f t="shared" si="92"/>
        <v>104</v>
      </c>
      <c r="P1505">
        <f t="shared" si="93"/>
        <v>111.89</v>
      </c>
      <c r="Q1505" s="14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2">
        <f t="shared" si="92"/>
        <v>104</v>
      </c>
      <c r="P1506">
        <f t="shared" si="93"/>
        <v>46.07</v>
      </c>
      <c r="Q1506" s="14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2">
        <f t="shared" si="92"/>
        <v>31</v>
      </c>
      <c r="P1507">
        <f t="shared" si="93"/>
        <v>80.13</v>
      </c>
      <c r="Q1507" s="14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2">
        <f t="shared" si="92"/>
        <v>260</v>
      </c>
      <c r="P1508">
        <f t="shared" si="93"/>
        <v>34.69</v>
      </c>
      <c r="Q1508" s="14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2">
        <f t="shared" si="92"/>
        <v>125</v>
      </c>
      <c r="P1509">
        <f t="shared" si="93"/>
        <v>37.14</v>
      </c>
      <c r="Q1509" s="14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2">
        <f t="shared" si="92"/>
        <v>125</v>
      </c>
      <c r="P1510">
        <f t="shared" si="93"/>
        <v>69.33</v>
      </c>
      <c r="Q1510" s="14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2">
        <f t="shared" si="92"/>
        <v>104</v>
      </c>
      <c r="P1511">
        <f t="shared" si="93"/>
        <v>70.569999999999993</v>
      </c>
      <c r="Q1511" s="14" t="s">
        <v>8323</v>
      </c>
      <c r="R1511" t="s">
        <v>8326</v>
      </c>
      <c r="S1511" s="17">
        <f t="shared" si="94"/>
        <v>42675.832465277781</v>
      </c>
      <c r="T1511" s="17">
        <f t="shared" si="95"/>
        <v>42705.332638888889</v>
      </c>
    </row>
    <row r="1512" spans="1:20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2">
        <f t="shared" si="92"/>
        <v>124</v>
      </c>
      <c r="P1512">
        <f t="shared" si="93"/>
        <v>50.9</v>
      </c>
      <c r="Q1512" s="14" t="s">
        <v>8323</v>
      </c>
      <c r="R1512" t="s">
        <v>8326</v>
      </c>
      <c r="S1512" s="17">
        <f t="shared" si="94"/>
        <v>41772.105937500004</v>
      </c>
      <c r="T1512" s="17">
        <f t="shared" si="9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2">
        <f t="shared" si="92"/>
        <v>16</v>
      </c>
      <c r="P1513">
        <f t="shared" si="93"/>
        <v>129.16999999999999</v>
      </c>
      <c r="Q1513" s="14" t="s">
        <v>8308</v>
      </c>
      <c r="R1513" t="s">
        <v>8310</v>
      </c>
      <c r="S1513" s="17">
        <f t="shared" si="94"/>
        <v>42556.667245370365</v>
      </c>
      <c r="T1513" s="17">
        <f t="shared" si="95"/>
        <v>42601.667245370365</v>
      </c>
    </row>
    <row r="1514" spans="1:20" ht="48" x14ac:dyDescent="0.2">
      <c r="A1514">
        <v>2825</v>
      </c>
      <c r="B1514" s="3" t="s">
        <v>2825</v>
      </c>
      <c r="C1514" s="3" t="s">
        <v>6935</v>
      </c>
      <c r="D1514" s="6">
        <v>3000</v>
      </c>
      <c r="E1514" s="8">
        <v>3100</v>
      </c>
      <c r="F1514" t="s">
        <v>8218</v>
      </c>
      <c r="G1514" t="s">
        <v>8224</v>
      </c>
      <c r="H1514" t="s">
        <v>8246</v>
      </c>
      <c r="I1514">
        <v>1449255686</v>
      </c>
      <c r="J1514">
        <v>1446663686</v>
      </c>
      <c r="K1514" t="b">
        <v>0</v>
      </c>
      <c r="L1514">
        <v>51</v>
      </c>
      <c r="M1514" t="b">
        <v>1</v>
      </c>
      <c r="N1514" t="s">
        <v>8269</v>
      </c>
      <c r="O1514" s="12">
        <f t="shared" si="92"/>
        <v>103</v>
      </c>
      <c r="P1514">
        <f t="shared" si="93"/>
        <v>60.78</v>
      </c>
      <c r="Q1514" s="14" t="s">
        <v>8323</v>
      </c>
      <c r="R1514" t="s">
        <v>8326</v>
      </c>
      <c r="S1514" s="17">
        <f t="shared" si="94"/>
        <v>42312.792662037042</v>
      </c>
      <c r="T1514" s="17">
        <f t="shared" si="95"/>
        <v>42342.792662037042</v>
      </c>
    </row>
    <row r="1515" spans="1:20" ht="48" hidden="1" x14ac:dyDescent="0.2">
      <c r="A1515">
        <v>114</v>
      </c>
      <c r="B1515" s="3" t="s">
        <v>116</v>
      </c>
      <c r="C1515" s="3" t="s">
        <v>4225</v>
      </c>
      <c r="D1515" s="6">
        <v>3000</v>
      </c>
      <c r="E1515" s="8">
        <v>3100</v>
      </c>
      <c r="F1515" t="s">
        <v>8218</v>
      </c>
      <c r="G1515" t="s">
        <v>8223</v>
      </c>
      <c r="H1515" t="s">
        <v>8245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8264</v>
      </c>
      <c r="O1515" s="12">
        <f t="shared" si="92"/>
        <v>103</v>
      </c>
      <c r="P1515">
        <f t="shared" si="93"/>
        <v>88.57</v>
      </c>
      <c r="Q1515" s="14" t="s">
        <v>8321</v>
      </c>
      <c r="R1515" t="s">
        <v>8343</v>
      </c>
      <c r="S1515" s="17">
        <f t="shared" si="94"/>
        <v>40861.27416666667</v>
      </c>
      <c r="T1515" s="17">
        <f t="shared" si="95"/>
        <v>40921.27416666667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2">
        <f t="shared" si="92"/>
        <v>155</v>
      </c>
      <c r="P1516">
        <f t="shared" si="93"/>
        <v>39.74</v>
      </c>
      <c r="Q1516" s="14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2">
        <f t="shared" si="92"/>
        <v>103</v>
      </c>
      <c r="P1517">
        <f t="shared" si="93"/>
        <v>53.36</v>
      </c>
      <c r="Q1517" s="14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2">
        <f t="shared" si="92"/>
        <v>103</v>
      </c>
      <c r="P1518">
        <f t="shared" si="93"/>
        <v>39.54</v>
      </c>
      <c r="Q1518" s="14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2">
        <f t="shared" si="92"/>
        <v>119</v>
      </c>
      <c r="P1519">
        <f t="shared" si="93"/>
        <v>49.69</v>
      </c>
      <c r="Q1519" s="14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8" x14ac:dyDescent="0.2">
      <c r="A1520">
        <v>3625</v>
      </c>
      <c r="B1520" s="3" t="s">
        <v>3623</v>
      </c>
      <c r="C1520" s="3" t="s">
        <v>7735</v>
      </c>
      <c r="D1520" s="6">
        <v>3000</v>
      </c>
      <c r="E1520" s="8">
        <v>3080</v>
      </c>
      <c r="F1520" t="s">
        <v>8218</v>
      </c>
      <c r="G1520" t="s">
        <v>8224</v>
      </c>
      <c r="H1520" t="s">
        <v>8246</v>
      </c>
      <c r="I1520">
        <v>1435851577</v>
      </c>
      <c r="J1520">
        <v>1433259577</v>
      </c>
      <c r="K1520" t="b">
        <v>0</v>
      </c>
      <c r="L1520">
        <v>78</v>
      </c>
      <c r="M1520" t="b">
        <v>1</v>
      </c>
      <c r="N1520" t="s">
        <v>8269</v>
      </c>
      <c r="O1520" s="12">
        <f t="shared" si="92"/>
        <v>103</v>
      </c>
      <c r="P1520">
        <f t="shared" si="93"/>
        <v>39.49</v>
      </c>
      <c r="Q1520" s="14" t="s">
        <v>8323</v>
      </c>
      <c r="R1520" t="s">
        <v>8326</v>
      </c>
      <c r="S1520" s="17">
        <f t="shared" si="94"/>
        <v>42157.652511574073</v>
      </c>
      <c r="T1520" s="17">
        <f t="shared" si="95"/>
        <v>42187.652511574073</v>
      </c>
    </row>
    <row r="1521" spans="1:20" ht="48" x14ac:dyDescent="0.2">
      <c r="A1521">
        <v>3515</v>
      </c>
      <c r="B1521" s="3" t="s">
        <v>3514</v>
      </c>
      <c r="C1521" s="3" t="s">
        <v>7625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8269</v>
      </c>
      <c r="O1521" s="12">
        <f t="shared" si="92"/>
        <v>103</v>
      </c>
      <c r="P1521">
        <f t="shared" si="93"/>
        <v>66.959999999999994</v>
      </c>
      <c r="Q1521" s="14" t="s">
        <v>8323</v>
      </c>
      <c r="R1521" t="s">
        <v>8326</v>
      </c>
      <c r="S1521" s="17">
        <f t="shared" si="94"/>
        <v>42125.772812499999</v>
      </c>
      <c r="T1521" s="17">
        <f t="shared" si="95"/>
        <v>42155.772812499999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2">
        <f t="shared" si="92"/>
        <v>123</v>
      </c>
      <c r="P1522">
        <f t="shared" si="93"/>
        <v>25.35</v>
      </c>
      <c r="Q1522" s="14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2">
        <f t="shared" si="92"/>
        <v>153</v>
      </c>
      <c r="P1523">
        <f t="shared" si="93"/>
        <v>57.77</v>
      </c>
      <c r="Q1523" s="14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2">
        <f t="shared" si="92"/>
        <v>102</v>
      </c>
      <c r="P1524">
        <f t="shared" si="93"/>
        <v>235.46</v>
      </c>
      <c r="Q1524" s="14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2">
        <f t="shared" si="92"/>
        <v>122</v>
      </c>
      <c r="P1525">
        <f t="shared" si="93"/>
        <v>34.380000000000003</v>
      </c>
      <c r="Q1525" s="14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2">
        <f t="shared" si="92"/>
        <v>31</v>
      </c>
      <c r="P1526">
        <f t="shared" si="93"/>
        <v>191.25</v>
      </c>
      <c r="Q1526" s="14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2">
        <f t="shared" si="92"/>
        <v>102</v>
      </c>
      <c r="P1527">
        <f t="shared" si="93"/>
        <v>55.6</v>
      </c>
      <c r="Q1527" s="14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2">
        <f t="shared" si="92"/>
        <v>102</v>
      </c>
      <c r="P1528">
        <f t="shared" si="93"/>
        <v>33.94</v>
      </c>
      <c r="Q1528" s="14" t="s">
        <v>8323</v>
      </c>
      <c r="R1528" t="s">
        <v>8326</v>
      </c>
      <c r="S1528" s="17">
        <f t="shared" si="94"/>
        <v>42192.64707175926</v>
      </c>
      <c r="T1528" s="17">
        <f t="shared" si="9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2">
        <f t="shared" si="92"/>
        <v>109</v>
      </c>
      <c r="P1529">
        <f t="shared" si="93"/>
        <v>160.79</v>
      </c>
      <c r="Q1529" s="14" t="s">
        <v>8327</v>
      </c>
      <c r="R1529" t="s">
        <v>8331</v>
      </c>
      <c r="S1529" s="17">
        <f t="shared" si="94"/>
        <v>42087.803310185183</v>
      </c>
      <c r="T1529" s="17">
        <f t="shared" si="95"/>
        <v>42121.716666666667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2">
        <f t="shared" si="92"/>
        <v>102</v>
      </c>
      <c r="P1530">
        <f t="shared" si="93"/>
        <v>203.2</v>
      </c>
      <c r="Q1530" s="14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2">
        <f t="shared" si="92"/>
        <v>102</v>
      </c>
      <c r="P1531">
        <f t="shared" si="93"/>
        <v>53.44</v>
      </c>
      <c r="Q1531" s="14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2">
        <f t="shared" si="92"/>
        <v>61</v>
      </c>
      <c r="P1532">
        <f t="shared" si="93"/>
        <v>179.12</v>
      </c>
      <c r="Q1532" s="14" t="s">
        <v>8323</v>
      </c>
      <c r="R1532" t="s">
        <v>8326</v>
      </c>
      <c r="S1532" s="17">
        <f t="shared" si="94"/>
        <v>42235.117476851854</v>
      </c>
      <c r="T1532" s="17">
        <f t="shared" si="95"/>
        <v>42275.117476851854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2">
        <f t="shared" si="92"/>
        <v>102</v>
      </c>
      <c r="P1533">
        <f t="shared" si="93"/>
        <v>105</v>
      </c>
      <c r="Q1533" s="14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2">
        <f t="shared" si="92"/>
        <v>122</v>
      </c>
      <c r="P1534">
        <f t="shared" si="93"/>
        <v>49.11</v>
      </c>
      <c r="Q1534" s="14" t="s">
        <v>8327</v>
      </c>
      <c r="R1534" t="s">
        <v>8331</v>
      </c>
      <c r="S1534" s="17">
        <f t="shared" si="94"/>
        <v>41730.998402777775</v>
      </c>
      <c r="T1534" s="17">
        <f t="shared" si="9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2">
        <f t="shared" si="92"/>
        <v>108</v>
      </c>
      <c r="P1535">
        <f t="shared" si="93"/>
        <v>55.2</v>
      </c>
      <c r="Q1535" s="14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2">
        <f t="shared" si="92"/>
        <v>101</v>
      </c>
      <c r="P1536">
        <f t="shared" si="93"/>
        <v>97.9</v>
      </c>
      <c r="Q1536" s="14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48" x14ac:dyDescent="0.2">
      <c r="A1537">
        <v>3008</v>
      </c>
      <c r="B1537" s="3" t="s">
        <v>3008</v>
      </c>
      <c r="C1537" s="3" t="s">
        <v>7118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1453352719</v>
      </c>
      <c r="J1537">
        <v>1450760719</v>
      </c>
      <c r="K1537" t="b">
        <v>0</v>
      </c>
      <c r="L1537">
        <v>26</v>
      </c>
      <c r="M1537" t="b">
        <v>1</v>
      </c>
      <c r="N1537" t="s">
        <v>8301</v>
      </c>
      <c r="O1537" s="12">
        <f t="shared" si="92"/>
        <v>101</v>
      </c>
      <c r="P1537">
        <f t="shared" si="93"/>
        <v>116.73</v>
      </c>
      <c r="Q1537" s="14" t="s">
        <v>8323</v>
      </c>
      <c r="R1537" t="s">
        <v>8324</v>
      </c>
      <c r="S1537" s="17">
        <f t="shared" si="94"/>
        <v>42360.212025462963</v>
      </c>
      <c r="T1537" s="17">
        <f t="shared" si="95"/>
        <v>42390.212025462963</v>
      </c>
    </row>
    <row r="1538" spans="1:20" ht="32" x14ac:dyDescent="0.2">
      <c r="A1538">
        <v>2789</v>
      </c>
      <c r="B1538" s="3" t="s">
        <v>2789</v>
      </c>
      <c r="C1538" s="3" t="s">
        <v>6899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1426132800</v>
      </c>
      <c r="J1538">
        <v>1424477934</v>
      </c>
      <c r="K1538" t="b">
        <v>0</v>
      </c>
      <c r="L1538">
        <v>24</v>
      </c>
      <c r="M1538" t="b">
        <v>1</v>
      </c>
      <c r="N1538" t="s">
        <v>8269</v>
      </c>
      <c r="O1538" s="12">
        <f t="shared" si="92"/>
        <v>101</v>
      </c>
      <c r="P1538">
        <f t="shared" si="93"/>
        <v>126.46</v>
      </c>
      <c r="Q1538" s="14" t="s">
        <v>8323</v>
      </c>
      <c r="R1538" t="s">
        <v>8326</v>
      </c>
      <c r="S1538" s="17">
        <f t="shared" si="94"/>
        <v>42056.013124999998</v>
      </c>
      <c r="T1538" s="17">
        <f t="shared" si="95"/>
        <v>42075.166666666672</v>
      </c>
    </row>
    <row r="1539" spans="1:20" ht="48" x14ac:dyDescent="0.2">
      <c r="A1539">
        <v>3003</v>
      </c>
      <c r="B1539" s="3" t="s">
        <v>3003</v>
      </c>
      <c r="C1539" s="3" t="s">
        <v>7113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1456811940</v>
      </c>
      <c r="J1539">
        <v>1454098976</v>
      </c>
      <c r="K1539" t="b">
        <v>0</v>
      </c>
      <c r="L1539">
        <v>17</v>
      </c>
      <c r="M1539" t="b">
        <v>1</v>
      </c>
      <c r="N1539" t="s">
        <v>8301</v>
      </c>
      <c r="O1539" s="12">
        <f t="shared" ref="O1539:O1602" si="96">ROUND(E1539/D1539*100,0)</f>
        <v>101</v>
      </c>
      <c r="P1539">
        <f t="shared" ref="P1539:P1602" si="97">IFERROR(ROUND(E1539/L1539,2),0)</f>
        <v>178.53</v>
      </c>
      <c r="Q1539" s="14" t="s">
        <v>8323</v>
      </c>
      <c r="R1539" t="s">
        <v>8324</v>
      </c>
      <c r="S1539" s="17">
        <f t="shared" ref="S1539:S1602" si="98">(((J1539/60)/60)/24)+DATE(1970,1,1)</f>
        <v>42398.849259259259</v>
      </c>
      <c r="T1539" s="17">
        <f t="shared" ref="T1539:T1602" si="99">(((I1539/60)/60)/24)+DATE(1970,1,1)</f>
        <v>42430.249305555553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2">
        <f t="shared" si="96"/>
        <v>101</v>
      </c>
      <c r="P1540">
        <f t="shared" si="97"/>
        <v>131.91</v>
      </c>
      <c r="Q1540" s="14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2">
        <f t="shared" si="96"/>
        <v>25</v>
      </c>
      <c r="P1541">
        <f t="shared" si="97"/>
        <v>91.82</v>
      </c>
      <c r="Q1541" s="14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16" x14ac:dyDescent="0.2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 s="12">
        <f t="shared" si="96"/>
        <v>101</v>
      </c>
      <c r="P1542">
        <f t="shared" si="97"/>
        <v>64.47</v>
      </c>
      <c r="Q1542" s="14" t="s">
        <v>8323</v>
      </c>
      <c r="R1542" t="s">
        <v>8326</v>
      </c>
      <c r="S1542" s="17">
        <f t="shared" si="98"/>
        <v>42053.671666666662</v>
      </c>
      <c r="T1542" s="17">
        <f t="shared" si="99"/>
        <v>42083.630000000005</v>
      </c>
    </row>
    <row r="1543" spans="1:20" ht="48" x14ac:dyDescent="0.2">
      <c r="A1543">
        <v>3437</v>
      </c>
      <c r="B1543" s="3" t="s">
        <v>3436</v>
      </c>
      <c r="C1543" s="3" t="s">
        <v>7547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1440003820</v>
      </c>
      <c r="J1543">
        <v>1437411820</v>
      </c>
      <c r="K1543" t="b">
        <v>0</v>
      </c>
      <c r="L1543">
        <v>36</v>
      </c>
      <c r="M1543" t="b">
        <v>1</v>
      </c>
      <c r="N1543" t="s">
        <v>8269</v>
      </c>
      <c r="O1543" s="12">
        <f t="shared" si="96"/>
        <v>101</v>
      </c>
      <c r="P1543">
        <f t="shared" si="97"/>
        <v>84.17</v>
      </c>
      <c r="Q1543" s="14" t="s">
        <v>8323</v>
      </c>
      <c r="R1543" t="s">
        <v>8326</v>
      </c>
      <c r="S1543" s="17">
        <f t="shared" si="98"/>
        <v>42205.710879629631</v>
      </c>
      <c r="T1543" s="17">
        <f t="shared" si="99"/>
        <v>42235.710879629631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2">
        <f t="shared" si="96"/>
        <v>101</v>
      </c>
      <c r="P1544">
        <f t="shared" si="97"/>
        <v>63.03</v>
      </c>
      <c r="Q1544" s="14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2">
        <f t="shared" si="96"/>
        <v>121</v>
      </c>
      <c r="P1545">
        <f t="shared" si="97"/>
        <v>79.53</v>
      </c>
      <c r="Q1545" s="14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t="48" x14ac:dyDescent="0.2">
      <c r="A1546">
        <v>3240</v>
      </c>
      <c r="B1546" s="3" t="s">
        <v>3240</v>
      </c>
      <c r="C1546" s="3" t="s">
        <v>7350</v>
      </c>
      <c r="D1546" s="6">
        <v>3000</v>
      </c>
      <c r="E1546" s="8">
        <v>3017</v>
      </c>
      <c r="F1546" t="s">
        <v>8218</v>
      </c>
      <c r="G1546" t="s">
        <v>8224</v>
      </c>
      <c r="H1546" t="s">
        <v>8246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8269</v>
      </c>
      <c r="O1546" s="12">
        <f t="shared" si="96"/>
        <v>101</v>
      </c>
      <c r="P1546">
        <f t="shared" si="97"/>
        <v>88.74</v>
      </c>
      <c r="Q1546" s="14" t="s">
        <v>8323</v>
      </c>
      <c r="R1546" t="s">
        <v>8326</v>
      </c>
      <c r="S1546" s="17">
        <f t="shared" si="98"/>
        <v>42754.693842592591</v>
      </c>
      <c r="T1546" s="17">
        <f t="shared" si="99"/>
        <v>42782.958333333328</v>
      </c>
    </row>
    <row r="1547" spans="1:20" ht="16" hidden="1" x14ac:dyDescent="0.2">
      <c r="A1547">
        <v>659</v>
      </c>
      <c r="B1547" s="3" t="s">
        <v>660</v>
      </c>
      <c r="C1547" s="3" t="s">
        <v>4769</v>
      </c>
      <c r="D1547" s="6">
        <v>3000</v>
      </c>
      <c r="E1547" s="8">
        <v>3017</v>
      </c>
      <c r="F1547" t="s">
        <v>8218</v>
      </c>
      <c r="G1547" t="s">
        <v>8223</v>
      </c>
      <c r="H1547" t="s">
        <v>8245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8271</v>
      </c>
      <c r="O1547" s="12">
        <f t="shared" si="96"/>
        <v>101</v>
      </c>
      <c r="P1547">
        <f t="shared" si="97"/>
        <v>143.66999999999999</v>
      </c>
      <c r="Q1547" s="14" t="s">
        <v>8308</v>
      </c>
      <c r="R1547" t="s">
        <v>8310</v>
      </c>
      <c r="S1547" s="17">
        <f t="shared" si="98"/>
        <v>42209.593692129631</v>
      </c>
      <c r="T1547" s="17">
        <f t="shared" si="99"/>
        <v>42239.593692129631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2">
        <f t="shared" si="96"/>
        <v>108</v>
      </c>
      <c r="P1548">
        <f t="shared" si="97"/>
        <v>86.16</v>
      </c>
      <c r="Q1548" s="14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2">
        <f t="shared" si="96"/>
        <v>101</v>
      </c>
      <c r="P1549">
        <f t="shared" si="97"/>
        <v>158.68</v>
      </c>
      <c r="Q1549" s="14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2">
        <f t="shared" si="96"/>
        <v>151</v>
      </c>
      <c r="P1550">
        <f t="shared" si="97"/>
        <v>100.5</v>
      </c>
      <c r="Q1550" s="14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2">
        <f t="shared" si="96"/>
        <v>100</v>
      </c>
      <c r="P1551">
        <f t="shared" si="97"/>
        <v>107.64</v>
      </c>
      <c r="Q1551" s="14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2">
        <f t="shared" si="96"/>
        <v>120</v>
      </c>
      <c r="P1552">
        <f t="shared" si="97"/>
        <v>17.82</v>
      </c>
      <c r="Q1552" s="14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2">
        <f t="shared" si="96"/>
        <v>120</v>
      </c>
      <c r="P1553">
        <f t="shared" si="97"/>
        <v>48.55</v>
      </c>
      <c r="Q1553" s="14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2">
        <f t="shared" si="96"/>
        <v>153</v>
      </c>
      <c r="P1554">
        <f t="shared" si="97"/>
        <v>143.1</v>
      </c>
      <c r="Q1554" s="14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2">
        <f t="shared" si="96"/>
        <v>100</v>
      </c>
      <c r="P1555">
        <f t="shared" si="97"/>
        <v>143</v>
      </c>
      <c r="Q1555" s="14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2">
        <f t="shared" si="96"/>
        <v>100</v>
      </c>
      <c r="P1556">
        <f t="shared" si="97"/>
        <v>75.05</v>
      </c>
      <c r="Q1556" s="14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2">
        <f t="shared" si="96"/>
        <v>18</v>
      </c>
      <c r="P1557">
        <f t="shared" si="97"/>
        <v>32.979999999999997</v>
      </c>
      <c r="Q1557" s="14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2">
        <f t="shared" si="96"/>
        <v>60</v>
      </c>
      <c r="P1558">
        <f t="shared" si="97"/>
        <v>3000</v>
      </c>
      <c r="Q1558" s="14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8" hidden="1" x14ac:dyDescent="0.2">
      <c r="A1559">
        <v>2097</v>
      </c>
      <c r="B1559" s="3" t="s">
        <v>2098</v>
      </c>
      <c r="C1559" s="3" t="s">
        <v>6207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1322751735</v>
      </c>
      <c r="J1559">
        <v>1317564135</v>
      </c>
      <c r="K1559" t="b">
        <v>0</v>
      </c>
      <c r="L1559">
        <v>38</v>
      </c>
      <c r="M1559" t="b">
        <v>1</v>
      </c>
      <c r="N1559" t="s">
        <v>8277</v>
      </c>
      <c r="O1559" s="12">
        <f t="shared" si="96"/>
        <v>100</v>
      </c>
      <c r="P1559">
        <f t="shared" si="97"/>
        <v>78.95</v>
      </c>
      <c r="Q1559" s="14" t="s">
        <v>8327</v>
      </c>
      <c r="R1559" t="s">
        <v>8328</v>
      </c>
      <c r="S1559" s="17">
        <f t="shared" si="98"/>
        <v>40818.58489583333</v>
      </c>
      <c r="T1559" s="17">
        <f t="shared" si="99"/>
        <v>40878.626562500001</v>
      </c>
    </row>
    <row r="1560" spans="1:20" ht="48" x14ac:dyDescent="0.2">
      <c r="A1560">
        <v>3412</v>
      </c>
      <c r="B1560" s="3" t="s">
        <v>3411</v>
      </c>
      <c r="C1560" s="3" t="s">
        <v>7522</v>
      </c>
      <c r="D1560" s="6">
        <v>3000</v>
      </c>
      <c r="E1560" s="8">
        <v>3000</v>
      </c>
      <c r="F1560" t="s">
        <v>8218</v>
      </c>
      <c r="G1560" t="s">
        <v>8224</v>
      </c>
      <c r="H1560" t="s">
        <v>8246</v>
      </c>
      <c r="I1560">
        <v>1411858862</v>
      </c>
      <c r="J1560">
        <v>1409266862</v>
      </c>
      <c r="K1560" t="b">
        <v>0</v>
      </c>
      <c r="L1560">
        <v>26</v>
      </c>
      <c r="M1560" t="b">
        <v>1</v>
      </c>
      <c r="N1560" t="s">
        <v>8269</v>
      </c>
      <c r="O1560" s="12">
        <f t="shared" si="96"/>
        <v>100</v>
      </c>
      <c r="P1560">
        <f t="shared" si="97"/>
        <v>115.38</v>
      </c>
      <c r="Q1560" s="14" t="s">
        <v>8323</v>
      </c>
      <c r="R1560" t="s">
        <v>8326</v>
      </c>
      <c r="S1560" s="17">
        <f t="shared" si="98"/>
        <v>41879.959050925929</v>
      </c>
      <c r="T1560" s="17">
        <f t="shared" si="99"/>
        <v>41909.959050925929</v>
      </c>
    </row>
    <row r="1561" spans="1:20" ht="48" hidden="1" x14ac:dyDescent="0.2">
      <c r="A1561">
        <v>1857</v>
      </c>
      <c r="B1561" s="3" t="s">
        <v>1858</v>
      </c>
      <c r="C1561" s="3" t="s">
        <v>5967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 s="12">
        <f t="shared" si="96"/>
        <v>100</v>
      </c>
      <c r="P1561">
        <f t="shared" si="97"/>
        <v>136.36000000000001</v>
      </c>
      <c r="Q1561" s="14" t="s">
        <v>8327</v>
      </c>
      <c r="R1561" t="s">
        <v>8331</v>
      </c>
      <c r="S1561" s="17">
        <f t="shared" si="98"/>
        <v>41864.76866898148</v>
      </c>
      <c r="T1561" s="17">
        <f t="shared" si="99"/>
        <v>41894.76866898148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2">
        <f t="shared" si="96"/>
        <v>100</v>
      </c>
      <c r="P1562">
        <f t="shared" si="97"/>
        <v>176.47</v>
      </c>
      <c r="Q1562" s="14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32" x14ac:dyDescent="0.2">
      <c r="A1563">
        <v>2830</v>
      </c>
      <c r="B1563" s="3" t="s">
        <v>2830</v>
      </c>
      <c r="C1563" s="3" t="s">
        <v>6940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 s="12">
        <f t="shared" si="96"/>
        <v>100</v>
      </c>
      <c r="P1563">
        <f t="shared" si="97"/>
        <v>272.73</v>
      </c>
      <c r="Q1563" s="14" t="s">
        <v>8323</v>
      </c>
      <c r="R1563" t="s">
        <v>8326</v>
      </c>
      <c r="S1563" s="17">
        <f t="shared" si="98"/>
        <v>41758.839675925927</v>
      </c>
      <c r="T1563" s="17">
        <f t="shared" si="99"/>
        <v>41771.165972222225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2">
        <f t="shared" si="96"/>
        <v>120</v>
      </c>
      <c r="P1564">
        <f t="shared" si="97"/>
        <v>88.24</v>
      </c>
      <c r="Q1564" s="14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8" x14ac:dyDescent="0.2">
      <c r="A1565">
        <v>3780</v>
      </c>
      <c r="B1565" s="3" t="s">
        <v>3777</v>
      </c>
      <c r="C1565" s="3" t="s">
        <v>7890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1436817960</v>
      </c>
      <c r="J1565">
        <v>1433999785</v>
      </c>
      <c r="K1565" t="b">
        <v>0</v>
      </c>
      <c r="L1565">
        <v>30</v>
      </c>
      <c r="M1565" t="b">
        <v>1</v>
      </c>
      <c r="N1565" t="s">
        <v>8303</v>
      </c>
      <c r="O1565" s="12">
        <f t="shared" si="96"/>
        <v>120</v>
      </c>
      <c r="P1565">
        <f t="shared" si="97"/>
        <v>100</v>
      </c>
      <c r="Q1565" s="14" t="s">
        <v>8323</v>
      </c>
      <c r="R1565" t="s">
        <v>8335</v>
      </c>
      <c r="S1565" s="17">
        <f t="shared" si="98"/>
        <v>42166.219733796301</v>
      </c>
      <c r="T1565" s="17">
        <f t="shared" si="99"/>
        <v>42198.837499999994</v>
      </c>
    </row>
    <row r="1566" spans="1:20" ht="48" x14ac:dyDescent="0.2">
      <c r="A1566">
        <v>3754</v>
      </c>
      <c r="B1566" s="3" t="s">
        <v>3751</v>
      </c>
      <c r="C1566" s="3" t="s">
        <v>7864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1406350740</v>
      </c>
      <c r="J1566">
        <v>1403125737</v>
      </c>
      <c r="K1566" t="b">
        <v>0</v>
      </c>
      <c r="L1566">
        <v>27</v>
      </c>
      <c r="M1566" t="b">
        <v>1</v>
      </c>
      <c r="N1566" t="s">
        <v>8303</v>
      </c>
      <c r="O1566" s="12">
        <f t="shared" si="96"/>
        <v>120</v>
      </c>
      <c r="P1566">
        <f t="shared" si="97"/>
        <v>111.11</v>
      </c>
      <c r="Q1566" s="14" t="s">
        <v>8323</v>
      </c>
      <c r="R1566" t="s">
        <v>8335</v>
      </c>
      <c r="S1566" s="17">
        <f t="shared" si="98"/>
        <v>41808.881215277775</v>
      </c>
      <c r="T1566" s="17">
        <f t="shared" si="99"/>
        <v>41846.207638888889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2">
        <f t="shared" si="96"/>
        <v>5</v>
      </c>
      <c r="P1567">
        <f t="shared" si="97"/>
        <v>136.09</v>
      </c>
      <c r="Q1567" s="14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2">
        <f t="shared" si="96"/>
        <v>37</v>
      </c>
      <c r="P1568">
        <f t="shared" si="97"/>
        <v>83.14</v>
      </c>
      <c r="Q1568" s="14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2">
        <f t="shared" si="96"/>
        <v>120</v>
      </c>
      <c r="P1569">
        <f t="shared" si="97"/>
        <v>30.2</v>
      </c>
      <c r="Q1569" s="14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2">
        <f t="shared" si="96"/>
        <v>5</v>
      </c>
      <c r="P1570">
        <f t="shared" si="97"/>
        <v>80.3</v>
      </c>
      <c r="Q1570" s="14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2">
        <f t="shared" si="96"/>
        <v>59</v>
      </c>
      <c r="P1571">
        <f t="shared" si="97"/>
        <v>70.599999999999994</v>
      </c>
      <c r="Q1571" s="14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2">
        <f t="shared" si="96"/>
        <v>30</v>
      </c>
      <c r="P1572">
        <f t="shared" si="97"/>
        <v>134.55000000000001</v>
      </c>
      <c r="Q1572" s="14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2">
        <f t="shared" si="96"/>
        <v>102</v>
      </c>
      <c r="P1573">
        <f t="shared" si="97"/>
        <v>44.76</v>
      </c>
      <c r="Q1573" s="14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2">
        <f t="shared" si="96"/>
        <v>118</v>
      </c>
      <c r="P1574">
        <f t="shared" si="97"/>
        <v>39.81</v>
      </c>
      <c r="Q1574" s="14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2">
        <f t="shared" si="96"/>
        <v>109</v>
      </c>
      <c r="P1575">
        <f t="shared" si="97"/>
        <v>89.24</v>
      </c>
      <c r="Q1575" s="14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2">
        <f t="shared" si="96"/>
        <v>117</v>
      </c>
      <c r="P1576">
        <f t="shared" si="97"/>
        <v>57.55</v>
      </c>
      <c r="Q1576" s="14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2">
        <f t="shared" si="96"/>
        <v>147</v>
      </c>
      <c r="P1577">
        <f t="shared" si="97"/>
        <v>91.63</v>
      </c>
      <c r="Q1577" s="14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2">
        <f t="shared" si="96"/>
        <v>195</v>
      </c>
      <c r="P1578">
        <f t="shared" si="97"/>
        <v>27.39</v>
      </c>
      <c r="Q1578" s="14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2">
        <f t="shared" si="96"/>
        <v>107</v>
      </c>
      <c r="P1579">
        <f t="shared" si="97"/>
        <v>63.7</v>
      </c>
      <c r="Q1579" s="14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2">
        <f t="shared" si="96"/>
        <v>293</v>
      </c>
      <c r="P1580">
        <f t="shared" si="97"/>
        <v>36.61</v>
      </c>
      <c r="Q1580" s="14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2">
        <f t="shared" si="96"/>
        <v>103</v>
      </c>
      <c r="P1581">
        <f t="shared" si="97"/>
        <v>83.57</v>
      </c>
      <c r="Q1581" s="14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2">
        <f t="shared" si="96"/>
        <v>108</v>
      </c>
      <c r="P1582">
        <f t="shared" si="97"/>
        <v>83.51</v>
      </c>
      <c r="Q1582" s="14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2">
        <f t="shared" si="96"/>
        <v>145</v>
      </c>
      <c r="P1583">
        <f t="shared" si="97"/>
        <v>47.67</v>
      </c>
      <c r="Q1583" s="14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2">
        <f t="shared" si="96"/>
        <v>2</v>
      </c>
      <c r="P1584">
        <f t="shared" si="97"/>
        <v>160.5</v>
      </c>
      <c r="Q1584" s="14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2">
        <f t="shared" si="96"/>
        <v>192</v>
      </c>
      <c r="P1585">
        <f t="shared" si="97"/>
        <v>23.65</v>
      </c>
      <c r="Q1585" s="14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2">
        <f t="shared" si="96"/>
        <v>125</v>
      </c>
      <c r="P1586">
        <f t="shared" si="97"/>
        <v>32.01</v>
      </c>
      <c r="Q1586" s="14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2">
        <f t="shared" si="96"/>
        <v>339</v>
      </c>
      <c r="P1587">
        <f t="shared" si="97"/>
        <v>62.59</v>
      </c>
      <c r="Q1587" s="14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2">
        <f t="shared" si="96"/>
        <v>128</v>
      </c>
      <c r="P1588">
        <f t="shared" si="97"/>
        <v>57.52</v>
      </c>
      <c r="Q1588" s="14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2">
        <f t="shared" si="96"/>
        <v>19</v>
      </c>
      <c r="P1589">
        <f t="shared" si="97"/>
        <v>358.88</v>
      </c>
      <c r="Q1589" s="14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2">
        <f t="shared" si="96"/>
        <v>287</v>
      </c>
      <c r="P1590">
        <f t="shared" si="97"/>
        <v>58.57</v>
      </c>
      <c r="Q1590" s="14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2">
        <f t="shared" si="96"/>
        <v>115</v>
      </c>
      <c r="P1591">
        <f t="shared" si="97"/>
        <v>30.19</v>
      </c>
      <c r="Q1591" s="14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2">
        <f t="shared" si="96"/>
        <v>143</v>
      </c>
      <c r="P1592">
        <f t="shared" si="97"/>
        <v>48.54</v>
      </c>
      <c r="Q1592" s="14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2">
        <f t="shared" si="96"/>
        <v>110</v>
      </c>
      <c r="P1593">
        <f t="shared" si="97"/>
        <v>77.22</v>
      </c>
      <c r="Q1593" s="14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2">
        <f t="shared" si="96"/>
        <v>114</v>
      </c>
      <c r="P1594">
        <f t="shared" si="97"/>
        <v>64.91</v>
      </c>
      <c r="Q1594" s="14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2">
        <f t="shared" si="96"/>
        <v>3</v>
      </c>
      <c r="P1595">
        <f t="shared" si="97"/>
        <v>74.790000000000006</v>
      </c>
      <c r="Q1595" s="14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2">
        <f t="shared" si="96"/>
        <v>189</v>
      </c>
      <c r="P1596">
        <f t="shared" si="97"/>
        <v>43.06</v>
      </c>
      <c r="Q1596" s="14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32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2">
        <f t="shared" si="96"/>
        <v>114</v>
      </c>
      <c r="P1597">
        <f t="shared" si="97"/>
        <v>27.32</v>
      </c>
      <c r="Q1597" s="14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2">
        <f t="shared" si="96"/>
        <v>11</v>
      </c>
      <c r="P1598">
        <f t="shared" si="97"/>
        <v>33.76</v>
      </c>
      <c r="Q1598" s="14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2">
        <f t="shared" si="96"/>
        <v>123</v>
      </c>
      <c r="P1599">
        <f t="shared" si="97"/>
        <v>74.61</v>
      </c>
      <c r="Q1599" s="14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2">
        <f t="shared" si="96"/>
        <v>142</v>
      </c>
      <c r="P1600">
        <f t="shared" si="97"/>
        <v>65.88</v>
      </c>
      <c r="Q1600" s="14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2">
        <f t="shared" si="96"/>
        <v>142</v>
      </c>
      <c r="P1601">
        <f t="shared" si="97"/>
        <v>88.47</v>
      </c>
      <c r="Q1601" s="14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2">
        <f t="shared" si="96"/>
        <v>103</v>
      </c>
      <c r="P1602">
        <f t="shared" si="97"/>
        <v>88.33</v>
      </c>
      <c r="Q1602" s="14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2">
        <f t="shared" ref="O1603:O1666" si="100">ROUND(E1603/D1603*100,0)</f>
        <v>47</v>
      </c>
      <c r="P1603">
        <f t="shared" ref="P1603:P1666" si="101">IFERROR(ROUND(E1603/L1603,2),0)</f>
        <v>166.06</v>
      </c>
      <c r="Q1603" s="14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2">
        <f t="shared" si="100"/>
        <v>112</v>
      </c>
      <c r="P1604">
        <f t="shared" si="101"/>
        <v>41.24</v>
      </c>
      <c r="Q1604" s="14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2">
        <f t="shared" si="100"/>
        <v>140</v>
      </c>
      <c r="P1605">
        <f t="shared" si="101"/>
        <v>50.98</v>
      </c>
      <c r="Q1605" s="14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2">
        <f t="shared" si="100"/>
        <v>23</v>
      </c>
      <c r="P1606">
        <f t="shared" si="101"/>
        <v>96.55</v>
      </c>
      <c r="Q1606" s="14" t="s">
        <v>8323</v>
      </c>
      <c r="R1606" t="s">
        <v>8326</v>
      </c>
      <c r="S1606" s="17">
        <f t="shared" si="102"/>
        <v>42192.905694444446</v>
      </c>
      <c r="T1606" s="17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2">
        <f t="shared" si="100"/>
        <v>112</v>
      </c>
      <c r="P1607">
        <f t="shared" si="101"/>
        <v>56</v>
      </c>
      <c r="Q1607" s="14" t="s">
        <v>8308</v>
      </c>
      <c r="R1607" t="s">
        <v>8315</v>
      </c>
      <c r="S1607" s="17">
        <f t="shared" si="102"/>
        <v>42128.628113425926</v>
      </c>
      <c r="T1607" s="17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2">
        <f t="shared" si="100"/>
        <v>140</v>
      </c>
      <c r="P1608">
        <f t="shared" si="101"/>
        <v>53.75</v>
      </c>
      <c r="Q1608" s="14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2">
        <f t="shared" si="100"/>
        <v>43</v>
      </c>
      <c r="P1609">
        <f t="shared" si="101"/>
        <v>58.08</v>
      </c>
      <c r="Q1609" s="14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2">
        <f t="shared" si="100"/>
        <v>110</v>
      </c>
      <c r="P1610">
        <f t="shared" si="101"/>
        <v>81.03</v>
      </c>
      <c r="Q1610" s="14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2">
        <f t="shared" si="100"/>
        <v>110</v>
      </c>
      <c r="P1611">
        <f t="shared" si="101"/>
        <v>41.68</v>
      </c>
      <c r="Q1611" s="14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2">
        <f t="shared" si="100"/>
        <v>100</v>
      </c>
      <c r="P1612">
        <f t="shared" si="101"/>
        <v>125</v>
      </c>
      <c r="Q1612" s="14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2">
        <f t="shared" si="100"/>
        <v>23</v>
      </c>
      <c r="P1613">
        <f t="shared" si="101"/>
        <v>39.229999999999997</v>
      </c>
      <c r="Q1613" s="14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2">
        <f t="shared" si="100"/>
        <v>110</v>
      </c>
      <c r="P1614">
        <f t="shared" si="101"/>
        <v>61.02</v>
      </c>
      <c r="Q1614" s="14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2">
        <f t="shared" si="100"/>
        <v>144</v>
      </c>
      <c r="P1615">
        <f t="shared" si="101"/>
        <v>66.709999999999994</v>
      </c>
      <c r="Q1615" s="14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2">
        <f t="shared" si="100"/>
        <v>109</v>
      </c>
      <c r="P1616">
        <f t="shared" si="101"/>
        <v>50.63</v>
      </c>
      <c r="Q1616" s="14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2">
        <f t="shared" si="100"/>
        <v>109</v>
      </c>
      <c r="P1617">
        <f t="shared" si="101"/>
        <v>24.15</v>
      </c>
      <c r="Q1617" s="14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2">
        <f t="shared" si="100"/>
        <v>55</v>
      </c>
      <c r="P1618">
        <f t="shared" si="101"/>
        <v>109.04</v>
      </c>
      <c r="Q1618" s="14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2">
        <f t="shared" si="100"/>
        <v>9</v>
      </c>
      <c r="P1619">
        <f t="shared" si="101"/>
        <v>389.29</v>
      </c>
      <c r="Q1619" s="14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2">
        <f t="shared" si="100"/>
        <v>109</v>
      </c>
      <c r="P1620">
        <f t="shared" si="101"/>
        <v>40.07</v>
      </c>
      <c r="Q1620" s="14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2">
        <f t="shared" si="100"/>
        <v>1</v>
      </c>
      <c r="P1621">
        <f t="shared" si="101"/>
        <v>49.38</v>
      </c>
      <c r="Q1621" s="14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2">
        <f t="shared" si="100"/>
        <v>181</v>
      </c>
      <c r="P1622">
        <f t="shared" si="101"/>
        <v>40.49</v>
      </c>
      <c r="Q1622" s="14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2">
        <f t="shared" si="100"/>
        <v>108</v>
      </c>
      <c r="P1623">
        <f t="shared" si="101"/>
        <v>54.2</v>
      </c>
      <c r="Q1623" s="14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2">
        <f t="shared" si="100"/>
        <v>108</v>
      </c>
      <c r="P1624">
        <f t="shared" si="101"/>
        <v>48.33</v>
      </c>
      <c r="Q1624" s="14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2">
        <f t="shared" si="100"/>
        <v>108</v>
      </c>
      <c r="P1625">
        <f t="shared" si="101"/>
        <v>47.46</v>
      </c>
      <c r="Q1625" s="14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2">
        <f t="shared" si="100"/>
        <v>5</v>
      </c>
      <c r="P1626">
        <f t="shared" si="101"/>
        <v>450</v>
      </c>
      <c r="Q1626" s="14" t="s">
        <v>8323</v>
      </c>
      <c r="R1626" t="s">
        <v>8326</v>
      </c>
      <c r="S1626" s="17">
        <f t="shared" si="102"/>
        <v>42785.270370370374</v>
      </c>
      <c r="T1626" s="17">
        <f t="shared" si="10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2">
        <f t="shared" si="100"/>
        <v>42</v>
      </c>
      <c r="P1627">
        <f t="shared" si="101"/>
        <v>34.18</v>
      </c>
      <c r="Q1627" s="14" t="s">
        <v>8327</v>
      </c>
      <c r="R1627" t="s">
        <v>8350</v>
      </c>
      <c r="S1627" s="17">
        <f t="shared" si="102"/>
        <v>41541.106921296298</v>
      </c>
      <c r="T1627" s="17">
        <f t="shared" si="103"/>
        <v>41563.415972222225</v>
      </c>
    </row>
    <row r="1628" spans="1:20" ht="48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2">
        <f t="shared" si="100"/>
        <v>108</v>
      </c>
      <c r="P1628">
        <f t="shared" si="101"/>
        <v>72.97</v>
      </c>
      <c r="Q1628" s="14" t="s">
        <v>8323</v>
      </c>
      <c r="R1628" t="s">
        <v>8335</v>
      </c>
      <c r="S1628" s="17">
        <f t="shared" si="102"/>
        <v>41775.636157407411</v>
      </c>
      <c r="T1628" s="17">
        <f t="shared" si="10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2">
        <f t="shared" si="100"/>
        <v>101</v>
      </c>
      <c r="P1629">
        <f t="shared" si="101"/>
        <v>299.22000000000003</v>
      </c>
      <c r="Q1629" s="14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2">
        <f t="shared" si="100"/>
        <v>128</v>
      </c>
      <c r="P1630">
        <f t="shared" si="101"/>
        <v>45.59</v>
      </c>
      <c r="Q1630" s="14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2">
        <f t="shared" si="100"/>
        <v>108</v>
      </c>
      <c r="P1631">
        <f t="shared" si="101"/>
        <v>70.760000000000005</v>
      </c>
      <c r="Q1631" s="14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8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2">
        <f t="shared" si="100"/>
        <v>107</v>
      </c>
      <c r="P1632">
        <f t="shared" si="101"/>
        <v>81.239999999999995</v>
      </c>
      <c r="Q1632" s="14" t="s">
        <v>8323</v>
      </c>
      <c r="R1632" t="s">
        <v>8335</v>
      </c>
      <c r="S1632" s="17">
        <f t="shared" si="102"/>
        <v>41982.773356481484</v>
      </c>
      <c r="T1632" s="17">
        <f t="shared" si="10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2">
        <f t="shared" si="100"/>
        <v>134</v>
      </c>
      <c r="P1633">
        <f t="shared" si="101"/>
        <v>70.55</v>
      </c>
      <c r="Q1633" s="14" t="s">
        <v>8327</v>
      </c>
      <c r="R1633" t="s">
        <v>8331</v>
      </c>
      <c r="S1633" s="17">
        <f t="shared" si="102"/>
        <v>41768.841921296298</v>
      </c>
      <c r="T1633" s="17">
        <f t="shared" si="10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2">
        <f t="shared" si="100"/>
        <v>3</v>
      </c>
      <c r="P1634">
        <f t="shared" si="101"/>
        <v>106.8</v>
      </c>
      <c r="Q1634" s="14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2">
        <f t="shared" si="100"/>
        <v>107</v>
      </c>
      <c r="P1635">
        <f t="shared" si="101"/>
        <v>37.08</v>
      </c>
      <c r="Q1635" s="14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2">
        <f t="shared" si="100"/>
        <v>107</v>
      </c>
      <c r="P1636">
        <f t="shared" si="101"/>
        <v>37.590000000000003</v>
      </c>
      <c r="Q1636" s="14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2">
        <f t="shared" si="100"/>
        <v>107</v>
      </c>
      <c r="P1637">
        <f t="shared" si="101"/>
        <v>35.04</v>
      </c>
      <c r="Q1637" s="14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2">
        <f t="shared" si="100"/>
        <v>408</v>
      </c>
      <c r="P1638">
        <f t="shared" si="101"/>
        <v>33.549999999999997</v>
      </c>
      <c r="Q1638" s="14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2">
        <f t="shared" si="100"/>
        <v>106</v>
      </c>
      <c r="P1639">
        <f t="shared" si="101"/>
        <v>64.63</v>
      </c>
      <c r="Q1639" s="14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2">
        <f t="shared" si="100"/>
        <v>106</v>
      </c>
      <c r="P1640">
        <f t="shared" si="101"/>
        <v>46.43</v>
      </c>
      <c r="Q1640" s="14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2">
        <f t="shared" si="100"/>
        <v>132</v>
      </c>
      <c r="P1641">
        <f t="shared" si="101"/>
        <v>105.44</v>
      </c>
      <c r="Q1641" s="14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2">
        <f t="shared" si="100"/>
        <v>146</v>
      </c>
      <c r="P1642">
        <f t="shared" si="101"/>
        <v>292.77999999999997</v>
      </c>
      <c r="Q1642" s="14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2">
        <f t="shared" si="100"/>
        <v>11</v>
      </c>
      <c r="P1643">
        <f t="shared" si="101"/>
        <v>97.41</v>
      </c>
      <c r="Q1643" s="14" t="s">
        <v>8308</v>
      </c>
      <c r="R1643" t="s">
        <v>8342</v>
      </c>
      <c r="S1643" s="17">
        <f t="shared" si="102"/>
        <v>42268.531631944439</v>
      </c>
      <c r="T1643" s="17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2">
        <f t="shared" si="100"/>
        <v>103</v>
      </c>
      <c r="P1644">
        <f t="shared" si="101"/>
        <v>77.349999999999994</v>
      </c>
      <c r="Q1644" s="14" t="s">
        <v>8327</v>
      </c>
      <c r="R1644" t="s">
        <v>8328</v>
      </c>
      <c r="S1644" s="17">
        <f t="shared" si="102"/>
        <v>41371.648078703707</v>
      </c>
      <c r="T1644" s="17">
        <f t="shared" si="103"/>
        <v>41401.648078703707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2">
        <f t="shared" si="100"/>
        <v>175</v>
      </c>
      <c r="P1645">
        <f t="shared" si="101"/>
        <v>48.7</v>
      </c>
      <c r="Q1645" s="14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2">
        <f t="shared" si="100"/>
        <v>105</v>
      </c>
      <c r="P1646">
        <f t="shared" si="101"/>
        <v>40.94</v>
      </c>
      <c r="Q1646" s="14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2">
        <f t="shared" si="100"/>
        <v>105</v>
      </c>
      <c r="P1647">
        <f t="shared" si="101"/>
        <v>32.32</v>
      </c>
      <c r="Q1647" s="14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2">
        <f t="shared" si="100"/>
        <v>174</v>
      </c>
      <c r="P1648">
        <f t="shared" si="101"/>
        <v>68.84</v>
      </c>
      <c r="Q1648" s="14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2">
        <f t="shared" si="100"/>
        <v>105</v>
      </c>
      <c r="P1649">
        <f t="shared" si="101"/>
        <v>104.6</v>
      </c>
      <c r="Q1649" s="14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2">
        <f t="shared" si="100"/>
        <v>130</v>
      </c>
      <c r="P1650">
        <f t="shared" si="101"/>
        <v>37.270000000000003</v>
      </c>
      <c r="Q1650" s="14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8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2">
        <f t="shared" si="100"/>
        <v>52</v>
      </c>
      <c r="P1651">
        <f t="shared" si="101"/>
        <v>49.21</v>
      </c>
      <c r="Q1651" s="14" t="s">
        <v>8323</v>
      </c>
      <c r="R1651" t="s">
        <v>8335</v>
      </c>
      <c r="S1651" s="17">
        <f t="shared" si="102"/>
        <v>41858.761782407404</v>
      </c>
      <c r="T1651" s="17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2">
        <f t="shared" si="100"/>
        <v>104</v>
      </c>
      <c r="P1652">
        <f t="shared" si="101"/>
        <v>66.87</v>
      </c>
      <c r="Q1652" s="14" t="s">
        <v>8327</v>
      </c>
      <c r="R1652" t="s">
        <v>8336</v>
      </c>
      <c r="S1652" s="17">
        <f t="shared" si="102"/>
        <v>41526.592395833337</v>
      </c>
      <c r="T1652" s="17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2">
        <f t="shared" si="100"/>
        <v>3</v>
      </c>
      <c r="P1653">
        <f t="shared" si="101"/>
        <v>108.63</v>
      </c>
      <c r="Q1653" s="14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2">
        <f t="shared" si="100"/>
        <v>104</v>
      </c>
      <c r="P1654">
        <f t="shared" si="101"/>
        <v>27.15</v>
      </c>
      <c r="Q1654" s="14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2">
        <f t="shared" si="100"/>
        <v>104</v>
      </c>
      <c r="P1655">
        <f t="shared" si="101"/>
        <v>186.07</v>
      </c>
      <c r="Q1655" s="14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8" x14ac:dyDescent="0.2">
      <c r="A1656">
        <v>2840</v>
      </c>
      <c r="B1656" s="3" t="s">
        <v>2840</v>
      </c>
      <c r="C1656" s="3" t="s">
        <v>6950</v>
      </c>
      <c r="D1656" s="6">
        <v>2500</v>
      </c>
      <c r="E1656" s="8">
        <v>2600</v>
      </c>
      <c r="F1656" t="s">
        <v>8218</v>
      </c>
      <c r="G1656" t="s">
        <v>8224</v>
      </c>
      <c r="H1656" t="s">
        <v>8246</v>
      </c>
      <c r="I1656">
        <v>1426698000</v>
      </c>
      <c r="J1656">
        <v>1424825479</v>
      </c>
      <c r="K1656" t="b">
        <v>0</v>
      </c>
      <c r="L1656">
        <v>132</v>
      </c>
      <c r="M1656" t="b">
        <v>1</v>
      </c>
      <c r="N1656" t="s">
        <v>8269</v>
      </c>
      <c r="O1656" s="12">
        <f t="shared" si="100"/>
        <v>104</v>
      </c>
      <c r="P1656">
        <f t="shared" si="101"/>
        <v>19.7</v>
      </c>
      <c r="Q1656" s="14" t="s">
        <v>8323</v>
      </c>
      <c r="R1656" t="s">
        <v>8326</v>
      </c>
      <c r="S1656" s="17">
        <f t="shared" si="102"/>
        <v>42060.035636574074</v>
      </c>
      <c r="T1656" s="17">
        <f t="shared" si="103"/>
        <v>42081.708333333328</v>
      </c>
    </row>
    <row r="1657" spans="1:20" ht="48" hidden="1" x14ac:dyDescent="0.2">
      <c r="A1657">
        <v>1893</v>
      </c>
      <c r="B1657" s="3" t="s">
        <v>1894</v>
      </c>
      <c r="C1657" s="3" t="s">
        <v>6003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1302926340</v>
      </c>
      <c r="J1657">
        <v>1301524585</v>
      </c>
      <c r="K1657" t="b">
        <v>0</v>
      </c>
      <c r="L1657">
        <v>45</v>
      </c>
      <c r="M1657" t="b">
        <v>1</v>
      </c>
      <c r="N1657" t="s">
        <v>8277</v>
      </c>
      <c r="O1657" s="12">
        <f t="shared" si="100"/>
        <v>104</v>
      </c>
      <c r="P1657">
        <f t="shared" si="101"/>
        <v>57.78</v>
      </c>
      <c r="Q1657" s="14" t="s">
        <v>8327</v>
      </c>
      <c r="R1657" t="s">
        <v>8328</v>
      </c>
      <c r="S1657" s="17">
        <f t="shared" si="102"/>
        <v>40632.94195601852</v>
      </c>
      <c r="T1657" s="17">
        <f t="shared" si="103"/>
        <v>40649.165972222225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2">
        <f t="shared" si="100"/>
        <v>104</v>
      </c>
      <c r="P1658">
        <f t="shared" si="101"/>
        <v>866.67</v>
      </c>
      <c r="Q1658" s="14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2">
        <f t="shared" si="100"/>
        <v>173</v>
      </c>
      <c r="P1659">
        <f t="shared" si="101"/>
        <v>32.07</v>
      </c>
      <c r="Q1659" s="14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2">
        <f t="shared" si="100"/>
        <v>106</v>
      </c>
      <c r="P1660">
        <f t="shared" si="101"/>
        <v>54.08</v>
      </c>
      <c r="Q1660" s="14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2">
        <f t="shared" si="100"/>
        <v>104</v>
      </c>
      <c r="P1661">
        <f t="shared" si="101"/>
        <v>66.510000000000005</v>
      </c>
      <c r="Q1661" s="14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48" x14ac:dyDescent="0.2">
      <c r="A1662">
        <v>3278</v>
      </c>
      <c r="B1662" s="3" t="s">
        <v>3278</v>
      </c>
      <c r="C1662" s="3" t="s">
        <v>7388</v>
      </c>
      <c r="D1662" s="6">
        <v>2500</v>
      </c>
      <c r="E1662" s="8">
        <v>2585</v>
      </c>
      <c r="F1662" t="s">
        <v>8218</v>
      </c>
      <c r="G1662" t="s">
        <v>8224</v>
      </c>
      <c r="H1662" t="s">
        <v>8246</v>
      </c>
      <c r="I1662">
        <v>1433017303</v>
      </c>
      <c r="J1662">
        <v>1430425303</v>
      </c>
      <c r="K1662" t="b">
        <v>1</v>
      </c>
      <c r="L1662">
        <v>34</v>
      </c>
      <c r="M1662" t="b">
        <v>1</v>
      </c>
      <c r="N1662" t="s">
        <v>8269</v>
      </c>
      <c r="O1662" s="12">
        <f t="shared" si="100"/>
        <v>103</v>
      </c>
      <c r="P1662">
        <f t="shared" si="101"/>
        <v>76.03</v>
      </c>
      <c r="Q1662" s="14" t="s">
        <v>8323</v>
      </c>
      <c r="R1662" t="s">
        <v>8326</v>
      </c>
      <c r="S1662" s="17">
        <f t="shared" si="102"/>
        <v>42124.848414351851</v>
      </c>
      <c r="T1662" s="17">
        <f t="shared" si="103"/>
        <v>42154.848414351851</v>
      </c>
    </row>
    <row r="1663" spans="1:20" ht="48" hidden="1" x14ac:dyDescent="0.2">
      <c r="A1663">
        <v>2540</v>
      </c>
      <c r="B1663" s="3" t="s">
        <v>2540</v>
      </c>
      <c r="C1663" s="3" t="s">
        <v>6650</v>
      </c>
      <c r="D1663" s="6">
        <v>2500</v>
      </c>
      <c r="E1663" s="8">
        <v>2585</v>
      </c>
      <c r="F1663" t="s">
        <v>8218</v>
      </c>
      <c r="G1663" t="s">
        <v>8223</v>
      </c>
      <c r="H1663" t="s">
        <v>8245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8298</v>
      </c>
      <c r="O1663" s="12">
        <f t="shared" si="100"/>
        <v>103</v>
      </c>
      <c r="P1663">
        <f t="shared" si="101"/>
        <v>95.74</v>
      </c>
      <c r="Q1663" s="14" t="s">
        <v>8327</v>
      </c>
      <c r="R1663" t="s">
        <v>8341</v>
      </c>
      <c r="S1663" s="17">
        <f t="shared" si="102"/>
        <v>40785.675011574072</v>
      </c>
      <c r="T1663" s="17">
        <f t="shared" si="103"/>
        <v>40845.675011574072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2">
        <f t="shared" si="100"/>
        <v>215</v>
      </c>
      <c r="P1664">
        <f t="shared" si="101"/>
        <v>78.180000000000007</v>
      </c>
      <c r="Q1664" s="14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2">
        <f t="shared" si="100"/>
        <v>172</v>
      </c>
      <c r="P1665">
        <f t="shared" si="101"/>
        <v>33.03</v>
      </c>
      <c r="Q1665" s="14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2">
        <f t="shared" si="100"/>
        <v>103</v>
      </c>
      <c r="P1666">
        <f t="shared" si="101"/>
        <v>52.55</v>
      </c>
      <c r="Q1666" s="14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2">
        <f t="shared" ref="O1667:O1730" si="104">ROUND(E1667/D1667*100,0)</f>
        <v>103</v>
      </c>
      <c r="P1667">
        <f t="shared" ref="P1667:P1730" si="105">IFERROR(ROUND(E1667/L1667,2),0)</f>
        <v>47.57</v>
      </c>
      <c r="Q1667" s="14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2">
        <f t="shared" si="104"/>
        <v>128</v>
      </c>
      <c r="P1668">
        <f t="shared" si="105"/>
        <v>30.95</v>
      </c>
      <c r="Q1668" s="14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2">
        <f t="shared" si="104"/>
        <v>103</v>
      </c>
      <c r="P1669">
        <f t="shared" si="105"/>
        <v>40.08</v>
      </c>
      <c r="Q1669" s="14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2">
        <f t="shared" si="104"/>
        <v>103</v>
      </c>
      <c r="P1670">
        <f t="shared" si="105"/>
        <v>59.65</v>
      </c>
      <c r="Q1670" s="14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2">
        <f t="shared" si="104"/>
        <v>103</v>
      </c>
      <c r="P1671">
        <f t="shared" si="105"/>
        <v>77.73</v>
      </c>
      <c r="Q1671" s="14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112" x14ac:dyDescent="0.2">
      <c r="A1672">
        <v>3561</v>
      </c>
      <c r="B1672" s="3" t="s">
        <v>3560</v>
      </c>
      <c r="C1672" s="3" t="s">
        <v>7671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1438799760</v>
      </c>
      <c r="J1672">
        <v>1437236378</v>
      </c>
      <c r="K1672" t="b">
        <v>0</v>
      </c>
      <c r="L1672">
        <v>54</v>
      </c>
      <c r="M1672" t="b">
        <v>1</v>
      </c>
      <c r="N1672" t="s">
        <v>8269</v>
      </c>
      <c r="O1672" s="12">
        <f t="shared" si="104"/>
        <v>102</v>
      </c>
      <c r="P1672">
        <f t="shared" si="105"/>
        <v>47.41</v>
      </c>
      <c r="Q1672" s="14" t="s">
        <v>8323</v>
      </c>
      <c r="R1672" t="s">
        <v>8326</v>
      </c>
      <c r="S1672" s="17">
        <f t="shared" si="106"/>
        <v>42203.680300925931</v>
      </c>
      <c r="T1672" s="17">
        <f t="shared" si="107"/>
        <v>42221.774999999994</v>
      </c>
    </row>
    <row r="1673" spans="1:20" ht="48" x14ac:dyDescent="0.2">
      <c r="A1673">
        <v>2809</v>
      </c>
      <c r="B1673" s="3" t="s">
        <v>2809</v>
      </c>
      <c r="C1673" s="3" t="s">
        <v>6919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1459348740</v>
      </c>
      <c r="J1673">
        <v>1458647725</v>
      </c>
      <c r="K1673" t="b">
        <v>0</v>
      </c>
      <c r="L1673">
        <v>21</v>
      </c>
      <c r="M1673" t="b">
        <v>1</v>
      </c>
      <c r="N1673" t="s">
        <v>8269</v>
      </c>
      <c r="O1673" s="12">
        <f t="shared" si="104"/>
        <v>102</v>
      </c>
      <c r="P1673">
        <f t="shared" si="105"/>
        <v>121.9</v>
      </c>
      <c r="Q1673" s="14" t="s">
        <v>8323</v>
      </c>
      <c r="R1673" t="s">
        <v>8326</v>
      </c>
      <c r="S1673" s="17">
        <f t="shared" si="106"/>
        <v>42451.496817129635</v>
      </c>
      <c r="T1673" s="17">
        <f t="shared" si="107"/>
        <v>42459.610416666663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2">
        <f t="shared" si="104"/>
        <v>128</v>
      </c>
      <c r="P1674">
        <f t="shared" si="105"/>
        <v>60.95</v>
      </c>
      <c r="Q1674" s="14" t="s">
        <v>8323</v>
      </c>
      <c r="R1674" t="s">
        <v>8326</v>
      </c>
      <c r="S1674" s="17">
        <f t="shared" si="106"/>
        <v>42590.90425925926</v>
      </c>
      <c r="T1674" s="17">
        <f t="shared" si="107"/>
        <v>42606.90425925926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2">
        <f t="shared" si="104"/>
        <v>171</v>
      </c>
      <c r="P1675">
        <f t="shared" si="105"/>
        <v>44.91</v>
      </c>
      <c r="Q1675" s="14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2">
        <f t="shared" si="104"/>
        <v>102</v>
      </c>
      <c r="P1676">
        <f t="shared" si="105"/>
        <v>82.42</v>
      </c>
      <c r="Q1676" s="14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2">
        <f t="shared" si="104"/>
        <v>128</v>
      </c>
      <c r="P1677">
        <f t="shared" si="105"/>
        <v>38.71</v>
      </c>
      <c r="Q1677" s="14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2">
        <f t="shared" si="104"/>
        <v>13</v>
      </c>
      <c r="P1678">
        <f t="shared" si="105"/>
        <v>110.87</v>
      </c>
      <c r="Q1678" s="14" t="s">
        <v>8308</v>
      </c>
      <c r="R1678" t="s">
        <v>8310</v>
      </c>
      <c r="S1678" s="17">
        <f t="shared" si="106"/>
        <v>42324.767361111109</v>
      </c>
      <c r="T1678" s="17">
        <f t="shared" si="107"/>
        <v>42379</v>
      </c>
    </row>
    <row r="1679" spans="1:20" ht="48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2">
        <f t="shared" si="104"/>
        <v>46</v>
      </c>
      <c r="P1679">
        <f t="shared" si="105"/>
        <v>70.83</v>
      </c>
      <c r="Q1679" s="14" t="s">
        <v>8323</v>
      </c>
      <c r="R1679" t="s">
        <v>8335</v>
      </c>
      <c r="S1679" s="17">
        <f t="shared" si="106"/>
        <v>42057.277858796297</v>
      </c>
      <c r="T1679" s="17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2">
        <f t="shared" si="104"/>
        <v>102</v>
      </c>
      <c r="P1680">
        <f t="shared" si="105"/>
        <v>134.21</v>
      </c>
      <c r="Q1680" s="14" t="s">
        <v>8311</v>
      </c>
      <c r="R1680" t="s">
        <v>8333</v>
      </c>
      <c r="S1680" s="17">
        <f t="shared" si="106"/>
        <v>40429.836435185185</v>
      </c>
      <c r="T1680" s="17">
        <f t="shared" si="107"/>
        <v>40459.836435185185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2">
        <f t="shared" si="104"/>
        <v>102</v>
      </c>
      <c r="P1681">
        <f t="shared" si="105"/>
        <v>39.83</v>
      </c>
      <c r="Q1681" s="14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2">
        <f t="shared" si="104"/>
        <v>102</v>
      </c>
      <c r="P1682">
        <f t="shared" si="105"/>
        <v>37.47</v>
      </c>
      <c r="Q1682" s="14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2">
        <f t="shared" si="104"/>
        <v>127</v>
      </c>
      <c r="P1683">
        <f t="shared" si="105"/>
        <v>72.709999999999994</v>
      </c>
      <c r="Q1683" s="14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2">
        <f t="shared" si="104"/>
        <v>18</v>
      </c>
      <c r="P1684">
        <f t="shared" si="105"/>
        <v>52.92</v>
      </c>
      <c r="Q1684" s="14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2">
        <f t="shared" si="104"/>
        <v>51</v>
      </c>
      <c r="P1685">
        <f t="shared" si="105"/>
        <v>74.62</v>
      </c>
      <c r="Q1685" s="14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2">
        <f t="shared" si="104"/>
        <v>101</v>
      </c>
      <c r="P1686">
        <f t="shared" si="105"/>
        <v>72.430000000000007</v>
      </c>
      <c r="Q1686" s="14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2">
        <f t="shared" si="104"/>
        <v>101</v>
      </c>
      <c r="P1687">
        <f t="shared" si="105"/>
        <v>97.5</v>
      </c>
      <c r="Q1687" s="14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2">
        <f t="shared" si="104"/>
        <v>106</v>
      </c>
      <c r="P1688">
        <f t="shared" si="105"/>
        <v>45.21</v>
      </c>
      <c r="Q1688" s="14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2">
        <f t="shared" si="104"/>
        <v>20</v>
      </c>
      <c r="P1689">
        <f t="shared" si="105"/>
        <v>114.82</v>
      </c>
      <c r="Q1689" s="14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2">
        <f t="shared" si="104"/>
        <v>101</v>
      </c>
      <c r="P1690">
        <f t="shared" si="105"/>
        <v>66.45</v>
      </c>
      <c r="Q1690" s="14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2">
        <f t="shared" si="104"/>
        <v>17</v>
      </c>
      <c r="P1691">
        <f t="shared" si="105"/>
        <v>315.5</v>
      </c>
      <c r="Q1691" s="14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2">
        <f t="shared" si="104"/>
        <v>36</v>
      </c>
      <c r="P1692">
        <f t="shared" si="105"/>
        <v>57.3</v>
      </c>
      <c r="Q1692" s="14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2">
        <f t="shared" si="104"/>
        <v>105</v>
      </c>
      <c r="P1693">
        <f t="shared" si="105"/>
        <v>70.03</v>
      </c>
      <c r="Q1693" s="14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2">
        <f t="shared" si="104"/>
        <v>101</v>
      </c>
      <c r="P1694">
        <f t="shared" si="105"/>
        <v>35.49</v>
      </c>
      <c r="Q1694" s="14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2">
        <f t="shared" si="104"/>
        <v>101</v>
      </c>
      <c r="P1695">
        <f t="shared" si="105"/>
        <v>63</v>
      </c>
      <c r="Q1695" s="14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2">
        <f t="shared" si="104"/>
        <v>126</v>
      </c>
      <c r="P1696">
        <f t="shared" si="105"/>
        <v>78.5</v>
      </c>
      <c r="Q1696" s="14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2">
        <f t="shared" si="104"/>
        <v>100</v>
      </c>
      <c r="P1697">
        <f t="shared" si="105"/>
        <v>41.85</v>
      </c>
      <c r="Q1697" s="14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2">
        <f t="shared" si="104"/>
        <v>125</v>
      </c>
      <c r="P1698">
        <f t="shared" si="105"/>
        <v>38.549999999999997</v>
      </c>
      <c r="Q1698" s="14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2">
        <f t="shared" si="104"/>
        <v>125</v>
      </c>
      <c r="P1699">
        <f t="shared" si="105"/>
        <v>67.73</v>
      </c>
      <c r="Q1699" s="14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2">
        <f t="shared" si="104"/>
        <v>125</v>
      </c>
      <c r="P1700">
        <f t="shared" si="105"/>
        <v>119.29</v>
      </c>
      <c r="Q1700" s="14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48" hidden="1" x14ac:dyDescent="0.2">
      <c r="A1701">
        <v>2246</v>
      </c>
      <c r="B1701" s="3" t="s">
        <v>2247</v>
      </c>
      <c r="C1701" s="3" t="s">
        <v>6356</v>
      </c>
      <c r="D1701" s="6">
        <v>2500</v>
      </c>
      <c r="E1701" s="8">
        <v>2503</v>
      </c>
      <c r="F1701" t="s">
        <v>8218</v>
      </c>
      <c r="G1701" t="s">
        <v>8224</v>
      </c>
      <c r="H1701" t="s">
        <v>8246</v>
      </c>
      <c r="I1701">
        <v>1441393210</v>
      </c>
      <c r="J1701">
        <v>1438801210</v>
      </c>
      <c r="K1701" t="b">
        <v>0</v>
      </c>
      <c r="L1701">
        <v>57</v>
      </c>
      <c r="M1701" t="b">
        <v>1</v>
      </c>
      <c r="N1701" t="s">
        <v>8295</v>
      </c>
      <c r="O1701" s="12">
        <f t="shared" si="104"/>
        <v>100</v>
      </c>
      <c r="P1701">
        <f t="shared" si="105"/>
        <v>43.91</v>
      </c>
      <c r="Q1701" s="14" t="s">
        <v>8316</v>
      </c>
      <c r="R1701" t="s">
        <v>8317</v>
      </c>
      <c r="S1701" s="17">
        <f t="shared" si="106"/>
        <v>42221.79178240741</v>
      </c>
      <c r="T1701" s="17">
        <f t="shared" si="107"/>
        <v>42251.79178240741</v>
      </c>
    </row>
    <row r="1702" spans="1:20" ht="48" hidden="1" x14ac:dyDescent="0.2">
      <c r="A1702">
        <v>2177</v>
      </c>
      <c r="B1702" s="3" t="s">
        <v>2178</v>
      </c>
      <c r="C1702" s="3" t="s">
        <v>6287</v>
      </c>
      <c r="D1702" s="6">
        <v>2500</v>
      </c>
      <c r="E1702" s="8">
        <v>2503</v>
      </c>
      <c r="F1702" t="s">
        <v>8218</v>
      </c>
      <c r="G1702" t="s">
        <v>8223</v>
      </c>
      <c r="H1702" t="s">
        <v>8245</v>
      </c>
      <c r="I1702">
        <v>1465192867</v>
      </c>
      <c r="J1702">
        <v>1463032867</v>
      </c>
      <c r="K1702" t="b">
        <v>0</v>
      </c>
      <c r="L1702">
        <v>38</v>
      </c>
      <c r="M1702" t="b">
        <v>1</v>
      </c>
      <c r="N1702" t="s">
        <v>8274</v>
      </c>
      <c r="O1702" s="12">
        <f t="shared" si="104"/>
        <v>100</v>
      </c>
      <c r="P1702">
        <f t="shared" si="105"/>
        <v>65.87</v>
      </c>
      <c r="Q1702" s="14" t="s">
        <v>8327</v>
      </c>
      <c r="R1702" t="s">
        <v>8331</v>
      </c>
      <c r="S1702" s="17">
        <f t="shared" si="106"/>
        <v>42502.250775462962</v>
      </c>
      <c r="T1702" s="17">
        <f t="shared" si="107"/>
        <v>42527.250775462962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2">
        <f t="shared" si="104"/>
        <v>15</v>
      </c>
      <c r="P1703">
        <f t="shared" si="105"/>
        <v>69.47</v>
      </c>
      <c r="Q1703" s="14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2">
        <f t="shared" si="104"/>
        <v>100</v>
      </c>
      <c r="P1704">
        <f t="shared" si="105"/>
        <v>61</v>
      </c>
      <c r="Q1704" s="14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2">
        <f t="shared" si="104"/>
        <v>167</v>
      </c>
      <c r="P1705">
        <f t="shared" si="105"/>
        <v>75.77</v>
      </c>
      <c r="Q1705" s="14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2">
        <f t="shared" si="104"/>
        <v>31</v>
      </c>
      <c r="P1706">
        <f t="shared" si="105"/>
        <v>1250</v>
      </c>
      <c r="Q1706" s="14" t="s">
        <v>8323</v>
      </c>
      <c r="R1706" t="s">
        <v>8326</v>
      </c>
      <c r="S1706" s="17">
        <f t="shared" si="106"/>
        <v>42144.231527777782</v>
      </c>
      <c r="T1706" s="17">
        <f t="shared" si="107"/>
        <v>42203.125</v>
      </c>
    </row>
    <row r="1707" spans="1:20" ht="48" hidden="1" x14ac:dyDescent="0.2">
      <c r="A1707">
        <v>2466</v>
      </c>
      <c r="B1707" s="3" t="s">
        <v>2467</v>
      </c>
      <c r="C1707" s="3" t="s">
        <v>6576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1368066453</v>
      </c>
      <c r="J1707">
        <v>1365474453</v>
      </c>
      <c r="K1707" t="b">
        <v>0</v>
      </c>
      <c r="L1707">
        <v>52</v>
      </c>
      <c r="M1707" t="b">
        <v>1</v>
      </c>
      <c r="N1707" t="s">
        <v>8277</v>
      </c>
      <c r="O1707" s="12">
        <f t="shared" si="104"/>
        <v>100</v>
      </c>
      <c r="P1707">
        <f t="shared" si="105"/>
        <v>48.08</v>
      </c>
      <c r="Q1707" s="14" t="s">
        <v>8327</v>
      </c>
      <c r="R1707" t="s">
        <v>8328</v>
      </c>
      <c r="S1707" s="17">
        <f t="shared" si="106"/>
        <v>41373.102465277778</v>
      </c>
      <c r="T1707" s="17">
        <f t="shared" si="107"/>
        <v>41403.102465277778</v>
      </c>
    </row>
    <row r="1708" spans="1:20" ht="48" x14ac:dyDescent="0.2">
      <c r="A1708">
        <v>1302</v>
      </c>
      <c r="B1708" s="3" t="s">
        <v>1303</v>
      </c>
      <c r="C1708" s="3" t="s">
        <v>5412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1480559011</v>
      </c>
      <c r="J1708">
        <v>1477963411</v>
      </c>
      <c r="K1708" t="b">
        <v>0</v>
      </c>
      <c r="L1708">
        <v>50</v>
      </c>
      <c r="M1708" t="b">
        <v>1</v>
      </c>
      <c r="N1708" t="s">
        <v>8269</v>
      </c>
      <c r="O1708" s="12">
        <f t="shared" si="104"/>
        <v>100</v>
      </c>
      <c r="P1708">
        <f t="shared" si="105"/>
        <v>50</v>
      </c>
      <c r="Q1708" s="14" t="s">
        <v>8323</v>
      </c>
      <c r="R1708" t="s">
        <v>8326</v>
      </c>
      <c r="S1708" s="17">
        <f t="shared" si="106"/>
        <v>42675.057997685188</v>
      </c>
      <c r="T1708" s="17">
        <f t="shared" si="107"/>
        <v>42705.099664351852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2">
        <f t="shared" si="104"/>
        <v>100</v>
      </c>
      <c r="P1709">
        <f t="shared" si="105"/>
        <v>73.53</v>
      </c>
      <c r="Q1709" s="14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8" x14ac:dyDescent="0.2">
      <c r="A1710">
        <v>3774</v>
      </c>
      <c r="B1710" s="3" t="s">
        <v>3771</v>
      </c>
      <c r="C1710" s="3" t="s">
        <v>7884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1428606055</v>
      </c>
      <c r="J1710">
        <v>1427223655</v>
      </c>
      <c r="K1710" t="b">
        <v>0</v>
      </c>
      <c r="L1710">
        <v>25</v>
      </c>
      <c r="M1710" t="b">
        <v>1</v>
      </c>
      <c r="N1710" t="s">
        <v>8303</v>
      </c>
      <c r="O1710" s="12">
        <f t="shared" si="104"/>
        <v>100</v>
      </c>
      <c r="P1710">
        <f t="shared" si="105"/>
        <v>100</v>
      </c>
      <c r="Q1710" s="14" t="s">
        <v>8323</v>
      </c>
      <c r="R1710" t="s">
        <v>8335</v>
      </c>
      <c r="S1710" s="17">
        <f t="shared" si="106"/>
        <v>42087.792303240742</v>
      </c>
      <c r="T1710" s="17">
        <f t="shared" si="107"/>
        <v>42103.792303240742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2">
        <f t="shared" si="104"/>
        <v>100</v>
      </c>
      <c r="P1711">
        <f t="shared" si="105"/>
        <v>104.17</v>
      </c>
      <c r="Q1711" s="14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48" hidden="1" x14ac:dyDescent="0.2">
      <c r="A1712">
        <v>2095</v>
      </c>
      <c r="B1712" s="3" t="s">
        <v>2096</v>
      </c>
      <c r="C1712" s="3" t="s">
        <v>6205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1317576973</v>
      </c>
      <c r="J1712">
        <v>1312392973</v>
      </c>
      <c r="K1712" t="b">
        <v>0</v>
      </c>
      <c r="L1712">
        <v>22</v>
      </c>
      <c r="M1712" t="b">
        <v>1</v>
      </c>
      <c r="N1712" t="s">
        <v>8277</v>
      </c>
      <c r="O1712" s="12">
        <f t="shared" si="104"/>
        <v>100</v>
      </c>
      <c r="P1712">
        <f t="shared" si="105"/>
        <v>113.64</v>
      </c>
      <c r="Q1712" s="14" t="s">
        <v>8327</v>
      </c>
      <c r="R1712" t="s">
        <v>8328</v>
      </c>
      <c r="S1712" s="17">
        <f t="shared" si="106"/>
        <v>40758.733483796292</v>
      </c>
      <c r="T1712" s="17">
        <f t="shared" si="107"/>
        <v>40818.733483796292</v>
      </c>
    </row>
    <row r="1713" spans="1:20" ht="48" x14ac:dyDescent="0.2">
      <c r="A1713">
        <v>3516</v>
      </c>
      <c r="B1713" s="3" t="s">
        <v>3515</v>
      </c>
      <c r="C1713" s="3" t="s">
        <v>7626</v>
      </c>
      <c r="D1713" s="6">
        <v>2500</v>
      </c>
      <c r="E1713" s="8">
        <v>2500</v>
      </c>
      <c r="F1713" t="s">
        <v>8218</v>
      </c>
      <c r="G1713" t="s">
        <v>8223</v>
      </c>
      <c r="H1713" t="s">
        <v>8245</v>
      </c>
      <c r="I1713">
        <v>1410145200</v>
      </c>
      <c r="J1713">
        <v>1407197670</v>
      </c>
      <c r="K1713" t="b">
        <v>0</v>
      </c>
      <c r="L1713">
        <v>11</v>
      </c>
      <c r="M1713" t="b">
        <v>1</v>
      </c>
      <c r="N1713" t="s">
        <v>8269</v>
      </c>
      <c r="O1713" s="12">
        <f t="shared" si="104"/>
        <v>100</v>
      </c>
      <c r="P1713">
        <f t="shared" si="105"/>
        <v>227.27</v>
      </c>
      <c r="Q1713" s="14" t="s">
        <v>8323</v>
      </c>
      <c r="R1713" t="s">
        <v>8326</v>
      </c>
      <c r="S1713" s="17">
        <f t="shared" si="106"/>
        <v>41856.010069444441</v>
      </c>
      <c r="T1713" s="17">
        <f t="shared" si="107"/>
        <v>41890.125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2">
        <f t="shared" si="104"/>
        <v>6</v>
      </c>
      <c r="P1714">
        <f t="shared" si="105"/>
        <v>41.58</v>
      </c>
      <c r="Q1714" s="14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2">
        <f t="shared" si="104"/>
        <v>86</v>
      </c>
      <c r="P1715">
        <f t="shared" si="105"/>
        <v>248.5</v>
      </c>
      <c r="Q1715" s="14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2">
        <f t="shared" si="104"/>
        <v>2</v>
      </c>
      <c r="P1716">
        <f t="shared" si="105"/>
        <v>155.25</v>
      </c>
      <c r="Q1716" s="14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2">
        <f t="shared" si="104"/>
        <v>41</v>
      </c>
      <c r="P1717">
        <f t="shared" si="105"/>
        <v>47.77</v>
      </c>
      <c r="Q1717" s="14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2">
        <f t="shared" si="104"/>
        <v>42</v>
      </c>
      <c r="P1718">
        <f t="shared" si="105"/>
        <v>79.87</v>
      </c>
      <c r="Q1718" s="14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2">
        <f t="shared" si="104"/>
        <v>12</v>
      </c>
      <c r="P1719">
        <f t="shared" si="105"/>
        <v>72.59</v>
      </c>
      <c r="Q1719" s="14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2">
        <f t="shared" si="104"/>
        <v>123</v>
      </c>
      <c r="P1720">
        <f t="shared" si="105"/>
        <v>32.32</v>
      </c>
      <c r="Q1720" s="14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2">
        <f t="shared" si="104"/>
        <v>111</v>
      </c>
      <c r="P1721">
        <f t="shared" si="105"/>
        <v>23.8</v>
      </c>
      <c r="Q1721" s="14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2">
        <f t="shared" si="104"/>
        <v>41</v>
      </c>
      <c r="P1722">
        <f t="shared" si="105"/>
        <v>143.82</v>
      </c>
      <c r="Q1722" s="14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2">
        <f t="shared" si="104"/>
        <v>121</v>
      </c>
      <c r="P1723">
        <f t="shared" si="105"/>
        <v>33.67</v>
      </c>
      <c r="Q1723" s="14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2">
        <f t="shared" si="104"/>
        <v>121</v>
      </c>
      <c r="P1724">
        <f t="shared" si="105"/>
        <v>48.24</v>
      </c>
      <c r="Q1724" s="14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2">
        <f t="shared" si="104"/>
        <v>121</v>
      </c>
      <c r="P1725">
        <f t="shared" si="105"/>
        <v>40.85</v>
      </c>
      <c r="Q1725" s="14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8" x14ac:dyDescent="0.2">
      <c r="A1726">
        <v>2838</v>
      </c>
      <c r="B1726" s="3" t="s">
        <v>2838</v>
      </c>
      <c r="C1726" s="3" t="s">
        <v>6948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1407967200</v>
      </c>
      <c r="J1726">
        <v>1406039696</v>
      </c>
      <c r="K1726" t="b">
        <v>0</v>
      </c>
      <c r="L1726">
        <v>54</v>
      </c>
      <c r="M1726" t="b">
        <v>1</v>
      </c>
      <c r="N1726" t="s">
        <v>8269</v>
      </c>
      <c r="O1726" s="12">
        <f t="shared" si="104"/>
        <v>120</v>
      </c>
      <c r="P1726">
        <f t="shared" si="105"/>
        <v>44.54</v>
      </c>
      <c r="Q1726" s="14" t="s">
        <v>8323</v>
      </c>
      <c r="R1726" t="s">
        <v>8326</v>
      </c>
      <c r="S1726" s="17">
        <f t="shared" si="106"/>
        <v>41842.607592592591</v>
      </c>
      <c r="T1726" s="17">
        <f t="shared" si="107"/>
        <v>41864.916666666664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2">
        <f t="shared" si="104"/>
        <v>120</v>
      </c>
      <c r="P1727">
        <f t="shared" si="105"/>
        <v>104.57</v>
      </c>
      <c r="Q1727" s="14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8" hidden="1" x14ac:dyDescent="0.2">
      <c r="A1728">
        <v>1245</v>
      </c>
      <c r="B1728" s="3" t="s">
        <v>1246</v>
      </c>
      <c r="C1728" s="3" t="s">
        <v>5355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8274</v>
      </c>
      <c r="O1728" s="12">
        <f t="shared" si="104"/>
        <v>120</v>
      </c>
      <c r="P1728">
        <f t="shared" si="105"/>
        <v>141.47</v>
      </c>
      <c r="Q1728" s="14" t="s">
        <v>8327</v>
      </c>
      <c r="R1728" t="s">
        <v>8331</v>
      </c>
      <c r="S1728" s="17">
        <f t="shared" si="106"/>
        <v>41774.599930555552</v>
      </c>
      <c r="T1728" s="17">
        <f t="shared" si="107"/>
        <v>41804.599930555552</v>
      </c>
    </row>
    <row r="1729" spans="1:20" ht="48" x14ac:dyDescent="0.2">
      <c r="A1729">
        <v>3555</v>
      </c>
      <c r="B1729" s="3" t="s">
        <v>3554</v>
      </c>
      <c r="C1729" s="3" t="s">
        <v>7665</v>
      </c>
      <c r="D1729" s="6">
        <v>2400</v>
      </c>
      <c r="E1729" s="8">
        <v>2400</v>
      </c>
      <c r="F1729" t="s">
        <v>8218</v>
      </c>
      <c r="G1729" t="s">
        <v>8236</v>
      </c>
      <c r="H1729" t="s">
        <v>8248</v>
      </c>
      <c r="I1729">
        <v>1479382594</v>
      </c>
      <c r="J1729">
        <v>1476786994</v>
      </c>
      <c r="K1729" t="b">
        <v>0</v>
      </c>
      <c r="L1729">
        <v>14</v>
      </c>
      <c r="M1729" t="b">
        <v>1</v>
      </c>
      <c r="N1729" t="s">
        <v>8269</v>
      </c>
      <c r="O1729" s="12">
        <f t="shared" si="104"/>
        <v>100</v>
      </c>
      <c r="P1729">
        <f t="shared" si="105"/>
        <v>171.43</v>
      </c>
      <c r="Q1729" s="14" t="s">
        <v>8323</v>
      </c>
      <c r="R1729" t="s">
        <v>8326</v>
      </c>
      <c r="S1729" s="17">
        <f t="shared" si="106"/>
        <v>42661.442060185189</v>
      </c>
      <c r="T1729" s="17">
        <f t="shared" si="107"/>
        <v>42691.483726851846</v>
      </c>
    </row>
    <row r="1730" spans="1:20" ht="16" hidden="1" x14ac:dyDescent="0.2">
      <c r="A1730">
        <v>1689</v>
      </c>
      <c r="B1730" s="3" t="s">
        <v>1690</v>
      </c>
      <c r="C1730" s="3" t="s">
        <v>5799</v>
      </c>
      <c r="D1730" s="6">
        <v>2400</v>
      </c>
      <c r="E1730" s="8">
        <v>2400</v>
      </c>
      <c r="F1730" t="s">
        <v>8221</v>
      </c>
      <c r="G1730" t="s">
        <v>8223</v>
      </c>
      <c r="H1730" t="s">
        <v>8245</v>
      </c>
      <c r="I1730">
        <v>1489700230</v>
      </c>
      <c r="J1730">
        <v>1487111830</v>
      </c>
      <c r="K1730" t="b">
        <v>0</v>
      </c>
      <c r="L1730">
        <v>14</v>
      </c>
      <c r="M1730" t="b">
        <v>0</v>
      </c>
      <c r="N1730" t="s">
        <v>8291</v>
      </c>
      <c r="O1730" s="12">
        <f t="shared" si="104"/>
        <v>100</v>
      </c>
      <c r="P1730">
        <f t="shared" si="105"/>
        <v>171.43</v>
      </c>
      <c r="Q1730" s="14" t="s">
        <v>8327</v>
      </c>
      <c r="R1730" t="s">
        <v>8330</v>
      </c>
      <c r="S1730" s="17">
        <f t="shared" si="106"/>
        <v>42780.942476851851</v>
      </c>
      <c r="T1730" s="17">
        <f t="shared" si="107"/>
        <v>42810.900810185187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2">
        <f t="shared" ref="O1731:O1794" si="108">ROUND(E1731/D1731*100,0)</f>
        <v>160</v>
      </c>
      <c r="P1731">
        <f t="shared" ref="P1731:P1794" si="109">IFERROR(ROUND(E1731/L1731,2),0)</f>
        <v>25</v>
      </c>
      <c r="Q1731" s="14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2">
        <f t="shared" si="108"/>
        <v>48</v>
      </c>
      <c r="P1732">
        <f t="shared" si="109"/>
        <v>159.33000000000001</v>
      </c>
      <c r="Q1732" s="14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2">
        <f t="shared" si="108"/>
        <v>119</v>
      </c>
      <c r="P1733">
        <f t="shared" si="109"/>
        <v>108.59</v>
      </c>
      <c r="Q1733" s="14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2">
        <f t="shared" si="108"/>
        <v>108</v>
      </c>
      <c r="P1734">
        <f t="shared" si="109"/>
        <v>58.17</v>
      </c>
      <c r="Q1734" s="14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2">
        <f t="shared" si="108"/>
        <v>119</v>
      </c>
      <c r="P1735">
        <f t="shared" si="109"/>
        <v>91.23</v>
      </c>
      <c r="Q1735" s="14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2">
        <f t="shared" si="108"/>
        <v>119</v>
      </c>
      <c r="P1736">
        <f t="shared" si="109"/>
        <v>103.04</v>
      </c>
      <c r="Q1736" s="14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2">
        <f t="shared" si="108"/>
        <v>158</v>
      </c>
      <c r="P1737">
        <f t="shared" si="109"/>
        <v>158</v>
      </c>
      <c r="Q1737" s="14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2">
        <f t="shared" si="108"/>
        <v>32</v>
      </c>
      <c r="P1738">
        <f t="shared" si="109"/>
        <v>60.67</v>
      </c>
      <c r="Q1738" s="14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2">
        <f t="shared" si="108"/>
        <v>107</v>
      </c>
      <c r="P1739">
        <f t="shared" si="109"/>
        <v>39.380000000000003</v>
      </c>
      <c r="Q1739" s="14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2">
        <f t="shared" si="108"/>
        <v>131</v>
      </c>
      <c r="P1740">
        <f t="shared" si="109"/>
        <v>41.42</v>
      </c>
      <c r="Q1740" s="14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2">
        <f t="shared" si="108"/>
        <v>9</v>
      </c>
      <c r="P1741">
        <f t="shared" si="109"/>
        <v>73.760000000000005</v>
      </c>
      <c r="Q1741" s="14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2">
        <f t="shared" si="108"/>
        <v>20</v>
      </c>
      <c r="P1742">
        <f t="shared" si="109"/>
        <v>58.95</v>
      </c>
      <c r="Q1742" s="14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2">
        <f t="shared" si="108"/>
        <v>14</v>
      </c>
      <c r="P1743">
        <f t="shared" si="109"/>
        <v>63.65</v>
      </c>
      <c r="Q1743" s="14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2">
        <f t="shared" si="108"/>
        <v>107</v>
      </c>
      <c r="P1744">
        <f t="shared" si="109"/>
        <v>53.52</v>
      </c>
      <c r="Q1744" s="14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2">
        <f t="shared" si="108"/>
        <v>131</v>
      </c>
      <c r="P1745">
        <f t="shared" si="109"/>
        <v>112.14</v>
      </c>
      <c r="Q1745" s="14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2">
        <f t="shared" si="108"/>
        <v>117</v>
      </c>
      <c r="P1746">
        <f t="shared" si="109"/>
        <v>58.63</v>
      </c>
      <c r="Q1746" s="14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8" hidden="1" x14ac:dyDescent="0.2">
      <c r="A1747">
        <v>1627</v>
      </c>
      <c r="B1747" s="3" t="s">
        <v>1628</v>
      </c>
      <c r="C1747" s="3" t="s">
        <v>5737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1353905940</v>
      </c>
      <c r="J1747">
        <v>1351011489</v>
      </c>
      <c r="K1747" t="b">
        <v>0</v>
      </c>
      <c r="L1747">
        <v>38</v>
      </c>
      <c r="M1747" t="b">
        <v>1</v>
      </c>
      <c r="N1747" t="s">
        <v>8274</v>
      </c>
      <c r="O1747" s="12">
        <f t="shared" si="108"/>
        <v>117</v>
      </c>
      <c r="P1747">
        <f t="shared" si="109"/>
        <v>61.58</v>
      </c>
      <c r="Q1747" s="14" t="s">
        <v>8327</v>
      </c>
      <c r="R1747" t="s">
        <v>8331</v>
      </c>
      <c r="S1747" s="17">
        <f t="shared" si="110"/>
        <v>41205.707048611112</v>
      </c>
      <c r="T1747" s="17">
        <f t="shared" si="111"/>
        <v>41239.207638888889</v>
      </c>
    </row>
    <row r="1748" spans="1:20" ht="48" hidden="1" x14ac:dyDescent="0.2">
      <c r="A1748">
        <v>1246</v>
      </c>
      <c r="B1748" s="3" t="s">
        <v>1247</v>
      </c>
      <c r="C1748" s="3" t="s">
        <v>5356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8274</v>
      </c>
      <c r="O1748" s="12">
        <f t="shared" si="108"/>
        <v>117</v>
      </c>
      <c r="P1748">
        <f t="shared" si="109"/>
        <v>75.48</v>
      </c>
      <c r="Q1748" s="14" t="s">
        <v>8327</v>
      </c>
      <c r="R1748" t="s">
        <v>8331</v>
      </c>
      <c r="S1748" s="17">
        <f t="shared" si="110"/>
        <v>40838.043391203704</v>
      </c>
      <c r="T1748" s="17">
        <f t="shared" si="111"/>
        <v>40883.085057870368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2">
        <f t="shared" si="108"/>
        <v>42</v>
      </c>
      <c r="P1749">
        <f t="shared" si="109"/>
        <v>83.43</v>
      </c>
      <c r="Q1749" s="14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2">
        <f t="shared" si="108"/>
        <v>117</v>
      </c>
      <c r="P1750">
        <f t="shared" si="109"/>
        <v>41.7</v>
      </c>
      <c r="Q1750" s="14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2">
        <f t="shared" si="108"/>
        <v>156</v>
      </c>
      <c r="P1751">
        <f t="shared" si="109"/>
        <v>38.880000000000003</v>
      </c>
      <c r="Q1751" s="14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2">
        <f t="shared" si="108"/>
        <v>106</v>
      </c>
      <c r="P1752">
        <f t="shared" si="109"/>
        <v>34.79</v>
      </c>
      <c r="Q1752" s="14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16" hidden="1" x14ac:dyDescent="0.2">
      <c r="A1753">
        <v>2463</v>
      </c>
      <c r="B1753" s="3" t="s">
        <v>2464</v>
      </c>
      <c r="C1753" s="3" t="s">
        <v>6573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8277</v>
      </c>
      <c r="O1753" s="12">
        <f t="shared" si="108"/>
        <v>116</v>
      </c>
      <c r="P1753">
        <f t="shared" si="109"/>
        <v>31</v>
      </c>
      <c r="Q1753" s="14" t="s">
        <v>8327</v>
      </c>
      <c r="R1753" t="s">
        <v>8328</v>
      </c>
      <c r="S1753" s="17">
        <f t="shared" si="110"/>
        <v>41341.111400462964</v>
      </c>
      <c r="T1753" s="17">
        <f t="shared" si="111"/>
        <v>41380.791666666664</v>
      </c>
    </row>
    <row r="1754" spans="1:20" ht="48" hidden="1" x14ac:dyDescent="0.2">
      <c r="A1754">
        <v>67</v>
      </c>
      <c r="B1754" s="3" t="s">
        <v>69</v>
      </c>
      <c r="C1754" s="3" t="s">
        <v>4178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8264</v>
      </c>
      <c r="O1754" s="12">
        <f t="shared" si="108"/>
        <v>116</v>
      </c>
      <c r="P1754">
        <f t="shared" si="109"/>
        <v>116.25</v>
      </c>
      <c r="Q1754" s="14" t="s">
        <v>8321</v>
      </c>
      <c r="R1754" t="s">
        <v>8343</v>
      </c>
      <c r="S1754" s="17">
        <f t="shared" si="110"/>
        <v>41075.583379629628</v>
      </c>
      <c r="T1754" s="17">
        <f t="shared" si="111"/>
        <v>41105.583379629628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2">
        <f t="shared" si="108"/>
        <v>116</v>
      </c>
      <c r="P1755">
        <f t="shared" si="109"/>
        <v>80.03</v>
      </c>
      <c r="Q1755" s="14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2">
        <f t="shared" si="108"/>
        <v>46</v>
      </c>
      <c r="P1756">
        <f t="shared" si="109"/>
        <v>20.34</v>
      </c>
      <c r="Q1756" s="14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2">
        <f t="shared" si="108"/>
        <v>116</v>
      </c>
      <c r="P1757">
        <f t="shared" si="109"/>
        <v>36.11</v>
      </c>
      <c r="Q1757" s="14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2">
        <f t="shared" si="108"/>
        <v>110</v>
      </c>
      <c r="P1758">
        <f t="shared" si="109"/>
        <v>51.22</v>
      </c>
      <c r="Q1758" s="14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2">
        <f t="shared" si="108"/>
        <v>7</v>
      </c>
      <c r="P1759">
        <f t="shared" si="109"/>
        <v>383.33</v>
      </c>
      <c r="Q1759" s="14" t="s">
        <v>8323</v>
      </c>
      <c r="R1759" t="s">
        <v>8326</v>
      </c>
      <c r="S1759" s="17">
        <f t="shared" si="110"/>
        <v>42697.010520833333</v>
      </c>
      <c r="T1759" s="17">
        <f t="shared" si="111"/>
        <v>42730.010520833333</v>
      </c>
    </row>
    <row r="1760" spans="1:20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2">
        <f t="shared" si="108"/>
        <v>115</v>
      </c>
      <c r="P1760">
        <f t="shared" si="109"/>
        <v>79.31</v>
      </c>
      <c r="Q1760" s="14" t="s">
        <v>8323</v>
      </c>
      <c r="R1760" t="s">
        <v>8326</v>
      </c>
      <c r="S1760" s="17">
        <f t="shared" si="110"/>
        <v>40923.729953703703</v>
      </c>
      <c r="T1760" s="17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2">
        <f t="shared" si="108"/>
        <v>460</v>
      </c>
      <c r="P1761">
        <f t="shared" si="109"/>
        <v>11.67</v>
      </c>
      <c r="Q1761" s="14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2">
        <f t="shared" si="108"/>
        <v>115</v>
      </c>
      <c r="P1762">
        <f t="shared" si="109"/>
        <v>31.05</v>
      </c>
      <c r="Q1762" s="14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2">
        <f t="shared" si="108"/>
        <v>46</v>
      </c>
      <c r="P1763">
        <f t="shared" si="109"/>
        <v>164</v>
      </c>
      <c r="Q1763" s="14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2">
        <f t="shared" si="108"/>
        <v>23</v>
      </c>
      <c r="P1764">
        <f t="shared" si="109"/>
        <v>65.459999999999994</v>
      </c>
      <c r="Q1764" s="14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2">
        <f t="shared" si="108"/>
        <v>15</v>
      </c>
      <c r="P1765">
        <f t="shared" si="109"/>
        <v>57.25</v>
      </c>
      <c r="Q1765" s="14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2">
        <f t="shared" si="108"/>
        <v>114</v>
      </c>
      <c r="P1766">
        <f t="shared" si="109"/>
        <v>87.96</v>
      </c>
      <c r="Q1766" s="14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2">
        <f t="shared" si="108"/>
        <v>46</v>
      </c>
      <c r="P1767">
        <f t="shared" si="109"/>
        <v>58.62</v>
      </c>
      <c r="Q1767" s="14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2">
        <f t="shared" si="108"/>
        <v>152</v>
      </c>
      <c r="P1768">
        <f t="shared" si="109"/>
        <v>40.75</v>
      </c>
      <c r="Q1768" s="14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2">
        <f t="shared" si="108"/>
        <v>114</v>
      </c>
      <c r="P1769">
        <f t="shared" si="109"/>
        <v>36.770000000000003</v>
      </c>
      <c r="Q1769" s="14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2">
        <f t="shared" si="108"/>
        <v>114</v>
      </c>
      <c r="P1770">
        <f t="shared" si="109"/>
        <v>35.47</v>
      </c>
      <c r="Q1770" s="14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2">
        <f t="shared" si="108"/>
        <v>113</v>
      </c>
      <c r="P1771">
        <f t="shared" si="109"/>
        <v>51.48</v>
      </c>
      <c r="Q1771" s="14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2">
        <f t="shared" si="108"/>
        <v>113</v>
      </c>
      <c r="P1772">
        <f t="shared" si="109"/>
        <v>39.6</v>
      </c>
      <c r="Q1772" s="14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2">
        <f t="shared" si="108"/>
        <v>15</v>
      </c>
      <c r="P1773">
        <f t="shared" si="109"/>
        <v>80.319999999999993</v>
      </c>
      <c r="Q1773" s="14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2">
        <f t="shared" si="108"/>
        <v>112</v>
      </c>
      <c r="P1774">
        <f t="shared" si="109"/>
        <v>31.62</v>
      </c>
      <c r="Q1774" s="14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2">
        <f t="shared" si="108"/>
        <v>124</v>
      </c>
      <c r="P1775">
        <f t="shared" si="109"/>
        <v>69.72</v>
      </c>
      <c r="Q1775" s="14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2">
        <f t="shared" si="108"/>
        <v>112</v>
      </c>
      <c r="P1776">
        <f t="shared" si="109"/>
        <v>43.73</v>
      </c>
      <c r="Q1776" s="14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2">
        <f t="shared" si="108"/>
        <v>45</v>
      </c>
      <c r="P1777">
        <f t="shared" si="109"/>
        <v>185.83</v>
      </c>
      <c r="Q1777" s="14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2">
        <f t="shared" si="108"/>
        <v>111</v>
      </c>
      <c r="P1778">
        <f t="shared" si="109"/>
        <v>51.67</v>
      </c>
      <c r="Q1778" s="14" t="s">
        <v>8327</v>
      </c>
      <c r="R1778" t="s">
        <v>8328</v>
      </c>
      <c r="S1778" s="17">
        <f t="shared" si="110"/>
        <v>42248.90042824074</v>
      </c>
      <c r="T1778" s="17">
        <f t="shared" si="11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2">
        <f t="shared" si="108"/>
        <v>148</v>
      </c>
      <c r="P1779">
        <f t="shared" si="109"/>
        <v>63.49</v>
      </c>
      <c r="Q1779" s="14" t="s">
        <v>8327</v>
      </c>
      <c r="R1779" t="s">
        <v>8331</v>
      </c>
      <c r="S1779" s="17">
        <f t="shared" si="110"/>
        <v>40987.773715277777</v>
      </c>
      <c r="T1779" s="17">
        <f t="shared" si="111"/>
        <v>41026.916666666664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2">
        <f t="shared" si="108"/>
        <v>111</v>
      </c>
      <c r="P1780">
        <f t="shared" si="109"/>
        <v>110.75</v>
      </c>
      <c r="Q1780" s="14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2">
        <f t="shared" si="108"/>
        <v>100</v>
      </c>
      <c r="P1781">
        <f t="shared" si="109"/>
        <v>110.5</v>
      </c>
      <c r="Q1781" s="14" t="s">
        <v>8323</v>
      </c>
      <c r="R1781" t="s">
        <v>8326</v>
      </c>
      <c r="S1781" s="17">
        <f t="shared" si="110"/>
        <v>41808.649583333332</v>
      </c>
      <c r="T1781" s="17">
        <f t="shared" si="111"/>
        <v>41868.649583333332</v>
      </c>
    </row>
    <row r="1782" spans="1:20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2">
        <f t="shared" si="108"/>
        <v>126</v>
      </c>
      <c r="P1782">
        <f t="shared" si="109"/>
        <v>147.33000000000001</v>
      </c>
      <c r="Q1782" s="14" t="s">
        <v>8323</v>
      </c>
      <c r="R1782" t="s">
        <v>8326</v>
      </c>
      <c r="S1782" s="17">
        <f t="shared" si="110"/>
        <v>42489.619525462964</v>
      </c>
      <c r="T1782" s="17">
        <f t="shared" si="11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2">
        <f t="shared" si="108"/>
        <v>110</v>
      </c>
      <c r="P1783">
        <f t="shared" si="109"/>
        <v>26.55</v>
      </c>
      <c r="Q1783" s="14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2">
        <f t="shared" si="108"/>
        <v>110</v>
      </c>
      <c r="P1784">
        <f t="shared" si="109"/>
        <v>73.400000000000006</v>
      </c>
      <c r="Q1784" s="14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2">
        <f t="shared" si="108"/>
        <v>6</v>
      </c>
      <c r="P1785">
        <f t="shared" si="109"/>
        <v>220</v>
      </c>
      <c r="Q1785" s="14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2">
        <f t="shared" si="108"/>
        <v>137</v>
      </c>
      <c r="P1786">
        <f t="shared" si="109"/>
        <v>30.96</v>
      </c>
      <c r="Q1786" s="14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2">
        <f t="shared" si="108"/>
        <v>34</v>
      </c>
      <c r="P1787">
        <f t="shared" si="109"/>
        <v>137.25</v>
      </c>
      <c r="Q1787" s="14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2">
        <f t="shared" si="108"/>
        <v>220</v>
      </c>
      <c r="P1788">
        <f t="shared" si="109"/>
        <v>46.7</v>
      </c>
      <c r="Q1788" s="14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2">
        <f t="shared" si="108"/>
        <v>110</v>
      </c>
      <c r="P1789">
        <f t="shared" si="109"/>
        <v>52.21</v>
      </c>
      <c r="Q1789" s="14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2">
        <f t="shared" si="108"/>
        <v>110</v>
      </c>
      <c r="P1790">
        <f t="shared" si="109"/>
        <v>43.82</v>
      </c>
      <c r="Q1790" s="14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2">
        <f t="shared" si="108"/>
        <v>110</v>
      </c>
      <c r="P1791">
        <f t="shared" si="109"/>
        <v>199.18</v>
      </c>
      <c r="Q1791" s="14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2">
        <f t="shared" si="108"/>
        <v>14</v>
      </c>
      <c r="P1792">
        <f t="shared" si="109"/>
        <v>58.97</v>
      </c>
      <c r="Q1792" s="14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2">
        <f t="shared" si="108"/>
        <v>115</v>
      </c>
      <c r="P1793">
        <f t="shared" si="109"/>
        <v>39.67</v>
      </c>
      <c r="Q1793" s="14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2">
        <f t="shared" si="108"/>
        <v>145</v>
      </c>
      <c r="P1794">
        <f t="shared" si="109"/>
        <v>35.74</v>
      </c>
      <c r="Q1794" s="14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2">
        <f t="shared" ref="O1795:O1858" si="112">ROUND(E1795/D1795*100,0)</f>
        <v>109</v>
      </c>
      <c r="P1795">
        <f t="shared" ref="P1795:P1858" si="113">IFERROR(ROUND(E1795/L1795,2),0)</f>
        <v>63.97</v>
      </c>
      <c r="Q1795" s="14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2">
        <f t="shared" si="112"/>
        <v>109</v>
      </c>
      <c r="P1796">
        <f t="shared" si="113"/>
        <v>30.15</v>
      </c>
      <c r="Q1796" s="14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2">
        <f t="shared" si="112"/>
        <v>144</v>
      </c>
      <c r="P1797">
        <f t="shared" si="113"/>
        <v>45.98</v>
      </c>
      <c r="Q1797" s="14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2">
        <f t="shared" si="112"/>
        <v>108</v>
      </c>
      <c r="P1798">
        <f t="shared" si="113"/>
        <v>72</v>
      </c>
      <c r="Q1798" s="14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2">
        <f t="shared" si="112"/>
        <v>108</v>
      </c>
      <c r="P1799">
        <f t="shared" si="113"/>
        <v>56.82</v>
      </c>
      <c r="Q1799" s="14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2">
        <f t="shared" si="112"/>
        <v>20</v>
      </c>
      <c r="P1800">
        <f t="shared" si="113"/>
        <v>55.28</v>
      </c>
      <c r="Q1800" s="14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2">
        <f t="shared" si="112"/>
        <v>108</v>
      </c>
      <c r="P1801">
        <f t="shared" si="113"/>
        <v>113.42</v>
      </c>
      <c r="Q1801" s="14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2">
        <f t="shared" si="112"/>
        <v>108</v>
      </c>
      <c r="P1802">
        <f t="shared" si="113"/>
        <v>37.15</v>
      </c>
      <c r="Q1802" s="14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2">
        <f t="shared" si="112"/>
        <v>18</v>
      </c>
      <c r="P1803">
        <f t="shared" si="113"/>
        <v>74.209999999999994</v>
      </c>
      <c r="Q1803" s="14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2">
        <f t="shared" si="112"/>
        <v>108</v>
      </c>
      <c r="P1804">
        <f t="shared" si="113"/>
        <v>89.67</v>
      </c>
      <c r="Q1804" s="14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2">
        <f t="shared" si="112"/>
        <v>134</v>
      </c>
      <c r="P1805">
        <f t="shared" si="113"/>
        <v>39.82</v>
      </c>
      <c r="Q1805" s="14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2">
        <f t="shared" si="112"/>
        <v>107</v>
      </c>
      <c r="P1806">
        <f t="shared" si="113"/>
        <v>61.34</v>
      </c>
      <c r="Q1806" s="14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2">
        <f t="shared" si="112"/>
        <v>107</v>
      </c>
      <c r="P1807">
        <f t="shared" si="113"/>
        <v>46.63</v>
      </c>
      <c r="Q1807" s="14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2">
        <f t="shared" si="112"/>
        <v>107</v>
      </c>
      <c r="P1808">
        <f t="shared" si="113"/>
        <v>107.25</v>
      </c>
      <c r="Q1808" s="14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2">
        <f t="shared" si="112"/>
        <v>107</v>
      </c>
      <c r="P1809">
        <f t="shared" si="113"/>
        <v>36.97</v>
      </c>
      <c r="Q1809" s="14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2">
        <f t="shared" si="112"/>
        <v>143</v>
      </c>
      <c r="P1810">
        <f t="shared" si="113"/>
        <v>44.65</v>
      </c>
      <c r="Q1810" s="14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2">
        <f t="shared" si="112"/>
        <v>107</v>
      </c>
      <c r="P1811">
        <f t="shared" si="113"/>
        <v>31.97</v>
      </c>
      <c r="Q1811" s="14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2">
        <f t="shared" si="112"/>
        <v>107</v>
      </c>
      <c r="P1812">
        <f t="shared" si="113"/>
        <v>125.94</v>
      </c>
      <c r="Q1812" s="14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2">
        <f t="shared" si="112"/>
        <v>102</v>
      </c>
      <c r="P1813">
        <f t="shared" si="113"/>
        <v>164.62</v>
      </c>
      <c r="Q1813" s="14" t="s">
        <v>8323</v>
      </c>
      <c r="R1813" t="s">
        <v>8326</v>
      </c>
      <c r="S1813" s="17">
        <f t="shared" si="114"/>
        <v>42411.942291666666</v>
      </c>
      <c r="T1813" s="17">
        <f t="shared" si="115"/>
        <v>42434.041666666672</v>
      </c>
    </row>
    <row r="1814" spans="1:20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2">
        <f t="shared" si="112"/>
        <v>143</v>
      </c>
      <c r="P1814">
        <f t="shared" si="113"/>
        <v>164.62</v>
      </c>
      <c r="Q1814" s="14" t="s">
        <v>8323</v>
      </c>
      <c r="R1814" t="s">
        <v>8326</v>
      </c>
      <c r="S1814" s="17">
        <f t="shared" si="114"/>
        <v>42171.317442129628</v>
      </c>
      <c r="T1814" s="17">
        <f t="shared" si="11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2">
        <f t="shared" si="112"/>
        <v>107</v>
      </c>
      <c r="P1815">
        <f t="shared" si="113"/>
        <v>21.76</v>
      </c>
      <c r="Q1815" s="14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2">
        <f t="shared" si="112"/>
        <v>107</v>
      </c>
      <c r="P1816">
        <f t="shared" si="113"/>
        <v>48.45</v>
      </c>
      <c r="Q1816" s="14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2">
        <f t="shared" si="112"/>
        <v>15</v>
      </c>
      <c r="P1817">
        <f t="shared" si="113"/>
        <v>163.85</v>
      </c>
      <c r="Q1817" s="14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2">
        <f t="shared" si="112"/>
        <v>107</v>
      </c>
      <c r="P1818">
        <f t="shared" si="113"/>
        <v>54.62</v>
      </c>
      <c r="Q1818" s="14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2">
        <f t="shared" si="112"/>
        <v>16</v>
      </c>
      <c r="P1819">
        <f t="shared" si="113"/>
        <v>49.51</v>
      </c>
      <c r="Q1819" s="14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2">
        <f t="shared" si="112"/>
        <v>106</v>
      </c>
      <c r="P1820">
        <f t="shared" si="113"/>
        <v>51.85</v>
      </c>
      <c r="Q1820" s="14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2">
        <f t="shared" si="112"/>
        <v>101</v>
      </c>
      <c r="P1821">
        <f t="shared" si="113"/>
        <v>78.52</v>
      </c>
      <c r="Q1821" s="14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2">
        <f t="shared" si="112"/>
        <v>49</v>
      </c>
      <c r="P1822">
        <f t="shared" si="113"/>
        <v>132.19</v>
      </c>
      <c r="Q1822" s="14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2">
        <f t="shared" si="112"/>
        <v>7</v>
      </c>
      <c r="P1823">
        <f t="shared" si="113"/>
        <v>75.459999999999994</v>
      </c>
      <c r="Q1823" s="14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2">
        <f t="shared" si="112"/>
        <v>2</v>
      </c>
      <c r="P1824">
        <f t="shared" si="113"/>
        <v>21.34</v>
      </c>
      <c r="Q1824" s="14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2">
        <f t="shared" si="112"/>
        <v>211</v>
      </c>
      <c r="P1825">
        <f t="shared" si="113"/>
        <v>95.93</v>
      </c>
      <c r="Q1825" s="14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2">
        <f t="shared" si="112"/>
        <v>106</v>
      </c>
      <c r="P1826">
        <f t="shared" si="113"/>
        <v>60.29</v>
      </c>
      <c r="Q1826" s="14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2">
        <f t="shared" si="112"/>
        <v>105</v>
      </c>
      <c r="P1827">
        <f t="shared" si="113"/>
        <v>123.94</v>
      </c>
      <c r="Q1827" s="14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2">
        <f t="shared" si="112"/>
        <v>0</v>
      </c>
      <c r="P1828">
        <f t="shared" si="113"/>
        <v>420.6</v>
      </c>
      <c r="Q1828" s="14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2">
        <f t="shared" si="112"/>
        <v>105</v>
      </c>
      <c r="P1829">
        <f t="shared" si="113"/>
        <v>28.41</v>
      </c>
      <c r="Q1829" s="14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2">
        <f t="shared" si="112"/>
        <v>140</v>
      </c>
      <c r="P1830">
        <f t="shared" si="113"/>
        <v>61.82</v>
      </c>
      <c r="Q1830" s="14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2">
        <f t="shared" si="112"/>
        <v>105</v>
      </c>
      <c r="P1831">
        <f t="shared" si="113"/>
        <v>42.02</v>
      </c>
      <c r="Q1831" s="14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2">
        <f t="shared" si="112"/>
        <v>11</v>
      </c>
      <c r="P1832">
        <f t="shared" si="113"/>
        <v>91.3</v>
      </c>
      <c r="Q1832" s="14" t="s">
        <v>8308</v>
      </c>
      <c r="R1832" t="s">
        <v>8315</v>
      </c>
      <c r="S1832" s="17">
        <f t="shared" si="114"/>
        <v>41921.842627314814</v>
      </c>
      <c r="T1832" s="17">
        <f t="shared" si="115"/>
        <v>41951.884293981479</v>
      </c>
    </row>
    <row r="1833" spans="1:20" ht="48" x14ac:dyDescent="0.2">
      <c r="A1833">
        <v>3386</v>
      </c>
      <c r="B1833" s="3" t="s">
        <v>3385</v>
      </c>
      <c r="C1833" s="3" t="s">
        <v>7496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8269</v>
      </c>
      <c r="O1833" s="12">
        <f t="shared" si="112"/>
        <v>105</v>
      </c>
      <c r="P1833">
        <f t="shared" si="113"/>
        <v>51.22</v>
      </c>
      <c r="Q1833" s="14" t="s">
        <v>8323</v>
      </c>
      <c r="R1833" t="s">
        <v>8326</v>
      </c>
      <c r="S1833" s="17">
        <f t="shared" si="114"/>
        <v>41946.644745370373</v>
      </c>
      <c r="T1833" s="17">
        <f t="shared" si="115"/>
        <v>41976.644745370373</v>
      </c>
    </row>
    <row r="1834" spans="1:20" ht="64" hidden="1" x14ac:dyDescent="0.2">
      <c r="A1834">
        <v>2534</v>
      </c>
      <c r="B1834" s="3" t="s">
        <v>2534</v>
      </c>
      <c r="C1834" s="3" t="s">
        <v>6644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1262325600</v>
      </c>
      <c r="J1834">
        <v>1257871712</v>
      </c>
      <c r="K1834" t="b">
        <v>0</v>
      </c>
      <c r="L1834">
        <v>14</v>
      </c>
      <c r="M1834" t="b">
        <v>1</v>
      </c>
      <c r="N1834" t="s">
        <v>8298</v>
      </c>
      <c r="O1834" s="12">
        <f t="shared" si="112"/>
        <v>105</v>
      </c>
      <c r="P1834">
        <f t="shared" si="113"/>
        <v>150</v>
      </c>
      <c r="Q1834" s="14" t="s">
        <v>8327</v>
      </c>
      <c r="R1834" t="s">
        <v>8341</v>
      </c>
      <c r="S1834" s="17">
        <f t="shared" si="114"/>
        <v>40127.700370370374</v>
      </c>
      <c r="T1834" s="17">
        <f t="shared" si="115"/>
        <v>40179.25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2">
        <f t="shared" si="112"/>
        <v>300</v>
      </c>
      <c r="P1835">
        <f t="shared" si="113"/>
        <v>53.85</v>
      </c>
      <c r="Q1835" s="14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2">
        <f t="shared" si="112"/>
        <v>107</v>
      </c>
      <c r="P1836">
        <f t="shared" si="113"/>
        <v>27.94</v>
      </c>
      <c r="Q1836" s="14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2">
        <f t="shared" si="112"/>
        <v>105</v>
      </c>
      <c r="P1837">
        <f t="shared" si="113"/>
        <v>55.13</v>
      </c>
      <c r="Q1837" s="14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2">
        <f t="shared" si="112"/>
        <v>105</v>
      </c>
      <c r="P1838">
        <f t="shared" si="113"/>
        <v>63.42</v>
      </c>
      <c r="Q1838" s="14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2">
        <f t="shared" si="112"/>
        <v>104</v>
      </c>
      <c r="P1839">
        <f t="shared" si="113"/>
        <v>39.380000000000003</v>
      </c>
      <c r="Q1839" s="14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2">
        <f t="shared" si="112"/>
        <v>116</v>
      </c>
      <c r="P1840">
        <f t="shared" si="113"/>
        <v>59.6</v>
      </c>
      <c r="Q1840" s="14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2">
        <f t="shared" si="112"/>
        <v>10</v>
      </c>
      <c r="P1841">
        <f t="shared" si="113"/>
        <v>63.1</v>
      </c>
      <c r="Q1841" s="14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2">
        <f t="shared" si="112"/>
        <v>173</v>
      </c>
      <c r="P1842">
        <f t="shared" si="113"/>
        <v>86.67</v>
      </c>
      <c r="Q1842" s="14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2">
        <f t="shared" si="112"/>
        <v>104</v>
      </c>
      <c r="P1843">
        <f t="shared" si="113"/>
        <v>46.13</v>
      </c>
      <c r="Q1843" s="14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2">
        <f t="shared" si="112"/>
        <v>115</v>
      </c>
      <c r="P1844">
        <f t="shared" si="113"/>
        <v>53.23</v>
      </c>
      <c r="Q1844" s="14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2">
        <f t="shared" si="112"/>
        <v>104</v>
      </c>
      <c r="P1845">
        <f t="shared" si="113"/>
        <v>42.35</v>
      </c>
      <c r="Q1845" s="14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2">
        <f t="shared" si="112"/>
        <v>104</v>
      </c>
      <c r="P1846">
        <f t="shared" si="113"/>
        <v>54.55</v>
      </c>
      <c r="Q1846" s="14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2">
        <f t="shared" si="112"/>
        <v>21</v>
      </c>
      <c r="P1847">
        <f t="shared" si="113"/>
        <v>82.82</v>
      </c>
      <c r="Q1847" s="14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2">
        <f t="shared" si="112"/>
        <v>28</v>
      </c>
      <c r="P1848">
        <f t="shared" si="113"/>
        <v>55.95</v>
      </c>
      <c r="Q1848" s="14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2">
        <f t="shared" si="112"/>
        <v>59</v>
      </c>
      <c r="P1849">
        <f t="shared" si="113"/>
        <v>53.08</v>
      </c>
      <c r="Q1849" s="14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2">
        <f t="shared" si="112"/>
        <v>103</v>
      </c>
      <c r="P1850">
        <f t="shared" si="113"/>
        <v>50.37</v>
      </c>
      <c r="Q1850" s="14" t="s">
        <v>8327</v>
      </c>
      <c r="R1850" t="s">
        <v>8328</v>
      </c>
      <c r="S1850" s="17">
        <f t="shared" si="114"/>
        <v>40793.998599537037</v>
      </c>
      <c r="T1850" s="17">
        <f t="shared" si="115"/>
        <v>40828.998599537037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2">
        <f t="shared" si="112"/>
        <v>207</v>
      </c>
      <c r="P1851">
        <f t="shared" si="113"/>
        <v>43.02</v>
      </c>
      <c r="Q1851" s="14" t="s">
        <v>8321</v>
      </c>
      <c r="R1851" t="s">
        <v>8322</v>
      </c>
      <c r="S1851" s="17">
        <f t="shared" si="114"/>
        <v>41755.117581018516</v>
      </c>
      <c r="T1851" s="17">
        <f t="shared" si="115"/>
        <v>41778.117581018516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2">
        <f t="shared" si="112"/>
        <v>103</v>
      </c>
      <c r="P1852">
        <f t="shared" si="113"/>
        <v>44.85</v>
      </c>
      <c r="Q1852" s="14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48" x14ac:dyDescent="0.2">
      <c r="A1853">
        <v>3465</v>
      </c>
      <c r="B1853" s="3" t="s">
        <v>3464</v>
      </c>
      <c r="C1853" s="3" t="s">
        <v>7575</v>
      </c>
      <c r="D1853" s="6">
        <v>2000</v>
      </c>
      <c r="E1853" s="8">
        <v>2060</v>
      </c>
      <c r="F1853" t="s">
        <v>8218</v>
      </c>
      <c r="G1853" t="s">
        <v>8224</v>
      </c>
      <c r="H1853" t="s">
        <v>8246</v>
      </c>
      <c r="I1853">
        <v>1439136000</v>
      </c>
      <c r="J1853">
        <v>1436972472</v>
      </c>
      <c r="K1853" t="b">
        <v>0</v>
      </c>
      <c r="L1853">
        <v>36</v>
      </c>
      <c r="M1853" t="b">
        <v>1</v>
      </c>
      <c r="N1853" t="s">
        <v>8269</v>
      </c>
      <c r="O1853" s="12">
        <f t="shared" si="112"/>
        <v>103</v>
      </c>
      <c r="P1853">
        <f t="shared" si="113"/>
        <v>57.22</v>
      </c>
      <c r="Q1853" s="14" t="s">
        <v>8323</v>
      </c>
      <c r="R1853" t="s">
        <v>8326</v>
      </c>
      <c r="S1853" s="17">
        <f t="shared" si="114"/>
        <v>42200.625833333332</v>
      </c>
      <c r="T1853" s="17">
        <f t="shared" si="115"/>
        <v>42225.666666666672</v>
      </c>
    </row>
    <row r="1854" spans="1:20" ht="48" x14ac:dyDescent="0.2">
      <c r="A1854">
        <v>3280</v>
      </c>
      <c r="B1854" s="3" t="s">
        <v>3280</v>
      </c>
      <c r="C1854" s="3" t="s">
        <v>7390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8269</v>
      </c>
      <c r="O1854" s="12">
        <f t="shared" si="112"/>
        <v>103</v>
      </c>
      <c r="P1854">
        <f t="shared" si="113"/>
        <v>68.67</v>
      </c>
      <c r="Q1854" s="14" t="s">
        <v>8323</v>
      </c>
      <c r="R1854" t="s">
        <v>8326</v>
      </c>
      <c r="S1854" s="17">
        <f t="shared" si="114"/>
        <v>42121.756921296299</v>
      </c>
      <c r="T1854" s="17">
        <f t="shared" si="115"/>
        <v>42156.208333333328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2">
        <f t="shared" si="112"/>
        <v>53</v>
      </c>
      <c r="P1855">
        <f t="shared" si="113"/>
        <v>44.76</v>
      </c>
      <c r="Q1855" s="14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2">
        <f t="shared" si="112"/>
        <v>137</v>
      </c>
      <c r="P1856">
        <f t="shared" si="113"/>
        <v>89.42</v>
      </c>
      <c r="Q1856" s="14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8" x14ac:dyDescent="0.2">
      <c r="A1857">
        <v>3428</v>
      </c>
      <c r="B1857" s="3" t="s">
        <v>3427</v>
      </c>
      <c r="C1857" s="3" t="s">
        <v>7538</v>
      </c>
      <c r="D1857" s="6">
        <v>2000</v>
      </c>
      <c r="E1857" s="8">
        <v>2055</v>
      </c>
      <c r="F1857" t="s">
        <v>8218</v>
      </c>
      <c r="G1857" t="s">
        <v>8224</v>
      </c>
      <c r="H1857" t="s">
        <v>8246</v>
      </c>
      <c r="I1857">
        <v>1425142800</v>
      </c>
      <c r="J1857">
        <v>1422983847</v>
      </c>
      <c r="K1857" t="b">
        <v>0</v>
      </c>
      <c r="L1857">
        <v>51</v>
      </c>
      <c r="M1857" t="b">
        <v>1</v>
      </c>
      <c r="N1857" t="s">
        <v>8269</v>
      </c>
      <c r="O1857" s="12">
        <f t="shared" si="112"/>
        <v>103</v>
      </c>
      <c r="P1857">
        <f t="shared" si="113"/>
        <v>40.29</v>
      </c>
      <c r="Q1857" s="14" t="s">
        <v>8323</v>
      </c>
      <c r="R1857" t="s">
        <v>8326</v>
      </c>
      <c r="S1857" s="17">
        <f t="shared" si="114"/>
        <v>42038.720451388886</v>
      </c>
      <c r="T1857" s="17">
        <f t="shared" si="115"/>
        <v>42063.708333333328</v>
      </c>
    </row>
    <row r="1858" spans="1:20" ht="48" x14ac:dyDescent="0.2">
      <c r="A1858">
        <v>1301</v>
      </c>
      <c r="B1858" s="3" t="s">
        <v>1302</v>
      </c>
      <c r="C1858" s="3" t="s">
        <v>5411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1437447600</v>
      </c>
      <c r="J1858">
        <v>1436551178</v>
      </c>
      <c r="K1858" t="b">
        <v>0</v>
      </c>
      <c r="L1858">
        <v>29</v>
      </c>
      <c r="M1858" t="b">
        <v>1</v>
      </c>
      <c r="N1858" t="s">
        <v>8269</v>
      </c>
      <c r="O1858" s="12">
        <f t="shared" si="112"/>
        <v>103</v>
      </c>
      <c r="P1858">
        <f t="shared" si="113"/>
        <v>70.86</v>
      </c>
      <c r="Q1858" s="14" t="s">
        <v>8323</v>
      </c>
      <c r="R1858" t="s">
        <v>8326</v>
      </c>
      <c r="S1858" s="17">
        <f t="shared" si="114"/>
        <v>42195.749745370369</v>
      </c>
      <c r="T1858" s="17">
        <f t="shared" si="115"/>
        <v>42206.125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2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4" t="s">
        <v>8308</v>
      </c>
      <c r="R1859" t="s">
        <v>8315</v>
      </c>
      <c r="S1859" s="17">
        <f t="shared" ref="S1859:S1922" si="118">(((J1859/60)/60)/24)+DATE(1970,1,1)</f>
        <v>42774.792071759264</v>
      </c>
      <c r="T1859" s="17">
        <f t="shared" ref="T1859:T1922" si="119">(((I1859/60)/60)/24)+DATE(1970,1,1)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2">
        <f t="shared" si="116"/>
        <v>205</v>
      </c>
      <c r="P1860">
        <f t="shared" si="117"/>
        <v>45.62</v>
      </c>
      <c r="Q1860" s="14" t="s">
        <v>8327</v>
      </c>
      <c r="R1860" t="s">
        <v>8331</v>
      </c>
      <c r="S1860" s="17">
        <f t="shared" si="118"/>
        <v>42614.722013888888</v>
      </c>
      <c r="T1860" s="17">
        <f t="shared" si="11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2">
        <f t="shared" si="116"/>
        <v>137</v>
      </c>
      <c r="P1861">
        <f t="shared" si="117"/>
        <v>54</v>
      </c>
      <c r="Q1861" s="14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2">
        <f t="shared" si="116"/>
        <v>103</v>
      </c>
      <c r="P1862">
        <f t="shared" si="117"/>
        <v>34.75</v>
      </c>
      <c r="Q1862" s="14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32" x14ac:dyDescent="0.2">
      <c r="A1863">
        <v>3678</v>
      </c>
      <c r="B1863" s="3" t="s">
        <v>3675</v>
      </c>
      <c r="C1863" s="3" t="s">
        <v>7788</v>
      </c>
      <c r="D1863" s="6">
        <v>2000</v>
      </c>
      <c r="E1863" s="8">
        <v>2050</v>
      </c>
      <c r="F1863" t="s">
        <v>8218</v>
      </c>
      <c r="G1863" t="s">
        <v>8224</v>
      </c>
      <c r="H1863" t="s">
        <v>8246</v>
      </c>
      <c r="I1863">
        <v>1433076298</v>
      </c>
      <c r="J1863">
        <v>1430052298</v>
      </c>
      <c r="K1863" t="b">
        <v>0</v>
      </c>
      <c r="L1863">
        <v>31</v>
      </c>
      <c r="M1863" t="b">
        <v>1</v>
      </c>
      <c r="N1863" t="s">
        <v>8269</v>
      </c>
      <c r="O1863" s="12">
        <f t="shared" si="116"/>
        <v>103</v>
      </c>
      <c r="P1863">
        <f t="shared" si="117"/>
        <v>66.13</v>
      </c>
      <c r="Q1863" s="14" t="s">
        <v>8323</v>
      </c>
      <c r="R1863" t="s">
        <v>8326</v>
      </c>
      <c r="S1863" s="17">
        <f t="shared" si="118"/>
        <v>42120.531226851846</v>
      </c>
      <c r="T1863" s="17">
        <f t="shared" si="119"/>
        <v>42155.531226851846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2">
        <f t="shared" si="116"/>
        <v>103</v>
      </c>
      <c r="P1864">
        <f t="shared" si="117"/>
        <v>73.209999999999994</v>
      </c>
      <c r="Q1864" s="14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32" x14ac:dyDescent="0.2">
      <c r="A1865">
        <v>2788</v>
      </c>
      <c r="B1865" s="3" t="s">
        <v>2788</v>
      </c>
      <c r="C1865" s="3" t="s">
        <v>6898</v>
      </c>
      <c r="D1865" s="6">
        <v>2000</v>
      </c>
      <c r="E1865" s="8">
        <v>2050</v>
      </c>
      <c r="F1865" t="s">
        <v>8218</v>
      </c>
      <c r="G1865" t="s">
        <v>8223</v>
      </c>
      <c r="H1865" t="s">
        <v>8245</v>
      </c>
      <c r="I1865">
        <v>1469811043</v>
      </c>
      <c r="J1865">
        <v>1467219043</v>
      </c>
      <c r="K1865" t="b">
        <v>0</v>
      </c>
      <c r="L1865">
        <v>20</v>
      </c>
      <c r="M1865" t="b">
        <v>1</v>
      </c>
      <c r="N1865" t="s">
        <v>8269</v>
      </c>
      <c r="O1865" s="12">
        <f t="shared" si="116"/>
        <v>103</v>
      </c>
      <c r="P1865">
        <f t="shared" si="117"/>
        <v>102.5</v>
      </c>
      <c r="Q1865" s="14" t="s">
        <v>8323</v>
      </c>
      <c r="R1865" t="s">
        <v>8326</v>
      </c>
      <c r="S1865" s="17">
        <f t="shared" si="118"/>
        <v>42550.701886574068</v>
      </c>
      <c r="T1865" s="17">
        <f t="shared" si="119"/>
        <v>42580.701886574068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2">
        <f t="shared" si="116"/>
        <v>102</v>
      </c>
      <c r="P1866">
        <f t="shared" si="117"/>
        <v>52.49</v>
      </c>
      <c r="Q1866" s="14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2">
        <f t="shared" si="116"/>
        <v>102</v>
      </c>
      <c r="P1867">
        <f t="shared" si="117"/>
        <v>120.12</v>
      </c>
      <c r="Q1867" s="14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2">
        <f t="shared" si="116"/>
        <v>102</v>
      </c>
      <c r="P1868">
        <f t="shared" si="117"/>
        <v>88.74</v>
      </c>
      <c r="Q1868" s="14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2">
        <f t="shared" si="116"/>
        <v>204</v>
      </c>
      <c r="P1869">
        <f t="shared" si="117"/>
        <v>59.85</v>
      </c>
      <c r="Q1869" s="14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2">
        <f t="shared" si="116"/>
        <v>102</v>
      </c>
      <c r="P1870">
        <f t="shared" si="117"/>
        <v>50.88</v>
      </c>
      <c r="Q1870" s="14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2">
        <f t="shared" si="116"/>
        <v>102</v>
      </c>
      <c r="P1871">
        <f t="shared" si="117"/>
        <v>75.37</v>
      </c>
      <c r="Q1871" s="14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2">
        <f t="shared" si="116"/>
        <v>102</v>
      </c>
      <c r="P1872">
        <f t="shared" si="117"/>
        <v>32.270000000000003</v>
      </c>
      <c r="Q1872" s="14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2">
        <f t="shared" si="116"/>
        <v>102</v>
      </c>
      <c r="P1873">
        <f t="shared" si="117"/>
        <v>92.32</v>
      </c>
      <c r="Q1873" s="14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2">
        <f t="shared" si="116"/>
        <v>14</v>
      </c>
      <c r="P1874">
        <f t="shared" si="117"/>
        <v>78.08</v>
      </c>
      <c r="Q1874" s="14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2">
        <f t="shared" si="116"/>
        <v>102</v>
      </c>
      <c r="P1875">
        <f t="shared" si="117"/>
        <v>106.84</v>
      </c>
      <c r="Q1875" s="14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2">
        <f t="shared" si="116"/>
        <v>1</v>
      </c>
      <c r="P1876">
        <f t="shared" si="117"/>
        <v>184.36</v>
      </c>
      <c r="Q1876" s="14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48" x14ac:dyDescent="0.2">
      <c r="A1877">
        <v>3519</v>
      </c>
      <c r="B1877" s="3" t="s">
        <v>3518</v>
      </c>
      <c r="C1877" s="3" t="s">
        <v>7629</v>
      </c>
      <c r="D1877" s="6">
        <v>2000</v>
      </c>
      <c r="E1877" s="8">
        <v>2027</v>
      </c>
      <c r="F1877" t="s">
        <v>8218</v>
      </c>
      <c r="G1877" t="s">
        <v>8224</v>
      </c>
      <c r="H1877" t="s">
        <v>8246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8269</v>
      </c>
      <c r="O1877" s="12">
        <f t="shared" si="116"/>
        <v>101</v>
      </c>
      <c r="P1877">
        <f t="shared" si="117"/>
        <v>72.39</v>
      </c>
      <c r="Q1877" s="14" t="s">
        <v>8323</v>
      </c>
      <c r="R1877" t="s">
        <v>8326</v>
      </c>
      <c r="S1877" s="17">
        <f t="shared" si="118"/>
        <v>42037.598958333328</v>
      </c>
      <c r="T1877" s="17">
        <f t="shared" si="119"/>
        <v>42067.598958333328</v>
      </c>
    </row>
    <row r="1878" spans="1:20" ht="48" hidden="1" x14ac:dyDescent="0.2">
      <c r="A1878">
        <v>40</v>
      </c>
      <c r="B1878" s="3" t="s">
        <v>42</v>
      </c>
      <c r="C1878" s="3" t="s">
        <v>4151</v>
      </c>
      <c r="D1878" s="6">
        <v>2000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8263</v>
      </c>
      <c r="O1878" s="12">
        <f t="shared" si="116"/>
        <v>101</v>
      </c>
      <c r="P1878">
        <f t="shared" si="117"/>
        <v>126.69</v>
      </c>
      <c r="Q1878" s="14" t="s">
        <v>8321</v>
      </c>
      <c r="R1878" t="s">
        <v>8332</v>
      </c>
      <c r="S1878" s="17">
        <f t="shared" si="118"/>
        <v>41789.21398148148</v>
      </c>
      <c r="T1878" s="17">
        <f t="shared" si="119"/>
        <v>41809.166666666664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2">
        <f t="shared" si="116"/>
        <v>101</v>
      </c>
      <c r="P1879">
        <f t="shared" si="117"/>
        <v>38.94</v>
      </c>
      <c r="Q1879" s="14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2">
        <f t="shared" si="116"/>
        <v>101</v>
      </c>
      <c r="P1880">
        <f t="shared" si="117"/>
        <v>53.29</v>
      </c>
      <c r="Q1880" s="14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2">
        <f t="shared" si="116"/>
        <v>101</v>
      </c>
      <c r="P1881">
        <f t="shared" si="117"/>
        <v>53.29</v>
      </c>
      <c r="Q1881" s="14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2">
        <f t="shared" si="116"/>
        <v>101</v>
      </c>
      <c r="P1882">
        <f t="shared" si="117"/>
        <v>63.28</v>
      </c>
      <c r="Q1882" s="14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2">
        <f t="shared" si="116"/>
        <v>1</v>
      </c>
      <c r="P1883">
        <f t="shared" si="117"/>
        <v>673.33</v>
      </c>
      <c r="Q1883" s="14" t="s">
        <v>8311</v>
      </c>
      <c r="R1883" t="s">
        <v>8348</v>
      </c>
      <c r="S1883" s="17">
        <f t="shared" si="118"/>
        <v>42198.765844907408</v>
      </c>
      <c r="T1883" s="17">
        <f t="shared" si="119"/>
        <v>42258.765844907408</v>
      </c>
    </row>
    <row r="1884" spans="1:20" ht="48" x14ac:dyDescent="0.2">
      <c r="A1884">
        <v>3618</v>
      </c>
      <c r="B1884" s="3" t="s">
        <v>3616</v>
      </c>
      <c r="C1884" s="3" t="s">
        <v>7728</v>
      </c>
      <c r="D1884" s="6">
        <v>2000</v>
      </c>
      <c r="E1884" s="8">
        <v>2020</v>
      </c>
      <c r="F1884" t="s">
        <v>8218</v>
      </c>
      <c r="G1884" t="s">
        <v>8224</v>
      </c>
      <c r="H1884" t="s">
        <v>8246</v>
      </c>
      <c r="I1884">
        <v>1433343850</v>
      </c>
      <c r="J1884">
        <v>1430751850</v>
      </c>
      <c r="K1884" t="b">
        <v>0</v>
      </c>
      <c r="L1884">
        <v>56</v>
      </c>
      <c r="M1884" t="b">
        <v>1</v>
      </c>
      <c r="N1884" t="s">
        <v>8269</v>
      </c>
      <c r="O1884" s="12">
        <f t="shared" si="116"/>
        <v>101</v>
      </c>
      <c r="P1884">
        <f t="shared" si="117"/>
        <v>36.07</v>
      </c>
      <c r="Q1884" s="14" t="s">
        <v>8323</v>
      </c>
      <c r="R1884" t="s">
        <v>8326</v>
      </c>
      <c r="S1884" s="17">
        <f t="shared" si="118"/>
        <v>42128.627893518518</v>
      </c>
      <c r="T1884" s="17">
        <f t="shared" si="119"/>
        <v>42158.627893518518</v>
      </c>
    </row>
    <row r="1885" spans="1:20" ht="48" x14ac:dyDescent="0.2">
      <c r="A1885">
        <v>3474</v>
      </c>
      <c r="B1885" s="3" t="s">
        <v>3473</v>
      </c>
      <c r="C1885" s="3" t="s">
        <v>7584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>
        <v>1469016131</v>
      </c>
      <c r="J1885">
        <v>1466424131</v>
      </c>
      <c r="K1885" t="b">
        <v>0</v>
      </c>
      <c r="L1885">
        <v>39</v>
      </c>
      <c r="M1885" t="b">
        <v>1</v>
      </c>
      <c r="N1885" t="s">
        <v>8269</v>
      </c>
      <c r="O1885" s="12">
        <f t="shared" si="116"/>
        <v>101</v>
      </c>
      <c r="P1885">
        <f t="shared" si="117"/>
        <v>51.79</v>
      </c>
      <c r="Q1885" s="14" t="s">
        <v>8323</v>
      </c>
      <c r="R1885" t="s">
        <v>8326</v>
      </c>
      <c r="S1885" s="17">
        <f t="shared" si="118"/>
        <v>42541.501516203702</v>
      </c>
      <c r="T1885" s="17">
        <f t="shared" si="119"/>
        <v>42571.501516203702</v>
      </c>
    </row>
    <row r="1886" spans="1:20" ht="16" hidden="1" x14ac:dyDescent="0.2">
      <c r="A1886">
        <v>1826</v>
      </c>
      <c r="B1886" s="3" t="s">
        <v>1827</v>
      </c>
      <c r="C1886" s="3" t="s">
        <v>5936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1392675017</v>
      </c>
      <c r="J1886">
        <v>1390083017</v>
      </c>
      <c r="K1886" t="b">
        <v>0</v>
      </c>
      <c r="L1886">
        <v>38</v>
      </c>
      <c r="M1886" t="b">
        <v>1</v>
      </c>
      <c r="N1886" t="s">
        <v>8274</v>
      </c>
      <c r="O1886" s="12">
        <f t="shared" si="116"/>
        <v>101</v>
      </c>
      <c r="P1886">
        <f t="shared" si="117"/>
        <v>53.16</v>
      </c>
      <c r="Q1886" s="14" t="s">
        <v>8327</v>
      </c>
      <c r="R1886" t="s">
        <v>8331</v>
      </c>
      <c r="S1886" s="17">
        <f t="shared" si="118"/>
        <v>41657.923807870371</v>
      </c>
      <c r="T1886" s="17">
        <f t="shared" si="119"/>
        <v>41687.923807870371</v>
      </c>
    </row>
    <row r="1887" spans="1:20" ht="48" x14ac:dyDescent="0.2">
      <c r="A1887">
        <v>1284</v>
      </c>
      <c r="B1887" s="3" t="s">
        <v>1285</v>
      </c>
      <c r="C1887" s="3" t="s">
        <v>5394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1483203540</v>
      </c>
      <c r="J1887">
        <v>1481175482</v>
      </c>
      <c r="K1887" t="b">
        <v>0</v>
      </c>
      <c r="L1887">
        <v>31</v>
      </c>
      <c r="M1887" t="b">
        <v>1</v>
      </c>
      <c r="N1887" t="s">
        <v>8269</v>
      </c>
      <c r="O1887" s="12">
        <f t="shared" si="116"/>
        <v>101</v>
      </c>
      <c r="P1887">
        <f t="shared" si="117"/>
        <v>65.16</v>
      </c>
      <c r="Q1887" s="14" t="s">
        <v>8323</v>
      </c>
      <c r="R1887" t="s">
        <v>8326</v>
      </c>
      <c r="S1887" s="17">
        <f t="shared" si="118"/>
        <v>42712.23474537037</v>
      </c>
      <c r="T1887" s="17">
        <f t="shared" si="119"/>
        <v>42735.707638888889</v>
      </c>
    </row>
    <row r="1888" spans="1:20" ht="48" x14ac:dyDescent="0.2">
      <c r="A1888">
        <v>3357</v>
      </c>
      <c r="B1888" s="3" t="s">
        <v>3356</v>
      </c>
      <c r="C1888" s="3" t="s">
        <v>7467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1406887310</v>
      </c>
      <c r="J1888">
        <v>1404295310</v>
      </c>
      <c r="K1888" t="b">
        <v>0</v>
      </c>
      <c r="L1888">
        <v>21</v>
      </c>
      <c r="M1888" t="b">
        <v>1</v>
      </c>
      <c r="N1888" t="s">
        <v>8269</v>
      </c>
      <c r="O1888" s="12">
        <f t="shared" si="116"/>
        <v>101</v>
      </c>
      <c r="P1888">
        <f t="shared" si="117"/>
        <v>96.19</v>
      </c>
      <c r="Q1888" s="14" t="s">
        <v>8323</v>
      </c>
      <c r="R1888" t="s">
        <v>8326</v>
      </c>
      <c r="S1888" s="17">
        <f t="shared" si="118"/>
        <v>41822.417939814812</v>
      </c>
      <c r="T1888" s="17">
        <f t="shared" si="119"/>
        <v>41852.417939814812</v>
      </c>
    </row>
    <row r="1889" spans="1:20" ht="48" x14ac:dyDescent="0.2">
      <c r="A1889">
        <v>3727</v>
      </c>
      <c r="B1889" s="3" t="s">
        <v>3724</v>
      </c>
      <c r="C1889" s="3" t="s">
        <v>7837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1476939300</v>
      </c>
      <c r="J1889">
        <v>1474273294</v>
      </c>
      <c r="K1889" t="b">
        <v>0</v>
      </c>
      <c r="L1889">
        <v>33</v>
      </c>
      <c r="M1889" t="b">
        <v>1</v>
      </c>
      <c r="N1889" t="s">
        <v>8269</v>
      </c>
      <c r="O1889" s="12">
        <f t="shared" si="116"/>
        <v>101</v>
      </c>
      <c r="P1889">
        <f t="shared" si="117"/>
        <v>61.06</v>
      </c>
      <c r="Q1889" s="14" t="s">
        <v>8323</v>
      </c>
      <c r="R1889" t="s">
        <v>8326</v>
      </c>
      <c r="S1889" s="17">
        <f t="shared" si="118"/>
        <v>42632.348310185189</v>
      </c>
      <c r="T1889" s="17">
        <f t="shared" si="119"/>
        <v>42663.204861111109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2">
        <f t="shared" si="116"/>
        <v>101</v>
      </c>
      <c r="P1890">
        <f t="shared" si="117"/>
        <v>91.59</v>
      </c>
      <c r="Q1890" s="14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2">
        <f t="shared" si="116"/>
        <v>101</v>
      </c>
      <c r="P1891">
        <f t="shared" si="117"/>
        <v>95.95</v>
      </c>
      <c r="Q1891" s="14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8" hidden="1" x14ac:dyDescent="0.2">
      <c r="A1892">
        <v>1651</v>
      </c>
      <c r="B1892" s="3" t="s">
        <v>1652</v>
      </c>
      <c r="C1892" s="3" t="s">
        <v>5761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1303801140</v>
      </c>
      <c r="J1892">
        <v>1300916220</v>
      </c>
      <c r="K1892" t="b">
        <v>0</v>
      </c>
      <c r="L1892">
        <v>20</v>
      </c>
      <c r="M1892" t="b">
        <v>1</v>
      </c>
      <c r="N1892" t="s">
        <v>8290</v>
      </c>
      <c r="O1892" s="12">
        <f t="shared" si="116"/>
        <v>101</v>
      </c>
      <c r="P1892">
        <f t="shared" si="117"/>
        <v>100.75</v>
      </c>
      <c r="Q1892" s="14" t="s">
        <v>8327</v>
      </c>
      <c r="R1892" t="s">
        <v>8338</v>
      </c>
      <c r="S1892" s="17">
        <f t="shared" si="118"/>
        <v>40625.900694444441</v>
      </c>
      <c r="T1892" s="17">
        <f t="shared" si="119"/>
        <v>40659.290972222225</v>
      </c>
    </row>
    <row r="1893" spans="1:20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2">
        <f t="shared" si="116"/>
        <v>126</v>
      </c>
      <c r="P1893">
        <f t="shared" si="117"/>
        <v>55.97</v>
      </c>
      <c r="Q1893" s="14" t="s">
        <v>8323</v>
      </c>
      <c r="R1893" t="s">
        <v>8326</v>
      </c>
      <c r="S1893" s="17">
        <f t="shared" si="118"/>
        <v>42592.066921296297</v>
      </c>
      <c r="T1893" s="17">
        <f t="shared" si="11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2">
        <f t="shared" si="116"/>
        <v>101</v>
      </c>
      <c r="P1894">
        <f t="shared" si="117"/>
        <v>26.15</v>
      </c>
      <c r="Q1894" s="14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48" x14ac:dyDescent="0.2">
      <c r="A1895">
        <v>3653</v>
      </c>
      <c r="B1895" s="3" t="s">
        <v>3650</v>
      </c>
      <c r="C1895" s="3" t="s">
        <v>7763</v>
      </c>
      <c r="D1895" s="6">
        <v>2000</v>
      </c>
      <c r="E1895" s="8">
        <v>2010</v>
      </c>
      <c r="F1895" t="s">
        <v>8218</v>
      </c>
      <c r="G1895" t="s">
        <v>8224</v>
      </c>
      <c r="H1895" t="s">
        <v>8246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8269</v>
      </c>
      <c r="O1895" s="12">
        <f t="shared" si="116"/>
        <v>101</v>
      </c>
      <c r="P1895">
        <f t="shared" si="117"/>
        <v>60.91</v>
      </c>
      <c r="Q1895" s="14" t="s">
        <v>8323</v>
      </c>
      <c r="R1895" t="s">
        <v>8326</v>
      </c>
      <c r="S1895" s="17">
        <f t="shared" si="118"/>
        <v>42191.363506944443</v>
      </c>
      <c r="T1895" s="17">
        <f t="shared" si="119"/>
        <v>42221.363506944443</v>
      </c>
    </row>
    <row r="1896" spans="1:20" ht="32" hidden="1" x14ac:dyDescent="0.2">
      <c r="A1896">
        <v>1634</v>
      </c>
      <c r="B1896" s="3" t="s">
        <v>1635</v>
      </c>
      <c r="C1896" s="3" t="s">
        <v>5744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8274</v>
      </c>
      <c r="O1896" s="12">
        <f t="shared" si="116"/>
        <v>101</v>
      </c>
      <c r="P1896">
        <f t="shared" si="117"/>
        <v>62.81</v>
      </c>
      <c r="Q1896" s="14" t="s">
        <v>8327</v>
      </c>
      <c r="R1896" t="s">
        <v>8331</v>
      </c>
      <c r="S1896" s="17">
        <f t="shared" si="118"/>
        <v>40658.189826388887</v>
      </c>
      <c r="T1896" s="17">
        <f t="shared" si="119"/>
        <v>40696.249305555553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2">
        <f t="shared" si="116"/>
        <v>100</v>
      </c>
      <c r="P1897">
        <f t="shared" si="117"/>
        <v>52.82</v>
      </c>
      <c r="Q1897" s="14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2">
        <f t="shared" si="116"/>
        <v>1</v>
      </c>
      <c r="P1898">
        <f t="shared" si="117"/>
        <v>501.25</v>
      </c>
      <c r="Q1898" s="14" t="s">
        <v>8319</v>
      </c>
      <c r="R1898" t="s">
        <v>8345</v>
      </c>
      <c r="S1898" s="17">
        <f t="shared" si="118"/>
        <v>42734.879236111112</v>
      </c>
      <c r="T1898" s="17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2">
        <f t="shared" si="116"/>
        <v>100</v>
      </c>
      <c r="P1899">
        <f t="shared" si="117"/>
        <v>45.57</v>
      </c>
      <c r="Q1899" s="14" t="s">
        <v>8311</v>
      </c>
      <c r="R1899" t="s">
        <v>8333</v>
      </c>
      <c r="S1899" s="17">
        <f t="shared" si="118"/>
        <v>41831.846828703703</v>
      </c>
      <c r="T1899" s="17">
        <f t="shared" si="119"/>
        <v>41861.846828703703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2">
        <f t="shared" si="116"/>
        <v>100</v>
      </c>
      <c r="P1900">
        <f t="shared" si="117"/>
        <v>66.83</v>
      </c>
      <c r="Q1900" s="14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2">
        <f t="shared" si="116"/>
        <v>100</v>
      </c>
      <c r="P1901">
        <f t="shared" si="117"/>
        <v>143.21</v>
      </c>
      <c r="Q1901" s="14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2">
        <f t="shared" si="116"/>
        <v>100</v>
      </c>
      <c r="P1902">
        <f t="shared" si="117"/>
        <v>80.16</v>
      </c>
      <c r="Q1902" s="14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2">
        <f t="shared" si="116"/>
        <v>100</v>
      </c>
      <c r="P1903">
        <f t="shared" si="117"/>
        <v>117.88</v>
      </c>
      <c r="Q1903" s="14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2">
        <f t="shared" si="116"/>
        <v>133</v>
      </c>
      <c r="P1904">
        <f t="shared" si="117"/>
        <v>38.5</v>
      </c>
      <c r="Q1904" s="14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2">
        <f t="shared" si="116"/>
        <v>40</v>
      </c>
      <c r="P1905">
        <f t="shared" si="117"/>
        <v>83.38</v>
      </c>
      <c r="Q1905" s="14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2">
        <f t="shared" si="116"/>
        <v>100</v>
      </c>
      <c r="P1906">
        <f t="shared" si="117"/>
        <v>57.17</v>
      </c>
      <c r="Q1906" s="14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2">
        <f t="shared" si="116"/>
        <v>100</v>
      </c>
      <c r="P1907">
        <f t="shared" si="117"/>
        <v>66.69</v>
      </c>
      <c r="Q1907" s="14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8" hidden="1" x14ac:dyDescent="0.2">
      <c r="A1908">
        <v>2473</v>
      </c>
      <c r="B1908" s="3" t="s">
        <v>2474</v>
      </c>
      <c r="C1908" s="3" t="s">
        <v>6583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1352573869</v>
      </c>
      <c r="J1908">
        <v>1349978269</v>
      </c>
      <c r="K1908" t="b">
        <v>0</v>
      </c>
      <c r="L1908">
        <v>47</v>
      </c>
      <c r="M1908" t="b">
        <v>1</v>
      </c>
      <c r="N1908" t="s">
        <v>8277</v>
      </c>
      <c r="O1908" s="12">
        <f t="shared" si="116"/>
        <v>100</v>
      </c>
      <c r="P1908">
        <f t="shared" si="117"/>
        <v>42.55</v>
      </c>
      <c r="Q1908" s="14" t="s">
        <v>8327</v>
      </c>
      <c r="R1908" t="s">
        <v>8328</v>
      </c>
      <c r="S1908" s="17">
        <f t="shared" si="118"/>
        <v>41193.748483796298</v>
      </c>
      <c r="T1908" s="17">
        <f t="shared" si="119"/>
        <v>41223.790150462963</v>
      </c>
    </row>
    <row r="1909" spans="1:20" ht="48" x14ac:dyDescent="0.2">
      <c r="A1909">
        <v>3445</v>
      </c>
      <c r="B1909" s="3" t="s">
        <v>3444</v>
      </c>
      <c r="C1909" s="3" t="s">
        <v>7555</v>
      </c>
      <c r="D1909" s="6">
        <v>2000</v>
      </c>
      <c r="E1909" s="8">
        <v>2000</v>
      </c>
      <c r="F1909" t="s">
        <v>8218</v>
      </c>
      <c r="G1909" t="s">
        <v>8224</v>
      </c>
      <c r="H1909" t="s">
        <v>8246</v>
      </c>
      <c r="I1909">
        <v>1445604236</v>
      </c>
      <c r="J1909">
        <v>1443185036</v>
      </c>
      <c r="K1909" t="b">
        <v>0</v>
      </c>
      <c r="L1909">
        <v>31</v>
      </c>
      <c r="M1909" t="b">
        <v>1</v>
      </c>
      <c r="N1909" t="s">
        <v>8269</v>
      </c>
      <c r="O1909" s="12">
        <f t="shared" si="116"/>
        <v>100</v>
      </c>
      <c r="P1909">
        <f t="shared" si="117"/>
        <v>64.52</v>
      </c>
      <c r="Q1909" s="14" t="s">
        <v>8323</v>
      </c>
      <c r="R1909" t="s">
        <v>8326</v>
      </c>
      <c r="S1909" s="17">
        <f t="shared" si="118"/>
        <v>42272.530509259261</v>
      </c>
      <c r="T1909" s="17">
        <f t="shared" si="119"/>
        <v>42300.530509259261</v>
      </c>
    </row>
    <row r="1910" spans="1:20" ht="48" x14ac:dyDescent="0.2">
      <c r="A1910">
        <v>3627</v>
      </c>
      <c r="B1910" s="3" t="s">
        <v>3625</v>
      </c>
      <c r="C1910" s="3" t="s">
        <v>7737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1463803140</v>
      </c>
      <c r="J1910">
        <v>1459446487</v>
      </c>
      <c r="K1910" t="b">
        <v>0</v>
      </c>
      <c r="L1910">
        <v>29</v>
      </c>
      <c r="M1910" t="b">
        <v>1</v>
      </c>
      <c r="N1910" t="s">
        <v>8269</v>
      </c>
      <c r="O1910" s="12">
        <f t="shared" si="116"/>
        <v>100</v>
      </c>
      <c r="P1910">
        <f t="shared" si="117"/>
        <v>68.97</v>
      </c>
      <c r="Q1910" s="14" t="s">
        <v>8323</v>
      </c>
      <c r="R1910" t="s">
        <v>8326</v>
      </c>
      <c r="S1910" s="17">
        <f t="shared" si="118"/>
        <v>42460.741747685184</v>
      </c>
      <c r="T1910" s="17">
        <f t="shared" si="119"/>
        <v>42511.165972222225</v>
      </c>
    </row>
    <row r="1911" spans="1:20" ht="48" x14ac:dyDescent="0.2">
      <c r="A1911">
        <v>3431</v>
      </c>
      <c r="B1911" s="3" t="s">
        <v>3430</v>
      </c>
      <c r="C1911" s="3" t="s">
        <v>7541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1408383153</v>
      </c>
      <c r="J1911">
        <v>1405791153</v>
      </c>
      <c r="K1911" t="b">
        <v>0</v>
      </c>
      <c r="L1911">
        <v>21</v>
      </c>
      <c r="M1911" t="b">
        <v>1</v>
      </c>
      <c r="N1911" t="s">
        <v>8269</v>
      </c>
      <c r="O1911" s="12">
        <f t="shared" si="116"/>
        <v>100</v>
      </c>
      <c r="P1911">
        <f t="shared" si="117"/>
        <v>95.24</v>
      </c>
      <c r="Q1911" s="14" t="s">
        <v>8323</v>
      </c>
      <c r="R1911" t="s">
        <v>8326</v>
      </c>
      <c r="S1911" s="17">
        <f t="shared" si="118"/>
        <v>41839.730937500004</v>
      </c>
      <c r="T1911" s="17">
        <f t="shared" si="119"/>
        <v>41869.730937500004</v>
      </c>
    </row>
    <row r="1912" spans="1:20" ht="48" x14ac:dyDescent="0.2">
      <c r="A1912">
        <v>3770</v>
      </c>
      <c r="B1912" s="3" t="s">
        <v>3767</v>
      </c>
      <c r="C1912" s="3" t="s">
        <v>7880</v>
      </c>
      <c r="D1912" s="6">
        <v>2000</v>
      </c>
      <c r="E1912" s="8">
        <v>2000</v>
      </c>
      <c r="F1912" t="s">
        <v>8218</v>
      </c>
      <c r="G1912" t="s">
        <v>8224</v>
      </c>
      <c r="H1912" t="s">
        <v>8246</v>
      </c>
      <c r="I1912">
        <v>1434234010</v>
      </c>
      <c r="J1912">
        <v>1431642010</v>
      </c>
      <c r="K1912" t="b">
        <v>0</v>
      </c>
      <c r="L1912">
        <v>20</v>
      </c>
      <c r="M1912" t="b">
        <v>1</v>
      </c>
      <c r="N1912" t="s">
        <v>8303</v>
      </c>
      <c r="O1912" s="12">
        <f t="shared" si="116"/>
        <v>100</v>
      </c>
      <c r="P1912">
        <f t="shared" si="117"/>
        <v>100</v>
      </c>
      <c r="Q1912" s="14" t="s">
        <v>8323</v>
      </c>
      <c r="R1912" t="s">
        <v>8335</v>
      </c>
      <c r="S1912" s="17">
        <f t="shared" si="118"/>
        <v>42138.930671296301</v>
      </c>
      <c r="T1912" s="17">
        <f t="shared" si="119"/>
        <v>42168.930671296301</v>
      </c>
    </row>
    <row r="1913" spans="1:20" ht="48" hidden="1" x14ac:dyDescent="0.2">
      <c r="A1913">
        <v>41</v>
      </c>
      <c r="B1913" s="3" t="s">
        <v>43</v>
      </c>
      <c r="C1913" s="3" t="s">
        <v>4152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1412516354</v>
      </c>
      <c r="J1913">
        <v>1409924354</v>
      </c>
      <c r="K1913" t="b">
        <v>0</v>
      </c>
      <c r="L1913">
        <v>19</v>
      </c>
      <c r="M1913" t="b">
        <v>1</v>
      </c>
      <c r="N1913" t="s">
        <v>8263</v>
      </c>
      <c r="O1913" s="12">
        <f t="shared" si="116"/>
        <v>100</v>
      </c>
      <c r="P1913">
        <f t="shared" si="117"/>
        <v>105.26</v>
      </c>
      <c r="Q1913" s="14" t="s">
        <v>8321</v>
      </c>
      <c r="R1913" t="s">
        <v>8332</v>
      </c>
      <c r="S1913" s="17">
        <f t="shared" si="118"/>
        <v>41887.568912037037</v>
      </c>
      <c r="T1913" s="17">
        <f t="shared" si="119"/>
        <v>41917.568912037037</v>
      </c>
    </row>
    <row r="1914" spans="1:20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2">
        <f t="shared" si="116"/>
        <v>100</v>
      </c>
      <c r="P1914">
        <f t="shared" si="117"/>
        <v>117.65</v>
      </c>
      <c r="Q1914" s="14" t="s">
        <v>8323</v>
      </c>
      <c r="R1914" t="s">
        <v>8326</v>
      </c>
      <c r="S1914" s="17">
        <f t="shared" si="118"/>
        <v>42150.462083333332</v>
      </c>
      <c r="T1914" s="17">
        <f t="shared" si="119"/>
        <v>42180.462083333332</v>
      </c>
    </row>
    <row r="1915" spans="1:20" ht="48" hidden="1" x14ac:dyDescent="0.2">
      <c r="A1915">
        <v>44</v>
      </c>
      <c r="B1915" s="3" t="s">
        <v>46</v>
      </c>
      <c r="C1915" s="3" t="s">
        <v>4155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1412648537</v>
      </c>
      <c r="J1915">
        <v>1408760537</v>
      </c>
      <c r="K1915" t="b">
        <v>0</v>
      </c>
      <c r="L1915">
        <v>15</v>
      </c>
      <c r="M1915" t="b">
        <v>1</v>
      </c>
      <c r="N1915" t="s">
        <v>8263</v>
      </c>
      <c r="O1915" s="12">
        <f t="shared" si="116"/>
        <v>100</v>
      </c>
      <c r="P1915">
        <f t="shared" si="117"/>
        <v>133.33000000000001</v>
      </c>
      <c r="Q1915" s="14" t="s">
        <v>8321</v>
      </c>
      <c r="R1915" t="s">
        <v>8332</v>
      </c>
      <c r="S1915" s="17">
        <f t="shared" si="118"/>
        <v>41874.098807870374</v>
      </c>
      <c r="T1915" s="17">
        <f t="shared" si="119"/>
        <v>41919.098807870374</v>
      </c>
    </row>
    <row r="1916" spans="1:20" ht="48" x14ac:dyDescent="0.2">
      <c r="A1916">
        <v>3385</v>
      </c>
      <c r="B1916" s="3" t="s">
        <v>3384</v>
      </c>
      <c r="C1916" s="3" t="s">
        <v>7495</v>
      </c>
      <c r="D1916" s="6">
        <v>2000</v>
      </c>
      <c r="E1916" s="8">
        <v>2000</v>
      </c>
      <c r="F1916" t="s">
        <v>8218</v>
      </c>
      <c r="G1916" t="s">
        <v>8223</v>
      </c>
      <c r="H1916" t="s">
        <v>8245</v>
      </c>
      <c r="I1916">
        <v>1418244552</v>
      </c>
      <c r="J1916">
        <v>1415652552</v>
      </c>
      <c r="K1916" t="b">
        <v>0</v>
      </c>
      <c r="L1916">
        <v>15</v>
      </c>
      <c r="M1916" t="b">
        <v>1</v>
      </c>
      <c r="N1916" t="s">
        <v>8269</v>
      </c>
      <c r="O1916" s="12">
        <f t="shared" si="116"/>
        <v>100</v>
      </c>
      <c r="P1916">
        <f t="shared" si="117"/>
        <v>133.33000000000001</v>
      </c>
      <c r="Q1916" s="14" t="s">
        <v>8323</v>
      </c>
      <c r="R1916" t="s">
        <v>8326</v>
      </c>
      <c r="S1916" s="17">
        <f t="shared" si="118"/>
        <v>41953.8675</v>
      </c>
      <c r="T1916" s="17">
        <f t="shared" si="119"/>
        <v>41983.8675</v>
      </c>
    </row>
    <row r="1917" spans="1:20" ht="48" hidden="1" x14ac:dyDescent="0.2">
      <c r="A1917">
        <v>2480</v>
      </c>
      <c r="B1917" s="3" t="s">
        <v>2480</v>
      </c>
      <c r="C1917" s="3" t="s">
        <v>6590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1444516084</v>
      </c>
      <c r="J1917">
        <v>1439332084</v>
      </c>
      <c r="K1917" t="b">
        <v>0</v>
      </c>
      <c r="L1917">
        <v>8</v>
      </c>
      <c r="M1917" t="b">
        <v>1</v>
      </c>
      <c r="N1917" t="s">
        <v>8277</v>
      </c>
      <c r="O1917" s="12">
        <f t="shared" si="116"/>
        <v>100</v>
      </c>
      <c r="P1917">
        <f t="shared" si="117"/>
        <v>250</v>
      </c>
      <c r="Q1917" s="14" t="s">
        <v>8327</v>
      </c>
      <c r="R1917" t="s">
        <v>8328</v>
      </c>
      <c r="S1917" s="17">
        <f t="shared" si="118"/>
        <v>42227.936157407406</v>
      </c>
      <c r="T1917" s="17">
        <f t="shared" si="119"/>
        <v>42287.936157407406</v>
      </c>
    </row>
    <row r="1918" spans="1:20" ht="48" hidden="1" x14ac:dyDescent="0.2">
      <c r="A1918">
        <v>2207</v>
      </c>
      <c r="B1918" s="3" t="s">
        <v>2208</v>
      </c>
      <c r="C1918" s="3" t="s">
        <v>6317</v>
      </c>
      <c r="D1918" s="6">
        <v>2000</v>
      </c>
      <c r="E1918" s="8">
        <v>2000</v>
      </c>
      <c r="F1918" t="s">
        <v>8218</v>
      </c>
      <c r="G1918" t="s">
        <v>8223</v>
      </c>
      <c r="H1918" t="s">
        <v>8245</v>
      </c>
      <c r="I1918">
        <v>1384580373</v>
      </c>
      <c r="J1918">
        <v>1381984773</v>
      </c>
      <c r="K1918" t="b">
        <v>0</v>
      </c>
      <c r="L1918">
        <v>7</v>
      </c>
      <c r="M1918" t="b">
        <v>1</v>
      </c>
      <c r="N1918" t="s">
        <v>8278</v>
      </c>
      <c r="O1918" s="12">
        <f t="shared" si="116"/>
        <v>100</v>
      </c>
      <c r="P1918">
        <f t="shared" si="117"/>
        <v>285.70999999999998</v>
      </c>
      <c r="Q1918" s="14" t="s">
        <v>8327</v>
      </c>
      <c r="R1918" t="s">
        <v>8329</v>
      </c>
      <c r="S1918" s="17">
        <f t="shared" si="118"/>
        <v>41564.194131944445</v>
      </c>
      <c r="T1918" s="17">
        <f t="shared" si="119"/>
        <v>41594.235798611109</v>
      </c>
    </row>
    <row r="1919" spans="1:20" ht="32" x14ac:dyDescent="0.2">
      <c r="A1919">
        <v>2937</v>
      </c>
      <c r="B1919" s="3" t="s">
        <v>2937</v>
      </c>
      <c r="C1919" s="3" t="s">
        <v>7047</v>
      </c>
      <c r="D1919" s="6">
        <v>1500</v>
      </c>
      <c r="E1919" s="8">
        <v>2000</v>
      </c>
      <c r="F1919" t="s">
        <v>8218</v>
      </c>
      <c r="G1919" t="s">
        <v>8224</v>
      </c>
      <c r="H1919" t="s">
        <v>8246</v>
      </c>
      <c r="I1919">
        <v>1405249113</v>
      </c>
      <c r="J1919">
        <v>1402657113</v>
      </c>
      <c r="K1919" t="b">
        <v>0</v>
      </c>
      <c r="L1919">
        <v>55</v>
      </c>
      <c r="M1919" t="b">
        <v>1</v>
      </c>
      <c r="N1919" t="s">
        <v>8303</v>
      </c>
      <c r="O1919" s="12">
        <f t="shared" si="116"/>
        <v>133</v>
      </c>
      <c r="P1919">
        <f t="shared" si="117"/>
        <v>36.36</v>
      </c>
      <c r="Q1919" s="14" t="s">
        <v>8323</v>
      </c>
      <c r="R1919" t="s">
        <v>8335</v>
      </c>
      <c r="S1919" s="17">
        <f t="shared" si="118"/>
        <v>41803.457326388889</v>
      </c>
      <c r="T1919" s="17">
        <f t="shared" si="119"/>
        <v>41833.457326388889</v>
      </c>
    </row>
    <row r="1920" spans="1:20" ht="48" hidden="1" x14ac:dyDescent="0.2">
      <c r="A1920">
        <v>1619</v>
      </c>
      <c r="B1920" s="3" t="s">
        <v>1620</v>
      </c>
      <c r="C1920" s="3" t="s">
        <v>5729</v>
      </c>
      <c r="D1920" s="6">
        <v>1500</v>
      </c>
      <c r="E1920" s="8">
        <v>2000</v>
      </c>
      <c r="F1920" t="s">
        <v>8218</v>
      </c>
      <c r="G1920" t="s">
        <v>8223</v>
      </c>
      <c r="H1920" t="s">
        <v>8245</v>
      </c>
      <c r="I1920">
        <v>1410755286</v>
      </c>
      <c r="J1920">
        <v>1408940886</v>
      </c>
      <c r="K1920" t="b">
        <v>0</v>
      </c>
      <c r="L1920">
        <v>23</v>
      </c>
      <c r="M1920" t="b">
        <v>1</v>
      </c>
      <c r="N1920" t="s">
        <v>8274</v>
      </c>
      <c r="O1920" s="12">
        <f t="shared" si="116"/>
        <v>133</v>
      </c>
      <c r="P1920">
        <f t="shared" si="117"/>
        <v>86.96</v>
      </c>
      <c r="Q1920" s="14" t="s">
        <v>8327</v>
      </c>
      <c r="R1920" t="s">
        <v>8331</v>
      </c>
      <c r="S1920" s="17">
        <f t="shared" si="118"/>
        <v>41876.18618055556</v>
      </c>
      <c r="T1920" s="17">
        <f t="shared" si="119"/>
        <v>41897.18618055556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2">
        <f t="shared" si="116"/>
        <v>133</v>
      </c>
      <c r="P1921">
        <f t="shared" si="117"/>
        <v>27.3</v>
      </c>
      <c r="Q1921" s="14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2">
        <f t="shared" si="116"/>
        <v>40</v>
      </c>
      <c r="P1922">
        <f t="shared" si="117"/>
        <v>60.24</v>
      </c>
      <c r="Q1922" s="14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2">
        <f t="shared" ref="O1923:O1986" si="120">ROUND(E1923/D1923*100,0)</f>
        <v>7</v>
      </c>
      <c r="P1923">
        <f t="shared" ref="P1923:P1986" si="121">IFERROR(ROUND(E1923/L1923,2),0)</f>
        <v>82.58</v>
      </c>
      <c r="Q1923" s="14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2">
        <f t="shared" si="120"/>
        <v>131</v>
      </c>
      <c r="P1924">
        <f t="shared" si="121"/>
        <v>26.59</v>
      </c>
      <c r="Q1924" s="14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2">
        <f t="shared" si="120"/>
        <v>8</v>
      </c>
      <c r="P1925">
        <f t="shared" si="121"/>
        <v>115.71</v>
      </c>
      <c r="Q1925" s="14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2">
        <f t="shared" si="120"/>
        <v>112</v>
      </c>
      <c r="P1926">
        <f t="shared" si="121"/>
        <v>65.17</v>
      </c>
      <c r="Q1926" s="14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2">
        <f t="shared" si="120"/>
        <v>130</v>
      </c>
      <c r="P1927">
        <f t="shared" si="121"/>
        <v>38.24</v>
      </c>
      <c r="Q1927" s="14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2">
        <f t="shared" si="120"/>
        <v>108</v>
      </c>
      <c r="P1928">
        <f t="shared" si="121"/>
        <v>60.66</v>
      </c>
      <c r="Q1928" s="14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2">
        <f t="shared" si="120"/>
        <v>155</v>
      </c>
      <c r="P1929">
        <f t="shared" si="121"/>
        <v>102.11</v>
      </c>
      <c r="Q1929" s="14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2">
        <f t="shared" si="120"/>
        <v>4</v>
      </c>
      <c r="P1930">
        <f t="shared" si="121"/>
        <v>48.43</v>
      </c>
      <c r="Q1930" s="14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2">
        <f t="shared" si="120"/>
        <v>113</v>
      </c>
      <c r="P1931">
        <f t="shared" si="121"/>
        <v>39.18</v>
      </c>
      <c r="Q1931" s="14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2">
        <f t="shared" si="120"/>
        <v>128</v>
      </c>
      <c r="P1932">
        <f t="shared" si="121"/>
        <v>51.89</v>
      </c>
      <c r="Q1932" s="14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2">
        <f t="shared" si="120"/>
        <v>128</v>
      </c>
      <c r="P1933">
        <f t="shared" si="121"/>
        <v>34.25</v>
      </c>
      <c r="Q1933" s="14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2">
        <f t="shared" si="120"/>
        <v>128</v>
      </c>
      <c r="P1934">
        <f t="shared" si="121"/>
        <v>45.55</v>
      </c>
      <c r="Q1934" s="14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2">
        <f t="shared" si="120"/>
        <v>10</v>
      </c>
      <c r="P1935">
        <f t="shared" si="121"/>
        <v>73.459999999999994</v>
      </c>
      <c r="Q1935" s="14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2">
        <f t="shared" si="120"/>
        <v>19</v>
      </c>
      <c r="P1936">
        <f t="shared" si="121"/>
        <v>381.6</v>
      </c>
      <c r="Q1936" s="14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2">
        <f t="shared" si="120"/>
        <v>8</v>
      </c>
      <c r="P1937">
        <f t="shared" si="121"/>
        <v>65.41</v>
      </c>
      <c r="Q1937" s="14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2">
        <f t="shared" si="120"/>
        <v>6</v>
      </c>
      <c r="P1938">
        <f t="shared" si="121"/>
        <v>82.09</v>
      </c>
      <c r="Q1938" s="14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2">
        <f t="shared" si="120"/>
        <v>188</v>
      </c>
      <c r="P1939">
        <f t="shared" si="121"/>
        <v>35.549999999999997</v>
      </c>
      <c r="Q1939" s="14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2">
        <f t="shared" si="120"/>
        <v>157</v>
      </c>
      <c r="P1940">
        <f t="shared" si="121"/>
        <v>37.67</v>
      </c>
      <c r="Q1940" s="14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2">
        <f t="shared" si="120"/>
        <v>6</v>
      </c>
      <c r="P1941">
        <f t="shared" si="121"/>
        <v>98.79</v>
      </c>
      <c r="Q1941" s="14" t="s">
        <v>8313</v>
      </c>
      <c r="R1941" t="s">
        <v>8314</v>
      </c>
      <c r="S1941" s="17">
        <f t="shared" si="122"/>
        <v>41978.760393518518</v>
      </c>
      <c r="T1941" s="17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2">
        <f t="shared" si="120"/>
        <v>125</v>
      </c>
      <c r="P1942">
        <f t="shared" si="121"/>
        <v>23.17</v>
      </c>
      <c r="Q1942" s="14" t="s">
        <v>8311</v>
      </c>
      <c r="R1942" t="s">
        <v>8312</v>
      </c>
      <c r="S1942" s="17">
        <f t="shared" si="122"/>
        <v>41250.827118055553</v>
      </c>
      <c r="T1942" s="17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2">
        <f t="shared" si="120"/>
        <v>9</v>
      </c>
      <c r="P1943">
        <f t="shared" si="121"/>
        <v>170.55</v>
      </c>
      <c r="Q1943" s="14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2">
        <f t="shared" si="120"/>
        <v>125</v>
      </c>
      <c r="P1944">
        <f t="shared" si="121"/>
        <v>36.08</v>
      </c>
      <c r="Q1944" s="14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2">
        <f t="shared" si="120"/>
        <v>187</v>
      </c>
      <c r="P1945">
        <f t="shared" si="121"/>
        <v>37.46</v>
      </c>
      <c r="Q1945" s="14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2">
        <f t="shared" si="120"/>
        <v>187</v>
      </c>
      <c r="P1946">
        <f t="shared" si="121"/>
        <v>20.12</v>
      </c>
      <c r="Q1946" s="14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2">
        <f t="shared" si="120"/>
        <v>110</v>
      </c>
      <c r="P1947">
        <f t="shared" si="121"/>
        <v>35.96</v>
      </c>
      <c r="Q1947" s="14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2">
        <f t="shared" si="120"/>
        <v>2</v>
      </c>
      <c r="P1948">
        <f t="shared" si="121"/>
        <v>311.17</v>
      </c>
      <c r="Q1948" s="14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2">
        <f t="shared" si="120"/>
        <v>107</v>
      </c>
      <c r="P1949">
        <f t="shared" si="121"/>
        <v>45.54</v>
      </c>
      <c r="Q1949" s="14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2">
        <f t="shared" si="120"/>
        <v>19</v>
      </c>
      <c r="P1950">
        <f t="shared" si="121"/>
        <v>155.33000000000001</v>
      </c>
      <c r="Q1950" s="14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2">
        <f t="shared" si="120"/>
        <v>9</v>
      </c>
      <c r="P1951">
        <f t="shared" si="121"/>
        <v>60.06</v>
      </c>
      <c r="Q1951" s="14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2">
        <f t="shared" si="120"/>
        <v>109</v>
      </c>
      <c r="P1952">
        <f t="shared" si="121"/>
        <v>132.86000000000001</v>
      </c>
      <c r="Q1952" s="14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2">
        <f t="shared" si="120"/>
        <v>186</v>
      </c>
      <c r="P1953">
        <f t="shared" si="121"/>
        <v>80.87</v>
      </c>
      <c r="Q1953" s="14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2">
        <f t="shared" si="120"/>
        <v>186</v>
      </c>
      <c r="P1954">
        <f t="shared" si="121"/>
        <v>41.22</v>
      </c>
      <c r="Q1954" s="14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2">
        <f t="shared" si="120"/>
        <v>307</v>
      </c>
      <c r="P1955">
        <f t="shared" si="121"/>
        <v>61.37</v>
      </c>
      <c r="Q1955" s="14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2">
        <f t="shared" si="120"/>
        <v>117</v>
      </c>
      <c r="P1956">
        <f t="shared" si="121"/>
        <v>44.85</v>
      </c>
      <c r="Q1956" s="14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2">
        <f t="shared" si="120"/>
        <v>141</v>
      </c>
      <c r="P1957">
        <f t="shared" si="121"/>
        <v>67.959999999999994</v>
      </c>
      <c r="Q1957" s="14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2">
        <f t="shared" si="120"/>
        <v>122</v>
      </c>
      <c r="P1958">
        <f t="shared" si="121"/>
        <v>73.239999999999995</v>
      </c>
      <c r="Q1958" s="14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2">
        <f t="shared" si="120"/>
        <v>6</v>
      </c>
      <c r="P1959">
        <f t="shared" si="121"/>
        <v>87.14</v>
      </c>
      <c r="Q1959" s="14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2">
        <f t="shared" si="120"/>
        <v>102</v>
      </c>
      <c r="P1960">
        <f t="shared" si="121"/>
        <v>61</v>
      </c>
      <c r="Q1960" s="14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2">
        <f t="shared" si="120"/>
        <v>15</v>
      </c>
      <c r="P1961">
        <f t="shared" si="121"/>
        <v>140.54</v>
      </c>
      <c r="Q1961" s="14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2">
        <f t="shared" si="120"/>
        <v>122</v>
      </c>
      <c r="P1962">
        <f t="shared" si="121"/>
        <v>70.23</v>
      </c>
      <c r="Q1962" s="14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2">
        <f t="shared" si="120"/>
        <v>12</v>
      </c>
      <c r="P1963">
        <f t="shared" si="121"/>
        <v>96.05</v>
      </c>
      <c r="Q1963" s="14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2">
        <f t="shared" si="120"/>
        <v>9</v>
      </c>
      <c r="P1964">
        <f t="shared" si="121"/>
        <v>18.579999999999998</v>
      </c>
      <c r="Q1964" s="14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2">
        <f t="shared" si="120"/>
        <v>121</v>
      </c>
      <c r="P1965">
        <f t="shared" si="121"/>
        <v>140</v>
      </c>
      <c r="Q1965" s="14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2">
        <f t="shared" si="120"/>
        <v>121</v>
      </c>
      <c r="P1966">
        <f t="shared" si="121"/>
        <v>38.46</v>
      </c>
      <c r="Q1966" s="14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2">
        <f t="shared" si="120"/>
        <v>100</v>
      </c>
      <c r="P1967">
        <f t="shared" si="121"/>
        <v>150.41999999999999</v>
      </c>
      <c r="Q1967" s="14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2">
        <f t="shared" si="120"/>
        <v>7</v>
      </c>
      <c r="P1968">
        <f t="shared" si="121"/>
        <v>81.95</v>
      </c>
      <c r="Q1968" s="14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8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2">
        <f t="shared" si="120"/>
        <v>0</v>
      </c>
      <c r="P1969">
        <f t="shared" si="121"/>
        <v>300</v>
      </c>
      <c r="Q1969" s="14" t="s">
        <v>8323</v>
      </c>
      <c r="R1969" t="s">
        <v>8335</v>
      </c>
      <c r="S1969" s="17">
        <f t="shared" si="122"/>
        <v>42157.598090277781</v>
      </c>
      <c r="T1969" s="17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2">
        <f t="shared" si="120"/>
        <v>100</v>
      </c>
      <c r="P1970">
        <f t="shared" si="121"/>
        <v>94.74</v>
      </c>
      <c r="Q1970" s="14" t="s">
        <v>8327</v>
      </c>
      <c r="R1970" t="s">
        <v>8331</v>
      </c>
      <c r="S1970" s="17">
        <f t="shared" si="122"/>
        <v>40941.652372685188</v>
      </c>
      <c r="T1970" s="17">
        <f t="shared" si="123"/>
        <v>40971.652372685188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2">
        <f t="shared" si="120"/>
        <v>120</v>
      </c>
      <c r="P1971">
        <f t="shared" si="121"/>
        <v>58.06</v>
      </c>
      <c r="Q1971" s="14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2">
        <f t="shared" si="120"/>
        <v>119</v>
      </c>
      <c r="P1972">
        <f t="shared" si="121"/>
        <v>48.34</v>
      </c>
      <c r="Q1972" s="14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2">
        <f t="shared" si="120"/>
        <v>16</v>
      </c>
      <c r="P1973">
        <f t="shared" si="121"/>
        <v>89.4</v>
      </c>
      <c r="Q1973" s="14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2">
        <f t="shared" si="120"/>
        <v>5</v>
      </c>
      <c r="P1974">
        <f t="shared" si="121"/>
        <v>119</v>
      </c>
      <c r="Q1974" s="14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2">
        <f t="shared" si="120"/>
        <v>119</v>
      </c>
      <c r="P1975">
        <f t="shared" si="121"/>
        <v>43.54</v>
      </c>
      <c r="Q1975" s="14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2">
        <f t="shared" si="120"/>
        <v>36</v>
      </c>
      <c r="P1976">
        <f t="shared" si="121"/>
        <v>137.08000000000001</v>
      </c>
      <c r="Q1976" s="14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2">
        <f t="shared" si="120"/>
        <v>15</v>
      </c>
      <c r="P1977">
        <f t="shared" si="121"/>
        <v>59.2</v>
      </c>
      <c r="Q1977" s="14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2">
        <f t="shared" si="120"/>
        <v>101</v>
      </c>
      <c r="P1978">
        <f t="shared" si="121"/>
        <v>35.520000000000003</v>
      </c>
      <c r="Q1978" s="14" t="s">
        <v>8308</v>
      </c>
      <c r="R1978" t="s">
        <v>8315</v>
      </c>
      <c r="S1978" s="17">
        <f t="shared" si="122"/>
        <v>41617.912662037037</v>
      </c>
      <c r="T1978" s="17">
        <f t="shared" si="12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2">
        <f t="shared" si="120"/>
        <v>118</v>
      </c>
      <c r="P1979">
        <f t="shared" si="121"/>
        <v>36.24</v>
      </c>
      <c r="Q1979" s="14" t="s">
        <v>8327</v>
      </c>
      <c r="R1979" t="s">
        <v>8338</v>
      </c>
      <c r="S1979" s="17">
        <f t="shared" si="122"/>
        <v>41662.854988425926</v>
      </c>
      <c r="T1979" s="17">
        <f t="shared" si="12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2">
        <f t="shared" si="120"/>
        <v>118</v>
      </c>
      <c r="P1980">
        <f t="shared" si="121"/>
        <v>443.75</v>
      </c>
      <c r="Q1980" s="14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2">
        <f t="shared" si="120"/>
        <v>148</v>
      </c>
      <c r="P1981">
        <f t="shared" si="121"/>
        <v>50.66</v>
      </c>
      <c r="Q1981" s="14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2">
        <f t="shared" si="120"/>
        <v>44</v>
      </c>
      <c r="P1982">
        <f t="shared" si="121"/>
        <v>253.14</v>
      </c>
      <c r="Q1982" s="14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2">
        <f t="shared" si="120"/>
        <v>10</v>
      </c>
      <c r="P1983">
        <f t="shared" si="121"/>
        <v>53.55</v>
      </c>
      <c r="Q1983" s="14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2">
        <f t="shared" si="120"/>
        <v>118</v>
      </c>
      <c r="P1984">
        <f t="shared" si="121"/>
        <v>67.92</v>
      </c>
      <c r="Q1984" s="14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2">
        <f t="shared" si="120"/>
        <v>35</v>
      </c>
      <c r="P1985">
        <f t="shared" si="121"/>
        <v>56.84</v>
      </c>
      <c r="Q1985" s="14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2">
        <f t="shared" si="120"/>
        <v>4</v>
      </c>
      <c r="P1986">
        <f t="shared" si="121"/>
        <v>65.11</v>
      </c>
      <c r="Q1986" s="14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2">
        <f t="shared" ref="O1987:O2050" si="124">ROUND(E1987/D1987*100,0)</f>
        <v>293</v>
      </c>
      <c r="P1987">
        <f t="shared" ref="P1987:P2050" si="125">IFERROR(ROUND(E1987/L1987,2),0)</f>
        <v>73.13</v>
      </c>
      <c r="Q1987" s="14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2">
        <f t="shared" si="124"/>
        <v>22</v>
      </c>
      <c r="P1988">
        <f t="shared" si="125"/>
        <v>35.729999999999997</v>
      </c>
      <c r="Q1988" s="14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2">
        <f t="shared" si="124"/>
        <v>250</v>
      </c>
      <c r="P1989">
        <f t="shared" si="125"/>
        <v>67.31</v>
      </c>
      <c r="Q1989" s="14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2">
        <f t="shared" si="124"/>
        <v>2</v>
      </c>
      <c r="P1990">
        <f t="shared" si="125"/>
        <v>116.53</v>
      </c>
      <c r="Q1990" s="14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2">
        <f t="shared" si="124"/>
        <v>24</v>
      </c>
      <c r="P1991">
        <f t="shared" si="125"/>
        <v>45.84</v>
      </c>
      <c r="Q1991" s="14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2">
        <f t="shared" si="124"/>
        <v>11</v>
      </c>
      <c r="P1992">
        <f t="shared" si="125"/>
        <v>217.38</v>
      </c>
      <c r="Q1992" s="14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2">
        <f t="shared" si="124"/>
        <v>144</v>
      </c>
      <c r="P1993">
        <f t="shared" si="125"/>
        <v>22.74</v>
      </c>
      <c r="Q1993" s="14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2">
        <f t="shared" si="124"/>
        <v>115</v>
      </c>
      <c r="P1994">
        <f t="shared" si="125"/>
        <v>50.59</v>
      </c>
      <c r="Q1994" s="14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2">
        <f t="shared" si="124"/>
        <v>17</v>
      </c>
      <c r="P1995">
        <f t="shared" si="125"/>
        <v>40.83</v>
      </c>
      <c r="Q1995" s="14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2">
        <f t="shared" si="124"/>
        <v>114</v>
      </c>
      <c r="P1996">
        <f t="shared" si="125"/>
        <v>74.349999999999994</v>
      </c>
      <c r="Q1996" s="14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2">
        <f t="shared" si="124"/>
        <v>7</v>
      </c>
      <c r="P1997">
        <f t="shared" si="125"/>
        <v>213.38</v>
      </c>
      <c r="Q1997" s="14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2">
        <f t="shared" si="124"/>
        <v>171</v>
      </c>
      <c r="P1998">
        <f t="shared" si="125"/>
        <v>60.96</v>
      </c>
      <c r="Q1998" s="14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2">
        <f t="shared" si="124"/>
        <v>4</v>
      </c>
      <c r="P1999">
        <f t="shared" si="125"/>
        <v>41.59</v>
      </c>
      <c r="Q1999" s="14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2">
        <f t="shared" si="124"/>
        <v>100</v>
      </c>
      <c r="P2000">
        <f t="shared" si="125"/>
        <v>37.78</v>
      </c>
      <c r="Q2000" s="14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2">
        <f t="shared" si="124"/>
        <v>131</v>
      </c>
      <c r="P2001">
        <f t="shared" si="125"/>
        <v>65.38</v>
      </c>
      <c r="Q2001" s="14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2">
        <f t="shared" si="124"/>
        <v>28</v>
      </c>
      <c r="P2002">
        <f t="shared" si="125"/>
        <v>84.9</v>
      </c>
      <c r="Q2002" s="14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2">
        <f t="shared" si="124"/>
        <v>16</v>
      </c>
      <c r="P2003">
        <f t="shared" si="125"/>
        <v>188.56</v>
      </c>
      <c r="Q2003" s="14" t="s">
        <v>8323</v>
      </c>
      <c r="R2003" t="s">
        <v>8326</v>
      </c>
      <c r="S2003" s="17">
        <f t="shared" si="126"/>
        <v>42159.224432870367</v>
      </c>
      <c r="T2003" s="17">
        <f t="shared" si="12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2">
        <f t="shared" si="124"/>
        <v>48</v>
      </c>
      <c r="P2004">
        <f t="shared" si="125"/>
        <v>94.28</v>
      </c>
      <c r="Q2004" s="14" t="s">
        <v>8313</v>
      </c>
      <c r="R2004" t="s">
        <v>8314</v>
      </c>
      <c r="S2004" s="17">
        <f t="shared" si="126"/>
        <v>42159.47256944445</v>
      </c>
      <c r="T2004" s="17">
        <f t="shared" si="12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2">
        <f t="shared" si="124"/>
        <v>14</v>
      </c>
      <c r="P2005">
        <f t="shared" si="125"/>
        <v>44.5</v>
      </c>
      <c r="Q2005" s="14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2">
        <f t="shared" si="124"/>
        <v>102</v>
      </c>
      <c r="P2006">
        <f t="shared" si="125"/>
        <v>40.24</v>
      </c>
      <c r="Q2006" s="14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2">
        <f t="shared" si="124"/>
        <v>109</v>
      </c>
      <c r="P2007">
        <f t="shared" si="125"/>
        <v>34.409999999999997</v>
      </c>
      <c r="Q2007" s="14" t="s">
        <v>8323</v>
      </c>
      <c r="R2007" t="s">
        <v>8326</v>
      </c>
      <c r="S2007" s="17">
        <f t="shared" si="126"/>
        <v>42511.741944444439</v>
      </c>
      <c r="T2007" s="17">
        <f t="shared" si="12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2">
        <f t="shared" si="124"/>
        <v>112</v>
      </c>
      <c r="P2008">
        <f t="shared" si="125"/>
        <v>35.130000000000003</v>
      </c>
      <c r="Q2008" s="14" t="s">
        <v>8308</v>
      </c>
      <c r="R2008" t="s">
        <v>8310</v>
      </c>
      <c r="S2008" s="17">
        <f t="shared" si="126"/>
        <v>41932.036851851852</v>
      </c>
      <c r="T2008" s="17">
        <f t="shared" si="127"/>
        <v>41992.078518518523</v>
      </c>
    </row>
    <row r="2009" spans="1:20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2">
        <f t="shared" si="124"/>
        <v>211</v>
      </c>
      <c r="P2009">
        <f t="shared" si="125"/>
        <v>29.07</v>
      </c>
      <c r="Q2009" s="14" t="s">
        <v>8323</v>
      </c>
      <c r="R2009" t="s">
        <v>8326</v>
      </c>
      <c r="S2009" s="17">
        <f t="shared" si="126"/>
        <v>42105.267488425925</v>
      </c>
      <c r="T2009" s="17">
        <f t="shared" si="12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2">
        <f t="shared" si="124"/>
        <v>17</v>
      </c>
      <c r="P2010">
        <f t="shared" si="125"/>
        <v>52.41</v>
      </c>
      <c r="Q2010" s="14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2">
        <f t="shared" si="124"/>
        <v>111</v>
      </c>
      <c r="P2011">
        <f t="shared" si="125"/>
        <v>38.86</v>
      </c>
      <c r="Q2011" s="14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2">
        <f t="shared" si="124"/>
        <v>101</v>
      </c>
      <c r="P2012">
        <f t="shared" si="125"/>
        <v>45.11</v>
      </c>
      <c r="Q2012" s="14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2">
        <f t="shared" si="124"/>
        <v>111</v>
      </c>
      <c r="P2013">
        <f t="shared" si="125"/>
        <v>47.66</v>
      </c>
      <c r="Q2013" s="14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2">
        <f t="shared" si="124"/>
        <v>167</v>
      </c>
      <c r="P2014">
        <f t="shared" si="125"/>
        <v>59.46</v>
      </c>
      <c r="Q2014" s="14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2">
        <f t="shared" si="124"/>
        <v>111</v>
      </c>
      <c r="P2015">
        <f t="shared" si="125"/>
        <v>43.71</v>
      </c>
      <c r="Q2015" s="14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2">
        <f t="shared" si="124"/>
        <v>111</v>
      </c>
      <c r="P2016">
        <f t="shared" si="125"/>
        <v>83.05</v>
      </c>
      <c r="Q2016" s="14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2">
        <f t="shared" si="124"/>
        <v>101</v>
      </c>
      <c r="P2017">
        <f t="shared" si="125"/>
        <v>55.33</v>
      </c>
      <c r="Q2017" s="14" t="s">
        <v>8323</v>
      </c>
      <c r="R2017" t="s">
        <v>8326</v>
      </c>
      <c r="S2017" s="17">
        <f t="shared" si="126"/>
        <v>42372.693055555559</v>
      </c>
      <c r="T2017" s="17">
        <f t="shared" si="12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2">
        <f t="shared" si="124"/>
        <v>111</v>
      </c>
      <c r="P2018">
        <f t="shared" si="125"/>
        <v>92.22</v>
      </c>
      <c r="Q2018" s="14" t="s">
        <v>8308</v>
      </c>
      <c r="R2018" t="s">
        <v>8340</v>
      </c>
      <c r="S2018" s="17">
        <f t="shared" si="126"/>
        <v>42380.926111111112</v>
      </c>
      <c r="T2018" s="17">
        <f t="shared" si="12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2">
        <f t="shared" si="124"/>
        <v>41</v>
      </c>
      <c r="P2019">
        <f t="shared" si="125"/>
        <v>31.85</v>
      </c>
      <c r="Q2019" s="14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2">
        <f t="shared" si="124"/>
        <v>8</v>
      </c>
      <c r="P2020">
        <f t="shared" si="125"/>
        <v>45.97</v>
      </c>
      <c r="Q2020" s="14" t="s">
        <v>8311</v>
      </c>
      <c r="R2020" t="s">
        <v>8356</v>
      </c>
      <c r="S2020" s="17">
        <f t="shared" si="126"/>
        <v>42136.297175925924</v>
      </c>
      <c r="T2020" s="17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2">
        <f t="shared" si="124"/>
        <v>110</v>
      </c>
      <c r="P2021">
        <f t="shared" si="125"/>
        <v>31.83</v>
      </c>
      <c r="Q2021" s="14" t="s">
        <v>8327</v>
      </c>
      <c r="R2021" t="s">
        <v>8328</v>
      </c>
      <c r="S2021" s="17">
        <f t="shared" si="126"/>
        <v>41535.90148148148</v>
      </c>
      <c r="T2021" s="17">
        <f t="shared" si="12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2">
        <f t="shared" si="124"/>
        <v>127</v>
      </c>
      <c r="P2022">
        <f t="shared" si="125"/>
        <v>40.270000000000003</v>
      </c>
      <c r="Q2022" s="14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2">
        <f t="shared" si="124"/>
        <v>110</v>
      </c>
      <c r="P2023">
        <f t="shared" si="125"/>
        <v>50.02</v>
      </c>
      <c r="Q2023" s="14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2">
        <f t="shared" si="124"/>
        <v>110</v>
      </c>
      <c r="P2024">
        <f t="shared" si="125"/>
        <v>91.67</v>
      </c>
      <c r="Q2024" s="14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2">
        <f t="shared" si="124"/>
        <v>103</v>
      </c>
      <c r="P2025">
        <f t="shared" si="125"/>
        <v>23.87</v>
      </c>
      <c r="Q2025" s="14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2">
        <f t="shared" si="124"/>
        <v>5</v>
      </c>
      <c r="P2026">
        <f t="shared" si="125"/>
        <v>109.07</v>
      </c>
      <c r="Q2026" s="14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2">
        <f t="shared" si="124"/>
        <v>109</v>
      </c>
      <c r="P2027">
        <f t="shared" si="125"/>
        <v>41.92</v>
      </c>
      <c r="Q2027" s="14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2">
        <f t="shared" si="124"/>
        <v>5</v>
      </c>
      <c r="P2028">
        <f t="shared" si="125"/>
        <v>29.04</v>
      </c>
      <c r="Q2028" s="14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2">
        <f t="shared" si="124"/>
        <v>108</v>
      </c>
      <c r="P2029">
        <f t="shared" si="125"/>
        <v>81.25</v>
      </c>
      <c r="Q2029" s="14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2">
        <f t="shared" si="124"/>
        <v>163</v>
      </c>
      <c r="P2030">
        <f t="shared" si="125"/>
        <v>95.59</v>
      </c>
      <c r="Q2030" s="14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2">
        <f t="shared" si="124"/>
        <v>162</v>
      </c>
      <c r="P2031">
        <f t="shared" si="125"/>
        <v>52.35</v>
      </c>
      <c r="Q2031" s="14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2">
        <f t="shared" si="124"/>
        <v>135</v>
      </c>
      <c r="P2032">
        <f t="shared" si="125"/>
        <v>89.79</v>
      </c>
      <c r="Q2032" s="14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2">
        <f t="shared" si="124"/>
        <v>108</v>
      </c>
      <c r="P2033">
        <f t="shared" si="125"/>
        <v>25.25</v>
      </c>
      <c r="Q2033" s="14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2">
        <f t="shared" si="124"/>
        <v>103</v>
      </c>
      <c r="P2034">
        <f t="shared" si="125"/>
        <v>43.62</v>
      </c>
      <c r="Q2034" s="14" t="s">
        <v>8327</v>
      </c>
      <c r="R2034" t="s">
        <v>8341</v>
      </c>
      <c r="S2034" s="17">
        <f t="shared" si="126"/>
        <v>41390.757754629631</v>
      </c>
      <c r="T2034" s="17">
        <f t="shared" si="12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2">
        <f t="shared" si="124"/>
        <v>161</v>
      </c>
      <c r="P2035">
        <f t="shared" si="125"/>
        <v>76.86</v>
      </c>
      <c r="Q2035" s="14" t="s">
        <v>8327</v>
      </c>
      <c r="R2035" t="s">
        <v>8331</v>
      </c>
      <c r="S2035" s="17">
        <f t="shared" si="126"/>
        <v>42075.171203703707</v>
      </c>
      <c r="T2035" s="17">
        <f t="shared" si="12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2">
        <f t="shared" si="124"/>
        <v>107</v>
      </c>
      <c r="P2036">
        <f t="shared" si="125"/>
        <v>64.44</v>
      </c>
      <c r="Q2036" s="14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2">
        <f t="shared" si="124"/>
        <v>161</v>
      </c>
      <c r="P2037">
        <f t="shared" si="125"/>
        <v>57.5</v>
      </c>
      <c r="Q2037" s="14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2">
        <f t="shared" si="124"/>
        <v>8</v>
      </c>
      <c r="P2038">
        <f t="shared" si="125"/>
        <v>200.63</v>
      </c>
      <c r="Q2038" s="14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2">
        <f t="shared" si="124"/>
        <v>119</v>
      </c>
      <c r="P2039">
        <f t="shared" si="125"/>
        <v>80.25</v>
      </c>
      <c r="Q2039" s="14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2">
        <f t="shared" si="124"/>
        <v>107</v>
      </c>
      <c r="P2040">
        <f t="shared" si="125"/>
        <v>39.049999999999997</v>
      </c>
      <c r="Q2040" s="14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2">
        <f t="shared" si="124"/>
        <v>106</v>
      </c>
      <c r="P2041">
        <f t="shared" si="125"/>
        <v>23.1</v>
      </c>
      <c r="Q2041" s="14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2">
        <f t="shared" si="124"/>
        <v>106</v>
      </c>
      <c r="P2042">
        <f t="shared" si="125"/>
        <v>40.78</v>
      </c>
      <c r="Q2042" s="14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2">
        <f t="shared" si="124"/>
        <v>106</v>
      </c>
      <c r="P2043">
        <f t="shared" si="125"/>
        <v>36.07</v>
      </c>
      <c r="Q2043" s="14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2">
        <f t="shared" si="124"/>
        <v>79</v>
      </c>
      <c r="P2044">
        <f t="shared" si="125"/>
        <v>131.66999999999999</v>
      </c>
      <c r="Q2044" s="14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2">
        <f t="shared" si="124"/>
        <v>16</v>
      </c>
      <c r="P2045">
        <f t="shared" si="125"/>
        <v>49.28</v>
      </c>
      <c r="Q2045" s="14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2">
        <f t="shared" si="124"/>
        <v>105</v>
      </c>
      <c r="P2046">
        <f t="shared" si="125"/>
        <v>58.37</v>
      </c>
      <c r="Q2046" s="14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2">
        <f t="shared" si="124"/>
        <v>11</v>
      </c>
      <c r="P2047">
        <f t="shared" si="125"/>
        <v>225</v>
      </c>
      <c r="Q2047" s="14" t="s">
        <v>8311</v>
      </c>
      <c r="R2047" t="s">
        <v>8348</v>
      </c>
      <c r="S2047" s="17">
        <f t="shared" si="126"/>
        <v>41832.672685185185</v>
      </c>
      <c r="T2047" s="17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2">
        <f t="shared" si="124"/>
        <v>11</v>
      </c>
      <c r="P2048">
        <f t="shared" si="125"/>
        <v>56.25</v>
      </c>
      <c r="Q2048" s="14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2">
        <f t="shared" si="124"/>
        <v>105</v>
      </c>
      <c r="P2049">
        <f t="shared" si="125"/>
        <v>58.33</v>
      </c>
      <c r="Q2049" s="14" t="s">
        <v>8327</v>
      </c>
      <c r="R2049" t="s">
        <v>8331</v>
      </c>
      <c r="S2049" s="17">
        <f t="shared" si="126"/>
        <v>41123.056273148148</v>
      </c>
      <c r="T2049" s="17">
        <f t="shared" si="127"/>
        <v>41153.056273148148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2">
        <f t="shared" si="124"/>
        <v>315</v>
      </c>
      <c r="P2050">
        <f t="shared" si="125"/>
        <v>35.799999999999997</v>
      </c>
      <c r="Q2050" s="14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2">
        <f t="shared" ref="O2051:O2114" si="128">ROUND(E2051/D2051*100,0)</f>
        <v>26</v>
      </c>
      <c r="P2051">
        <f t="shared" ref="P2051:P2114" si="129">IFERROR(ROUND(E2051/L2051,2),0)</f>
        <v>87.31</v>
      </c>
      <c r="Q2051" s="14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32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2">
        <f t="shared" si="128"/>
        <v>2</v>
      </c>
      <c r="P2052">
        <f t="shared" si="129"/>
        <v>224.43</v>
      </c>
      <c r="Q2052" s="14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8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2">
        <f t="shared" si="128"/>
        <v>46</v>
      </c>
      <c r="P2053">
        <f t="shared" si="129"/>
        <v>34.130000000000003</v>
      </c>
      <c r="Q2053" s="14" t="s">
        <v>8323</v>
      </c>
      <c r="R2053" t="s">
        <v>8324</v>
      </c>
      <c r="S2053" s="17">
        <f t="shared" si="130"/>
        <v>42801.774699074071</v>
      </c>
      <c r="T2053" s="17">
        <f t="shared" si="131"/>
        <v>42832.733032407406</v>
      </c>
    </row>
    <row r="2054" spans="1:20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2">
        <f t="shared" si="128"/>
        <v>105</v>
      </c>
      <c r="P2054">
        <f t="shared" si="129"/>
        <v>54.14</v>
      </c>
      <c r="Q2054" s="14" t="s">
        <v>8323</v>
      </c>
      <c r="R2054" t="s">
        <v>8326</v>
      </c>
      <c r="S2054" s="17">
        <f t="shared" si="130"/>
        <v>42150.755312499998</v>
      </c>
      <c r="T2054" s="17">
        <f t="shared" si="13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2">
        <f t="shared" si="128"/>
        <v>393</v>
      </c>
      <c r="P2055">
        <f t="shared" si="129"/>
        <v>60.38</v>
      </c>
      <c r="Q2055" s="14" t="s">
        <v>8321</v>
      </c>
      <c r="R2055" t="s">
        <v>8343</v>
      </c>
      <c r="S2055" s="17">
        <f t="shared" si="130"/>
        <v>40997.144872685189</v>
      </c>
      <c r="T2055" s="17">
        <f t="shared" si="131"/>
        <v>41050.124305555553</v>
      </c>
    </row>
    <row r="2056" spans="1:20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2">
        <f t="shared" si="128"/>
        <v>104</v>
      </c>
      <c r="P2056">
        <f t="shared" si="129"/>
        <v>55.89</v>
      </c>
      <c r="Q2056" s="14" t="s">
        <v>8323</v>
      </c>
      <c r="R2056" t="s">
        <v>8326</v>
      </c>
      <c r="S2056" s="17">
        <f t="shared" si="130"/>
        <v>41764.44663194444</v>
      </c>
      <c r="T2056" s="17">
        <f t="shared" si="131"/>
        <v>41791.165972222225</v>
      </c>
    </row>
    <row r="2057" spans="1:20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2">
        <f t="shared" si="128"/>
        <v>130</v>
      </c>
      <c r="P2057">
        <f t="shared" si="129"/>
        <v>86.94</v>
      </c>
      <c r="Q2057" s="14" t="s">
        <v>8323</v>
      </c>
      <c r="R2057" t="s">
        <v>8326</v>
      </c>
      <c r="S2057" s="17">
        <f t="shared" si="130"/>
        <v>42725.031180555554</v>
      </c>
      <c r="T2057" s="17">
        <f t="shared" si="13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2">
        <f t="shared" si="128"/>
        <v>130</v>
      </c>
      <c r="P2058">
        <f t="shared" si="129"/>
        <v>24.42</v>
      </c>
      <c r="Q2058" s="14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2">
        <f t="shared" si="128"/>
        <v>104</v>
      </c>
      <c r="P2059">
        <f t="shared" si="129"/>
        <v>53.83</v>
      </c>
      <c r="Q2059" s="14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48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2">
        <f t="shared" si="128"/>
        <v>312</v>
      </c>
      <c r="P2060">
        <f t="shared" si="129"/>
        <v>91.76</v>
      </c>
      <c r="Q2060" s="14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2">
        <f t="shared" si="128"/>
        <v>104</v>
      </c>
      <c r="P2061">
        <f t="shared" si="129"/>
        <v>34.6</v>
      </c>
      <c r="Q2061" s="14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2">
        <f t="shared" si="128"/>
        <v>21</v>
      </c>
      <c r="P2062">
        <f t="shared" si="129"/>
        <v>25.49</v>
      </c>
      <c r="Q2062" s="14" t="s">
        <v>8319</v>
      </c>
      <c r="R2062" t="s">
        <v>8320</v>
      </c>
      <c r="S2062" s="17">
        <f t="shared" si="130"/>
        <v>42790.885243055556</v>
      </c>
      <c r="T2062" s="17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2">
        <f t="shared" si="128"/>
        <v>104</v>
      </c>
      <c r="P2063">
        <f t="shared" si="129"/>
        <v>77.75</v>
      </c>
      <c r="Q2063" s="14" t="s">
        <v>8327</v>
      </c>
      <c r="R2063" t="s">
        <v>8331</v>
      </c>
      <c r="S2063" s="17">
        <f t="shared" si="130"/>
        <v>41548.00335648148</v>
      </c>
      <c r="T2063" s="17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2">
        <f t="shared" si="128"/>
        <v>104</v>
      </c>
      <c r="P2064">
        <f t="shared" si="129"/>
        <v>62.12</v>
      </c>
      <c r="Q2064" s="14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32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2">
        <f t="shared" si="128"/>
        <v>0</v>
      </c>
      <c r="P2065">
        <f t="shared" si="129"/>
        <v>775</v>
      </c>
      <c r="Q2065" s="14" t="s">
        <v>8323</v>
      </c>
      <c r="R2065" t="s">
        <v>8324</v>
      </c>
      <c r="S2065" s="17">
        <f t="shared" si="130"/>
        <v>42534.649571759262</v>
      </c>
      <c r="T2065" s="17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2">
        <f t="shared" si="128"/>
        <v>111</v>
      </c>
      <c r="P2066">
        <f t="shared" si="129"/>
        <v>67.39</v>
      </c>
      <c r="Q2066" s="14" t="s">
        <v>8311</v>
      </c>
      <c r="R2066" t="s">
        <v>8333</v>
      </c>
      <c r="S2066" s="17">
        <f t="shared" si="130"/>
        <v>41689.917962962965</v>
      </c>
      <c r="T2066" s="17">
        <f t="shared" si="131"/>
        <v>41719.876296296294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2">
        <f t="shared" si="128"/>
        <v>129</v>
      </c>
      <c r="P2067">
        <f t="shared" si="129"/>
        <v>64.459999999999994</v>
      </c>
      <c r="Q2067" s="14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2">
        <f t="shared" si="128"/>
        <v>17</v>
      </c>
      <c r="P2068">
        <f t="shared" si="129"/>
        <v>110.29</v>
      </c>
      <c r="Q2068" s="14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2">
        <f t="shared" si="128"/>
        <v>154</v>
      </c>
      <c r="P2069">
        <f t="shared" si="129"/>
        <v>48.06</v>
      </c>
      <c r="Q2069" s="14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2">
        <f t="shared" si="128"/>
        <v>102</v>
      </c>
      <c r="P2070">
        <f t="shared" si="129"/>
        <v>66.83</v>
      </c>
      <c r="Q2070" s="14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2">
        <f t="shared" si="128"/>
        <v>102</v>
      </c>
      <c r="P2071">
        <f t="shared" si="129"/>
        <v>69.819999999999993</v>
      </c>
      <c r="Q2071" s="14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32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2">
        <f t="shared" si="128"/>
        <v>102</v>
      </c>
      <c r="P2072">
        <f t="shared" si="129"/>
        <v>59.04</v>
      </c>
      <c r="Q2072" s="14" t="s">
        <v>8323</v>
      </c>
      <c r="R2072" t="s">
        <v>8335</v>
      </c>
      <c r="S2072" s="17">
        <f t="shared" si="130"/>
        <v>41747.471504629626</v>
      </c>
      <c r="T2072" s="17">
        <f t="shared" si="13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2">
        <f t="shared" si="128"/>
        <v>256</v>
      </c>
      <c r="P2073">
        <f t="shared" si="129"/>
        <v>69.77</v>
      </c>
      <c r="Q2073" s="14" t="s">
        <v>8321</v>
      </c>
      <c r="R2073" t="s">
        <v>8322</v>
      </c>
      <c r="S2073" s="17">
        <f t="shared" si="130"/>
        <v>41144.709490740745</v>
      </c>
      <c r="T2073" s="17">
        <f t="shared" si="131"/>
        <v>41158.709490740745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2">
        <f t="shared" si="128"/>
        <v>153</v>
      </c>
      <c r="P2074">
        <f t="shared" si="129"/>
        <v>109.57</v>
      </c>
      <c r="Q2074" s="14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2">
        <f t="shared" si="128"/>
        <v>15</v>
      </c>
      <c r="P2075">
        <f t="shared" si="129"/>
        <v>63.88</v>
      </c>
      <c r="Q2075" s="14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2">
        <f t="shared" si="128"/>
        <v>153</v>
      </c>
      <c r="P2076">
        <f t="shared" si="129"/>
        <v>41.41</v>
      </c>
      <c r="Q2076" s="14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2">
        <f t="shared" si="128"/>
        <v>3</v>
      </c>
      <c r="P2077">
        <f t="shared" si="129"/>
        <v>84.94</v>
      </c>
      <c r="Q2077" s="14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2">
        <f t="shared" si="128"/>
        <v>102</v>
      </c>
      <c r="P2078">
        <f t="shared" si="129"/>
        <v>61.1</v>
      </c>
      <c r="Q2078" s="14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2">
        <f t="shared" si="128"/>
        <v>20</v>
      </c>
      <c r="P2079">
        <f t="shared" si="129"/>
        <v>109.07</v>
      </c>
      <c r="Q2079" s="14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2">
        <f t="shared" si="128"/>
        <v>102</v>
      </c>
      <c r="P2080">
        <f t="shared" si="129"/>
        <v>152.5</v>
      </c>
      <c r="Q2080" s="14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8" x14ac:dyDescent="0.2">
      <c r="A2081">
        <v>3356</v>
      </c>
      <c r="B2081" s="3" t="s">
        <v>3355</v>
      </c>
      <c r="C2081" s="3" t="s">
        <v>7466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8269</v>
      </c>
      <c r="O2081" s="12">
        <f t="shared" si="128"/>
        <v>101</v>
      </c>
      <c r="P2081">
        <f t="shared" si="129"/>
        <v>56.33</v>
      </c>
      <c r="Q2081" s="14" t="s">
        <v>8323</v>
      </c>
      <c r="R2081" t="s">
        <v>8326</v>
      </c>
      <c r="S2081" s="17">
        <f t="shared" si="130"/>
        <v>42536.815648148149</v>
      </c>
      <c r="T2081" s="17">
        <f t="shared" si="131"/>
        <v>42566.815648148149</v>
      </c>
    </row>
    <row r="2082" spans="1:20" ht="48" hidden="1" x14ac:dyDescent="0.2">
      <c r="A2082">
        <v>1844</v>
      </c>
      <c r="B2082" s="3" t="s">
        <v>1845</v>
      </c>
      <c r="C2082" s="3" t="s">
        <v>5954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8274</v>
      </c>
      <c r="O2082" s="12">
        <f t="shared" si="128"/>
        <v>101</v>
      </c>
      <c r="P2082">
        <f t="shared" si="129"/>
        <v>76.05</v>
      </c>
      <c r="Q2082" s="14" t="s">
        <v>8327</v>
      </c>
      <c r="R2082" t="s">
        <v>8331</v>
      </c>
      <c r="S2082" s="17">
        <f t="shared" si="130"/>
        <v>40666.973541666666</v>
      </c>
      <c r="T2082" s="17">
        <f t="shared" si="131"/>
        <v>40705.125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2">
        <f t="shared" si="128"/>
        <v>30</v>
      </c>
      <c r="P2083">
        <f t="shared" si="129"/>
        <v>50.67</v>
      </c>
      <c r="Q2083" s="14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2">
        <f t="shared" si="128"/>
        <v>101</v>
      </c>
      <c r="P2084">
        <f t="shared" si="129"/>
        <v>79.89</v>
      </c>
      <c r="Q2084" s="14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2">
        <f t="shared" si="128"/>
        <v>101</v>
      </c>
      <c r="P2085">
        <f t="shared" si="129"/>
        <v>38.85</v>
      </c>
      <c r="Q2085" s="14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2">
        <f t="shared" si="128"/>
        <v>101</v>
      </c>
      <c r="P2086">
        <f t="shared" si="129"/>
        <v>215.86</v>
      </c>
      <c r="Q2086" s="14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8" x14ac:dyDescent="0.2">
      <c r="A2087">
        <v>3501</v>
      </c>
      <c r="B2087" s="3" t="s">
        <v>3500</v>
      </c>
      <c r="C2087" s="3" t="s">
        <v>7611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1441995595</v>
      </c>
      <c r="J2087">
        <v>1439835595</v>
      </c>
      <c r="K2087" t="b">
        <v>0</v>
      </c>
      <c r="L2087">
        <v>42</v>
      </c>
      <c r="M2087" t="b">
        <v>1</v>
      </c>
      <c r="N2087" t="s">
        <v>8269</v>
      </c>
      <c r="O2087" s="12">
        <f t="shared" si="128"/>
        <v>101</v>
      </c>
      <c r="P2087">
        <f t="shared" si="129"/>
        <v>35.950000000000003</v>
      </c>
      <c r="Q2087" s="14" t="s">
        <v>8323</v>
      </c>
      <c r="R2087" t="s">
        <v>8326</v>
      </c>
      <c r="S2087" s="17">
        <f t="shared" si="130"/>
        <v>42233.763831018514</v>
      </c>
      <c r="T2087" s="17">
        <f t="shared" si="131"/>
        <v>42258.763831018514</v>
      </c>
    </row>
    <row r="2088" spans="1:20" ht="48" hidden="1" x14ac:dyDescent="0.2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 s="12">
        <f t="shared" si="128"/>
        <v>101</v>
      </c>
      <c r="P2088">
        <f t="shared" si="129"/>
        <v>41.94</v>
      </c>
      <c r="Q2088" s="14" t="s">
        <v>8321</v>
      </c>
      <c r="R2088" t="s">
        <v>8332</v>
      </c>
      <c r="S2088" s="17">
        <f t="shared" si="130"/>
        <v>41917.731736111113</v>
      </c>
      <c r="T2088" s="17">
        <f t="shared" si="131"/>
        <v>41947.773402777777</v>
      </c>
    </row>
    <row r="2089" spans="1:20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2">
        <f t="shared" si="128"/>
        <v>101</v>
      </c>
      <c r="P2089">
        <f t="shared" si="129"/>
        <v>75.5</v>
      </c>
      <c r="Q2089" s="14" t="s">
        <v>8323</v>
      </c>
      <c r="R2089" t="s">
        <v>8326</v>
      </c>
      <c r="S2089" s="17">
        <f t="shared" si="130"/>
        <v>41775.858564814815</v>
      </c>
      <c r="T2089" s="17">
        <f t="shared" si="13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2">
        <f t="shared" si="128"/>
        <v>116</v>
      </c>
      <c r="P2090">
        <f t="shared" si="129"/>
        <v>48.71</v>
      </c>
      <c r="Q2090" s="14" t="s">
        <v>8327</v>
      </c>
      <c r="R2090" t="s">
        <v>8331</v>
      </c>
      <c r="S2090" s="17">
        <f t="shared" si="130"/>
        <v>42747.219560185185</v>
      </c>
      <c r="T2090" s="17">
        <f t="shared" si="131"/>
        <v>42769.174305555556</v>
      </c>
    </row>
    <row r="2091" spans="1:20" ht="32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2">
        <f t="shared" si="128"/>
        <v>15</v>
      </c>
      <c r="P2091">
        <f t="shared" si="129"/>
        <v>30.12</v>
      </c>
      <c r="Q2091" s="14" t="s">
        <v>8323</v>
      </c>
      <c r="R2091" t="s">
        <v>8324</v>
      </c>
      <c r="S2091" s="17">
        <f t="shared" si="130"/>
        <v>42226.651886574073</v>
      </c>
      <c r="T2091" s="17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2">
        <f t="shared" si="128"/>
        <v>126</v>
      </c>
      <c r="P2092">
        <f t="shared" si="129"/>
        <v>71.709999999999994</v>
      </c>
      <c r="Q2092" s="14" t="s">
        <v>8321</v>
      </c>
      <c r="R2092" t="s">
        <v>8343</v>
      </c>
      <c r="S2092" s="17">
        <f t="shared" si="130"/>
        <v>40779.125428240739</v>
      </c>
      <c r="T2092" s="17">
        <f t="shared" si="131"/>
        <v>40809.125428240739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2">
        <f t="shared" si="128"/>
        <v>100</v>
      </c>
      <c r="P2093">
        <f t="shared" si="129"/>
        <v>38.590000000000003</v>
      </c>
      <c r="Q2093" s="14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2">
        <f t="shared" si="128"/>
        <v>125</v>
      </c>
      <c r="P2094">
        <f t="shared" si="129"/>
        <v>44.21</v>
      </c>
      <c r="Q2094" s="14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2">
        <f t="shared" si="128"/>
        <v>100</v>
      </c>
      <c r="P2095">
        <f t="shared" si="129"/>
        <v>46.95</v>
      </c>
      <c r="Q2095" s="14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2">
        <f t="shared" si="128"/>
        <v>100</v>
      </c>
      <c r="P2096">
        <f t="shared" si="129"/>
        <v>107.21</v>
      </c>
      <c r="Q2096" s="14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39.49</v>
      </c>
      <c r="Q2097" s="14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2">
        <f t="shared" si="128"/>
        <v>100</v>
      </c>
      <c r="P2098">
        <f t="shared" si="129"/>
        <v>40.549999999999997</v>
      </c>
      <c r="Q2098" s="14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48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2">
        <f t="shared" si="128"/>
        <v>15</v>
      </c>
      <c r="P2099">
        <f t="shared" si="129"/>
        <v>150</v>
      </c>
      <c r="Q2099" s="14" t="s">
        <v>8323</v>
      </c>
      <c r="R2099" t="s">
        <v>8335</v>
      </c>
      <c r="S2099" s="17">
        <f t="shared" si="130"/>
        <v>41793.17219907407</v>
      </c>
      <c r="T2099" s="17">
        <f t="shared" si="131"/>
        <v>41823.17219907407</v>
      </c>
    </row>
    <row r="2100" spans="1:20" ht="48" x14ac:dyDescent="0.2">
      <c r="A2100">
        <v>3581</v>
      </c>
      <c r="B2100" s="3" t="s">
        <v>3580</v>
      </c>
      <c r="C2100" s="3" t="s">
        <v>7691</v>
      </c>
      <c r="D2100" s="6">
        <v>1500</v>
      </c>
      <c r="E2100" s="8">
        <v>1500</v>
      </c>
      <c r="F2100" t="s">
        <v>8218</v>
      </c>
      <c r="G2100" t="s">
        <v>8224</v>
      </c>
      <c r="H2100" t="s">
        <v>8246</v>
      </c>
      <c r="I2100">
        <v>1406719110</v>
      </c>
      <c r="J2100">
        <v>1405509510</v>
      </c>
      <c r="K2100" t="b">
        <v>0</v>
      </c>
      <c r="L2100">
        <v>45</v>
      </c>
      <c r="M2100" t="b">
        <v>1</v>
      </c>
      <c r="N2100" t="s">
        <v>8269</v>
      </c>
      <c r="O2100" s="12">
        <f t="shared" si="128"/>
        <v>100</v>
      </c>
      <c r="P2100">
        <f t="shared" si="129"/>
        <v>33.33</v>
      </c>
      <c r="Q2100" s="14" t="s">
        <v>8323</v>
      </c>
      <c r="R2100" t="s">
        <v>8326</v>
      </c>
      <c r="S2100" s="17">
        <f t="shared" si="130"/>
        <v>41836.471180555556</v>
      </c>
      <c r="T2100" s="17">
        <f t="shared" si="131"/>
        <v>41850.471180555556</v>
      </c>
    </row>
    <row r="2101" spans="1:20" ht="64" x14ac:dyDescent="0.2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 s="12">
        <f t="shared" si="128"/>
        <v>100</v>
      </c>
      <c r="P2101">
        <f t="shared" si="129"/>
        <v>51.72</v>
      </c>
      <c r="Q2101" s="14" t="s">
        <v>8323</v>
      </c>
      <c r="R2101" t="s">
        <v>8324</v>
      </c>
      <c r="S2101" s="17">
        <f t="shared" si="130"/>
        <v>42597.882488425923</v>
      </c>
      <c r="T2101" s="17">
        <f t="shared" si="131"/>
        <v>42657.882488425923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2">
        <f t="shared" si="128"/>
        <v>100</v>
      </c>
      <c r="P2102">
        <f t="shared" si="129"/>
        <v>51.72</v>
      </c>
      <c r="Q2102" s="14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2">
        <f t="shared" si="128"/>
        <v>100</v>
      </c>
      <c r="P2103">
        <f t="shared" si="129"/>
        <v>51.72</v>
      </c>
      <c r="Q2103" s="14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2">
        <f t="shared" si="128"/>
        <v>100</v>
      </c>
      <c r="P2104">
        <f t="shared" si="129"/>
        <v>55.56</v>
      </c>
      <c r="Q2104" s="14" t="s">
        <v>8323</v>
      </c>
      <c r="R2104" t="s">
        <v>8335</v>
      </c>
      <c r="S2104" s="17">
        <f t="shared" si="130"/>
        <v>42499.842962962968</v>
      </c>
      <c r="T2104" s="17">
        <f t="shared" si="13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2">
        <f t="shared" si="128"/>
        <v>103</v>
      </c>
      <c r="P2105">
        <f t="shared" si="129"/>
        <v>31.91</v>
      </c>
      <c r="Q2105" s="14" t="s">
        <v>8327</v>
      </c>
      <c r="R2105" t="s">
        <v>8336</v>
      </c>
      <c r="S2105" s="17">
        <f t="shared" si="130"/>
        <v>42545.125196759262</v>
      </c>
      <c r="T2105" s="17">
        <f t="shared" si="131"/>
        <v>42575.125196759262</v>
      </c>
    </row>
    <row r="2106" spans="1:20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2">
        <f t="shared" si="128"/>
        <v>125</v>
      </c>
      <c r="P2106">
        <f t="shared" si="129"/>
        <v>50</v>
      </c>
      <c r="Q2106" s="14" t="s">
        <v>8323</v>
      </c>
      <c r="R2106" t="s">
        <v>8326</v>
      </c>
      <c r="S2106" s="17">
        <f t="shared" si="130"/>
        <v>42722.882361111115</v>
      </c>
      <c r="T2106" s="17">
        <f t="shared" si="13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2">
        <f t="shared" si="128"/>
        <v>3</v>
      </c>
      <c r="P2107">
        <f t="shared" si="129"/>
        <v>17.989999999999998</v>
      </c>
      <c r="Q2107" s="14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2">
        <f t="shared" si="128"/>
        <v>15</v>
      </c>
      <c r="P2108">
        <f t="shared" si="129"/>
        <v>47.94</v>
      </c>
      <c r="Q2108" s="14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2">
        <f t="shared" si="128"/>
        <v>198</v>
      </c>
      <c r="P2109">
        <f t="shared" si="129"/>
        <v>53.04</v>
      </c>
      <c r="Q2109" s="14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2">
        <f t="shared" si="128"/>
        <v>1</v>
      </c>
      <c r="P2110">
        <f t="shared" si="129"/>
        <v>61.29</v>
      </c>
      <c r="Q2110" s="14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2">
        <f t="shared" si="128"/>
        <v>137</v>
      </c>
      <c r="P2111">
        <f t="shared" si="129"/>
        <v>34.9</v>
      </c>
      <c r="Q2111" s="14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2">
        <f t="shared" si="128"/>
        <v>29</v>
      </c>
      <c r="P2112">
        <f t="shared" si="129"/>
        <v>61.04</v>
      </c>
      <c r="Q2112" s="14" t="s">
        <v>8327</v>
      </c>
      <c r="R2112" t="s">
        <v>8354</v>
      </c>
      <c r="S2112" s="17">
        <f t="shared" si="130"/>
        <v>40754.729259259257</v>
      </c>
      <c r="T2112" s="17">
        <f t="shared" si="13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2">
        <f t="shared" si="128"/>
        <v>42</v>
      </c>
      <c r="P2113">
        <f t="shared" si="129"/>
        <v>77.11</v>
      </c>
      <c r="Q2113" s="14" t="s">
        <v>8321</v>
      </c>
      <c r="R2113" t="s">
        <v>8325</v>
      </c>
      <c r="S2113" s="17">
        <f t="shared" si="130"/>
        <v>42259.542800925927</v>
      </c>
      <c r="T2113" s="17">
        <f t="shared" si="131"/>
        <v>42287.875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2">
        <f t="shared" si="128"/>
        <v>49</v>
      </c>
      <c r="P2114">
        <f t="shared" si="129"/>
        <v>47.26</v>
      </c>
      <c r="Q2114" s="14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2">
        <f t="shared" ref="O2115:O2178" si="132">ROUND(E2115/D2115*100,0)</f>
        <v>1</v>
      </c>
      <c r="P2115">
        <f t="shared" ref="P2115:P2178" si="133">IFERROR(ROUND(E2115/L2115,2),0)</f>
        <v>292.2</v>
      </c>
      <c r="Q2115" s="14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2">
        <f t="shared" si="132"/>
        <v>146</v>
      </c>
      <c r="P2116">
        <f t="shared" si="133"/>
        <v>38.42</v>
      </c>
      <c r="Q2116" s="14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2">
        <f t="shared" si="132"/>
        <v>8</v>
      </c>
      <c r="P2117">
        <f t="shared" si="133"/>
        <v>90.94</v>
      </c>
      <c r="Q2117" s="14" t="s">
        <v>8316</v>
      </c>
      <c r="R2117" t="s">
        <v>8344</v>
      </c>
      <c r="S2117" s="17">
        <f t="shared" si="134"/>
        <v>42755.492754629624</v>
      </c>
      <c r="T2117" s="17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2">
        <f t="shared" si="132"/>
        <v>146</v>
      </c>
      <c r="P2118">
        <f t="shared" si="133"/>
        <v>40.42</v>
      </c>
      <c r="Q2118" s="14" t="s">
        <v>8321</v>
      </c>
      <c r="R2118" t="s">
        <v>8322</v>
      </c>
      <c r="S2118" s="17">
        <f t="shared" si="134"/>
        <v>40205.174849537041</v>
      </c>
      <c r="T2118" s="17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2">
        <f t="shared" si="132"/>
        <v>145</v>
      </c>
      <c r="P2119">
        <f t="shared" si="133"/>
        <v>68.81</v>
      </c>
      <c r="Q2119" s="14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2">
        <f t="shared" si="132"/>
        <v>14</v>
      </c>
      <c r="P2120">
        <f t="shared" si="133"/>
        <v>110.62</v>
      </c>
      <c r="Q2120" s="14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2">
        <f t="shared" si="132"/>
        <v>120</v>
      </c>
      <c r="P2121">
        <f t="shared" si="133"/>
        <v>31.93</v>
      </c>
      <c r="Q2121" s="14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2">
        <f t="shared" si="132"/>
        <v>180</v>
      </c>
      <c r="P2122">
        <f t="shared" si="133"/>
        <v>43.52</v>
      </c>
      <c r="Q2122" s="14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2">
        <f t="shared" si="132"/>
        <v>956</v>
      </c>
      <c r="P2123">
        <f t="shared" si="133"/>
        <v>27.58</v>
      </c>
      <c r="Q2123" s="14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2">
        <f t="shared" si="132"/>
        <v>0</v>
      </c>
      <c r="P2124">
        <f t="shared" si="133"/>
        <v>71.55</v>
      </c>
      <c r="Q2124" s="14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2">
        <f t="shared" si="132"/>
        <v>102</v>
      </c>
      <c r="P2125">
        <f t="shared" si="133"/>
        <v>68.099999999999994</v>
      </c>
      <c r="Q2125" s="14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2">
        <f t="shared" si="132"/>
        <v>4</v>
      </c>
      <c r="P2126">
        <f t="shared" si="133"/>
        <v>88.69</v>
      </c>
      <c r="Q2126" s="14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2">
        <f t="shared" si="132"/>
        <v>26</v>
      </c>
      <c r="P2127">
        <f t="shared" si="133"/>
        <v>59.04</v>
      </c>
      <c r="Q2127" s="14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2">
        <f t="shared" si="132"/>
        <v>37</v>
      </c>
      <c r="P2128">
        <f t="shared" si="133"/>
        <v>64.36</v>
      </c>
      <c r="Q2128" s="14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2">
        <f t="shared" si="132"/>
        <v>156</v>
      </c>
      <c r="P2129">
        <f t="shared" si="133"/>
        <v>54.15</v>
      </c>
      <c r="Q2129" s="14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2">
        <f t="shared" si="132"/>
        <v>12</v>
      </c>
      <c r="P2130">
        <f t="shared" si="133"/>
        <v>61.09</v>
      </c>
      <c r="Q2130" s="14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2">
        <f t="shared" si="132"/>
        <v>26</v>
      </c>
      <c r="P2131">
        <f t="shared" si="133"/>
        <v>93.67</v>
      </c>
      <c r="Q2131" s="14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2">
        <f t="shared" si="132"/>
        <v>28</v>
      </c>
      <c r="P2132">
        <f t="shared" si="133"/>
        <v>58.42</v>
      </c>
      <c r="Q2132" s="14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2">
        <f t="shared" si="132"/>
        <v>117</v>
      </c>
      <c r="P2133">
        <f t="shared" si="133"/>
        <v>70</v>
      </c>
      <c r="Q2133" s="14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2">
        <f t="shared" si="132"/>
        <v>47</v>
      </c>
      <c r="P2134">
        <f t="shared" si="133"/>
        <v>34.1</v>
      </c>
      <c r="Q2134" s="14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2">
        <f t="shared" si="132"/>
        <v>43</v>
      </c>
      <c r="P2135">
        <f t="shared" si="133"/>
        <v>34.020000000000003</v>
      </c>
      <c r="Q2135" s="14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2">
        <f t="shared" si="132"/>
        <v>100</v>
      </c>
      <c r="P2136">
        <f t="shared" si="133"/>
        <v>41.03</v>
      </c>
      <c r="Q2136" s="14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2">
        <f t="shared" si="132"/>
        <v>107</v>
      </c>
      <c r="P2137">
        <f t="shared" si="133"/>
        <v>36.61</v>
      </c>
      <c r="Q2137" s="14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2">
        <f t="shared" si="132"/>
        <v>185</v>
      </c>
      <c r="P2138">
        <f t="shared" si="133"/>
        <v>115.83</v>
      </c>
      <c r="Q2138" s="14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2">
        <f t="shared" si="132"/>
        <v>5</v>
      </c>
      <c r="P2139">
        <f t="shared" si="133"/>
        <v>115.75</v>
      </c>
      <c r="Q2139" s="14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2">
        <f t="shared" si="132"/>
        <v>6</v>
      </c>
      <c r="P2140">
        <f t="shared" si="133"/>
        <v>106.69</v>
      </c>
      <c r="Q2140" s="14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2">
        <f t="shared" si="132"/>
        <v>12</v>
      </c>
      <c r="P2141">
        <f t="shared" si="133"/>
        <v>81.41</v>
      </c>
      <c r="Q2141" s="14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2">
        <f t="shared" si="132"/>
        <v>138</v>
      </c>
      <c r="P2142">
        <f t="shared" si="133"/>
        <v>81.290000000000006</v>
      </c>
      <c r="Q2142" s="14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2">
        <f t="shared" si="132"/>
        <v>15</v>
      </c>
      <c r="P2143">
        <f t="shared" si="133"/>
        <v>46.03</v>
      </c>
      <c r="Q2143" s="14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2">
        <f t="shared" si="132"/>
        <v>137</v>
      </c>
      <c r="P2144">
        <f t="shared" si="133"/>
        <v>40.42</v>
      </c>
      <c r="Q2144" s="14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2">
        <f t="shared" si="132"/>
        <v>458</v>
      </c>
      <c r="P2145">
        <f t="shared" si="133"/>
        <v>23.28</v>
      </c>
      <c r="Q2145" s="14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2">
        <f t="shared" si="132"/>
        <v>114</v>
      </c>
      <c r="P2146">
        <f t="shared" si="133"/>
        <v>80.59</v>
      </c>
      <c r="Q2146" s="14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2">
        <f t="shared" si="132"/>
        <v>105</v>
      </c>
      <c r="P2147">
        <f t="shared" si="133"/>
        <v>27.9</v>
      </c>
      <c r="Q2147" s="14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2">
        <f t="shared" si="132"/>
        <v>1</v>
      </c>
      <c r="P2148">
        <f t="shared" si="133"/>
        <v>68.3</v>
      </c>
      <c r="Q2148" s="14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2">
        <f t="shared" si="132"/>
        <v>103</v>
      </c>
      <c r="P2149">
        <f t="shared" si="133"/>
        <v>50.59</v>
      </c>
      <c r="Q2149" s="14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2">
        <f t="shared" si="132"/>
        <v>171</v>
      </c>
      <c r="P2150">
        <f t="shared" si="133"/>
        <v>68.25</v>
      </c>
      <c r="Q2150" s="14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2">
        <f t="shared" si="132"/>
        <v>114</v>
      </c>
      <c r="P2151">
        <f t="shared" si="133"/>
        <v>29.02</v>
      </c>
      <c r="Q2151" s="14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2">
        <f t="shared" si="132"/>
        <v>27</v>
      </c>
      <c r="P2152">
        <f t="shared" si="133"/>
        <v>68.099999999999994</v>
      </c>
      <c r="Q2152" s="14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2">
        <f t="shared" si="132"/>
        <v>109</v>
      </c>
      <c r="P2153">
        <f t="shared" si="133"/>
        <v>75.61</v>
      </c>
      <c r="Q2153" s="14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2">
        <f t="shared" si="132"/>
        <v>136</v>
      </c>
      <c r="P2154">
        <f t="shared" si="133"/>
        <v>35.79</v>
      </c>
      <c r="Q2154" s="14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2">
        <f t="shared" si="132"/>
        <v>170</v>
      </c>
      <c r="P2155">
        <f t="shared" si="133"/>
        <v>64.760000000000005</v>
      </c>
      <c r="Q2155" s="14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2">
        <f t="shared" si="132"/>
        <v>68</v>
      </c>
      <c r="P2156">
        <f t="shared" si="133"/>
        <v>46.59</v>
      </c>
      <c r="Q2156" s="14" t="s">
        <v>8327</v>
      </c>
      <c r="R2156" t="s">
        <v>8350</v>
      </c>
      <c r="S2156" s="17">
        <f t="shared" si="134"/>
        <v>41597.788888888892</v>
      </c>
      <c r="T2156" s="17">
        <f t="shared" si="13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2">
        <f t="shared" si="132"/>
        <v>135</v>
      </c>
      <c r="P2157">
        <f t="shared" si="133"/>
        <v>51.96</v>
      </c>
      <c r="Q2157" s="14" t="s">
        <v>8327</v>
      </c>
      <c r="R2157" t="s">
        <v>8328</v>
      </c>
      <c r="S2157" s="17">
        <f t="shared" si="134"/>
        <v>41205.198321759257</v>
      </c>
      <c r="T2157" s="17">
        <f t="shared" si="13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2">
        <f t="shared" si="132"/>
        <v>2702</v>
      </c>
      <c r="P2158">
        <f t="shared" si="133"/>
        <v>38.6</v>
      </c>
      <c r="Q2158" s="14" t="s">
        <v>8321</v>
      </c>
      <c r="R2158" t="s">
        <v>8343</v>
      </c>
      <c r="S2158" s="17">
        <f t="shared" si="134"/>
        <v>42604.730567129634</v>
      </c>
      <c r="T2158" s="17">
        <f t="shared" si="13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2">
        <f t="shared" si="132"/>
        <v>135</v>
      </c>
      <c r="P2159">
        <f t="shared" si="133"/>
        <v>79.180000000000007</v>
      </c>
      <c r="Q2159" s="14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2">
        <f t="shared" si="132"/>
        <v>41</v>
      </c>
      <c r="P2160">
        <f t="shared" si="133"/>
        <v>84.06</v>
      </c>
      <c r="Q2160" s="14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2">
        <f t="shared" si="132"/>
        <v>122</v>
      </c>
      <c r="P2161">
        <f t="shared" si="133"/>
        <v>28.55</v>
      </c>
      <c r="Q2161" s="14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2">
        <f t="shared" si="132"/>
        <v>134</v>
      </c>
      <c r="P2162">
        <f t="shared" si="133"/>
        <v>31.81</v>
      </c>
      <c r="Q2162" s="14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2">
        <f t="shared" si="132"/>
        <v>9</v>
      </c>
      <c r="P2163">
        <f t="shared" si="133"/>
        <v>222.5</v>
      </c>
      <c r="Q2163" s="14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2">
        <f t="shared" si="132"/>
        <v>3</v>
      </c>
      <c r="P2164">
        <f t="shared" si="133"/>
        <v>133.30000000000001</v>
      </c>
      <c r="Q2164" s="14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2">
        <f t="shared" si="132"/>
        <v>9</v>
      </c>
      <c r="P2165">
        <f t="shared" si="133"/>
        <v>30.27</v>
      </c>
      <c r="Q2165" s="14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2">
        <f t="shared" si="132"/>
        <v>111</v>
      </c>
      <c r="P2166">
        <f t="shared" si="133"/>
        <v>25.58</v>
      </c>
      <c r="Q2166" s="14" t="s">
        <v>8313</v>
      </c>
      <c r="R2166" t="s">
        <v>8314</v>
      </c>
      <c r="S2166" s="17">
        <f t="shared" si="134"/>
        <v>42120.628136574072</v>
      </c>
      <c r="T2166" s="17">
        <f t="shared" si="135"/>
        <v>42165.628136574072</v>
      </c>
    </row>
    <row r="2167" spans="1:20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2">
        <f t="shared" si="132"/>
        <v>116</v>
      </c>
      <c r="P2167">
        <f t="shared" si="133"/>
        <v>44.33</v>
      </c>
      <c r="Q2167" s="14" t="s">
        <v>8323</v>
      </c>
      <c r="R2167" t="s">
        <v>8326</v>
      </c>
      <c r="S2167" s="17">
        <f t="shared" si="134"/>
        <v>42155.920219907406</v>
      </c>
      <c r="T2167" s="17">
        <f t="shared" si="135"/>
        <v>42176.888888888891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2">
        <f t="shared" si="132"/>
        <v>133</v>
      </c>
      <c r="P2168">
        <f t="shared" si="133"/>
        <v>42.9</v>
      </c>
      <c r="Q2168" s="14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2">
        <f t="shared" si="132"/>
        <v>106</v>
      </c>
      <c r="P2169">
        <f t="shared" si="133"/>
        <v>47.43</v>
      </c>
      <c r="Q2169" s="14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2">
        <f t="shared" si="132"/>
        <v>133</v>
      </c>
      <c r="P2170">
        <f t="shared" si="133"/>
        <v>120.55</v>
      </c>
      <c r="Q2170" s="14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2">
        <f t="shared" si="132"/>
        <v>17</v>
      </c>
      <c r="P2171">
        <f t="shared" si="133"/>
        <v>66.099999999999994</v>
      </c>
      <c r="Q2171" s="14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2">
        <f t="shared" si="132"/>
        <v>120</v>
      </c>
      <c r="P2172">
        <f t="shared" si="133"/>
        <v>38.79</v>
      </c>
      <c r="Q2172" s="14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2">
        <f t="shared" si="132"/>
        <v>105</v>
      </c>
      <c r="P2173">
        <f t="shared" si="133"/>
        <v>47</v>
      </c>
      <c r="Q2173" s="14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2">
        <f t="shared" si="132"/>
        <v>44</v>
      </c>
      <c r="P2174">
        <f t="shared" si="133"/>
        <v>57.17</v>
      </c>
      <c r="Q2174" s="14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2">
        <f t="shared" si="132"/>
        <v>131</v>
      </c>
      <c r="P2175">
        <f t="shared" si="133"/>
        <v>50.46</v>
      </c>
      <c r="Q2175" s="14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2">
        <f t="shared" si="132"/>
        <v>7</v>
      </c>
      <c r="P2176">
        <f t="shared" si="133"/>
        <v>6.5</v>
      </c>
      <c r="Q2176" s="14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2">
        <f t="shared" si="132"/>
        <v>1</v>
      </c>
      <c r="P2177">
        <f t="shared" si="133"/>
        <v>217.5</v>
      </c>
      <c r="Q2177" s="14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2">
        <f t="shared" si="132"/>
        <v>65</v>
      </c>
      <c r="P2178">
        <f t="shared" si="133"/>
        <v>118.36</v>
      </c>
      <c r="Q2178" s="14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50.04</v>
      </c>
      <c r="Q2179" s="14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2">
        <f t="shared" si="136"/>
        <v>16</v>
      </c>
      <c r="P2180">
        <f t="shared" si="137"/>
        <v>76.47</v>
      </c>
      <c r="Q2180" s="14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2">
        <f t="shared" si="136"/>
        <v>104</v>
      </c>
      <c r="P2181">
        <f t="shared" si="137"/>
        <v>52</v>
      </c>
      <c r="Q2181" s="14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2">
        <f t="shared" si="136"/>
        <v>6</v>
      </c>
      <c r="P2182">
        <f t="shared" si="137"/>
        <v>49.88</v>
      </c>
      <c r="Q2182" s="14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2">
        <f t="shared" si="136"/>
        <v>9</v>
      </c>
      <c r="P2183">
        <f t="shared" si="137"/>
        <v>64.8</v>
      </c>
      <c r="Q2183" s="14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2">
        <f t="shared" si="136"/>
        <v>123</v>
      </c>
      <c r="P2184">
        <f t="shared" si="137"/>
        <v>43.2</v>
      </c>
      <c r="Q2184" s="14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2">
        <f t="shared" si="136"/>
        <v>11</v>
      </c>
      <c r="P2185">
        <f t="shared" si="137"/>
        <v>46.18</v>
      </c>
      <c r="Q2185" s="14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2">
        <f t="shared" si="136"/>
        <v>143</v>
      </c>
      <c r="P2186">
        <f t="shared" si="137"/>
        <v>51.6</v>
      </c>
      <c r="Q2186" s="14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2">
        <f t="shared" si="136"/>
        <v>41</v>
      </c>
      <c r="P2187">
        <f t="shared" si="137"/>
        <v>28.58</v>
      </c>
      <c r="Q2187" s="14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2">
        <f t="shared" si="136"/>
        <v>171</v>
      </c>
      <c r="P2188">
        <f t="shared" si="137"/>
        <v>31.34</v>
      </c>
      <c r="Q2188" s="14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2">
        <f t="shared" si="136"/>
        <v>128</v>
      </c>
      <c r="P2189">
        <f t="shared" si="137"/>
        <v>183.29</v>
      </c>
      <c r="Q2189" s="14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2">
        <f t="shared" si="136"/>
        <v>128</v>
      </c>
      <c r="P2190">
        <f t="shared" si="137"/>
        <v>37.65</v>
      </c>
      <c r="Q2190" s="14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2">
        <f t="shared" si="136"/>
        <v>128</v>
      </c>
      <c r="P2191">
        <f t="shared" si="137"/>
        <v>49.23</v>
      </c>
      <c r="Q2191" s="14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2">
        <f t="shared" si="136"/>
        <v>36</v>
      </c>
      <c r="P2192">
        <f t="shared" si="137"/>
        <v>127.6</v>
      </c>
      <c r="Q2192" s="14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2">
        <f t="shared" si="136"/>
        <v>128</v>
      </c>
      <c r="P2193">
        <f t="shared" si="137"/>
        <v>47.22</v>
      </c>
      <c r="Q2193" s="14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2">
        <f t="shared" si="136"/>
        <v>127</v>
      </c>
      <c r="P2194">
        <f t="shared" si="137"/>
        <v>45.46</v>
      </c>
      <c r="Q2194" s="14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2">
        <f t="shared" si="136"/>
        <v>212</v>
      </c>
      <c r="P2195">
        <f t="shared" si="137"/>
        <v>13.54</v>
      </c>
      <c r="Q2195" s="14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2">
        <f t="shared" si="136"/>
        <v>127</v>
      </c>
      <c r="P2196">
        <f t="shared" si="137"/>
        <v>50.88</v>
      </c>
      <c r="Q2196" s="14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2">
        <f t="shared" si="136"/>
        <v>127</v>
      </c>
      <c r="P2197">
        <f t="shared" si="137"/>
        <v>48.85</v>
      </c>
      <c r="Q2197" s="14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2">
        <f t="shared" si="136"/>
        <v>180</v>
      </c>
      <c r="P2198">
        <f t="shared" si="137"/>
        <v>26.27</v>
      </c>
      <c r="Q2198" s="14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2">
        <f t="shared" si="136"/>
        <v>105</v>
      </c>
      <c r="P2199">
        <f t="shared" si="137"/>
        <v>39.380000000000003</v>
      </c>
      <c r="Q2199" s="14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2">
        <f t="shared" si="136"/>
        <v>126</v>
      </c>
      <c r="P2200">
        <f t="shared" si="137"/>
        <v>74.12</v>
      </c>
      <c r="Q2200" s="14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2">
        <f t="shared" si="136"/>
        <v>126</v>
      </c>
      <c r="P2201">
        <f t="shared" si="137"/>
        <v>25.69</v>
      </c>
      <c r="Q2201" s="14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2">
        <f t="shared" si="136"/>
        <v>105</v>
      </c>
      <c r="P2202">
        <f t="shared" si="137"/>
        <v>139.56</v>
      </c>
      <c r="Q2202" s="14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2">
        <f t="shared" si="136"/>
        <v>114</v>
      </c>
      <c r="P2203">
        <f t="shared" si="137"/>
        <v>65.84</v>
      </c>
      <c r="Q2203" s="14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2">
        <f t="shared" si="136"/>
        <v>2</v>
      </c>
      <c r="P2204">
        <f t="shared" si="137"/>
        <v>113.64</v>
      </c>
      <c r="Q2204" s="14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2">
        <f t="shared" si="136"/>
        <v>100</v>
      </c>
      <c r="P2205">
        <f t="shared" si="137"/>
        <v>62.5</v>
      </c>
      <c r="Q2205" s="14" t="s">
        <v>8323</v>
      </c>
      <c r="R2205" t="s">
        <v>8326</v>
      </c>
      <c r="S2205" s="17">
        <f t="shared" si="138"/>
        <v>41788.58997685185</v>
      </c>
      <c r="T2205" s="17">
        <f t="shared" si="139"/>
        <v>41818.58997685185</v>
      </c>
    </row>
    <row r="2206" spans="1:20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2">
        <f t="shared" si="136"/>
        <v>104</v>
      </c>
      <c r="P2206">
        <f t="shared" si="137"/>
        <v>59.52</v>
      </c>
      <c r="Q2206" s="14" t="s">
        <v>8323</v>
      </c>
      <c r="R2206" t="s">
        <v>8326</v>
      </c>
      <c r="S2206" s="17">
        <f t="shared" si="138"/>
        <v>42277.583472222221</v>
      </c>
      <c r="T2206" s="17">
        <f t="shared" si="139"/>
        <v>42307.583472222221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2">
        <f t="shared" si="136"/>
        <v>156</v>
      </c>
      <c r="P2207">
        <f t="shared" si="137"/>
        <v>51.92</v>
      </c>
      <c r="Q2207" s="14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2">
        <f t="shared" si="136"/>
        <v>12</v>
      </c>
      <c r="P2208">
        <f t="shared" si="137"/>
        <v>49.8</v>
      </c>
      <c r="Q2208" s="14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2">
        <f t="shared" si="136"/>
        <v>104</v>
      </c>
      <c r="P2209">
        <f t="shared" si="137"/>
        <v>27.07</v>
      </c>
      <c r="Q2209" s="14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2">
        <f t="shared" si="136"/>
        <v>5</v>
      </c>
      <c r="P2210">
        <f t="shared" si="137"/>
        <v>88.64</v>
      </c>
      <c r="Q2210" s="14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2">
        <f t="shared" si="136"/>
        <v>145</v>
      </c>
      <c r="P2211">
        <f t="shared" si="137"/>
        <v>56.14</v>
      </c>
      <c r="Q2211" s="14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2">
        <f t="shared" si="136"/>
        <v>4</v>
      </c>
      <c r="P2212">
        <f t="shared" si="137"/>
        <v>175</v>
      </c>
      <c r="Q2212" s="14" t="s">
        <v>8323</v>
      </c>
      <c r="R2212" t="s">
        <v>8326</v>
      </c>
      <c r="S2212" s="17">
        <f t="shared" si="138"/>
        <v>42508.179965277777</v>
      </c>
      <c r="T2212" s="17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2">
        <f t="shared" si="136"/>
        <v>102</v>
      </c>
      <c r="P2213">
        <f t="shared" si="137"/>
        <v>42.24</v>
      </c>
      <c r="Q2213" s="14" t="s">
        <v>8327</v>
      </c>
      <c r="R2213" t="s">
        <v>8328</v>
      </c>
      <c r="S2213" s="17">
        <f t="shared" si="138"/>
        <v>41925.906689814816</v>
      </c>
      <c r="T2213" s="17">
        <f t="shared" si="139"/>
        <v>41955.94835648148</v>
      </c>
    </row>
    <row r="2214" spans="1:20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2">
        <f t="shared" si="136"/>
        <v>175</v>
      </c>
      <c r="P2214">
        <f t="shared" si="137"/>
        <v>68.06</v>
      </c>
      <c r="Q2214" s="14" t="s">
        <v>8323</v>
      </c>
      <c r="R2214" t="s">
        <v>8326</v>
      </c>
      <c r="S2214" s="17">
        <f t="shared" si="138"/>
        <v>42003.948425925926</v>
      </c>
      <c r="T2214" s="17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2">
        <f t="shared" si="136"/>
        <v>0</v>
      </c>
      <c r="P2215">
        <f t="shared" si="137"/>
        <v>306</v>
      </c>
      <c r="Q2215" s="14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2">
        <f t="shared" si="136"/>
        <v>163</v>
      </c>
      <c r="P2216">
        <f t="shared" si="137"/>
        <v>58.1</v>
      </c>
      <c r="Q2216" s="14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2">
        <f t="shared" si="136"/>
        <v>122</v>
      </c>
      <c r="P2217">
        <f t="shared" si="137"/>
        <v>60.9</v>
      </c>
      <c r="Q2217" s="14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2">
        <f t="shared" si="136"/>
        <v>180</v>
      </c>
      <c r="P2218">
        <f t="shared" si="137"/>
        <v>43.5</v>
      </c>
      <c r="Q2218" s="14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2">
        <f t="shared" si="136"/>
        <v>2</v>
      </c>
      <c r="P2219">
        <f t="shared" si="137"/>
        <v>202.83</v>
      </c>
      <c r="Q2219" s="14" t="s">
        <v>8319</v>
      </c>
      <c r="R2219" t="s">
        <v>8345</v>
      </c>
      <c r="S2219" s="17">
        <f t="shared" si="138"/>
        <v>42338.675381944442</v>
      </c>
      <c r="T2219" s="17">
        <f t="shared" si="13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2">
        <f t="shared" si="136"/>
        <v>5</v>
      </c>
      <c r="P2220">
        <f t="shared" si="137"/>
        <v>71.59</v>
      </c>
      <c r="Q2220" s="14" t="s">
        <v>8316</v>
      </c>
      <c r="R2220" t="s">
        <v>8344</v>
      </c>
      <c r="S2220" s="17">
        <f t="shared" si="138"/>
        <v>42328.779224537036</v>
      </c>
      <c r="T2220" s="17">
        <f t="shared" si="139"/>
        <v>42353.332638888889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2">
        <f t="shared" si="136"/>
        <v>124</v>
      </c>
      <c r="P2221">
        <f t="shared" si="137"/>
        <v>45.04</v>
      </c>
      <c r="Q2221" s="14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2">
        <f t="shared" si="136"/>
        <v>101</v>
      </c>
      <c r="P2222">
        <f t="shared" si="137"/>
        <v>52.83</v>
      </c>
      <c r="Q2222" s="14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2">
        <f t="shared" si="136"/>
        <v>120</v>
      </c>
      <c r="P2223">
        <f t="shared" si="137"/>
        <v>48.09</v>
      </c>
      <c r="Q2223" s="14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2">
        <f t="shared" si="136"/>
        <v>24</v>
      </c>
      <c r="P2224">
        <f t="shared" si="137"/>
        <v>109.18</v>
      </c>
      <c r="Q2224" s="14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16" x14ac:dyDescent="0.2">
      <c r="A2225">
        <v>3666</v>
      </c>
      <c r="B2225" s="3" t="s">
        <v>3663</v>
      </c>
      <c r="C2225" s="3" t="s">
        <v>7776</v>
      </c>
      <c r="D2225" s="6">
        <v>1200</v>
      </c>
      <c r="E2225" s="8">
        <v>1200</v>
      </c>
      <c r="F2225" t="s">
        <v>8218</v>
      </c>
      <c r="G2225" t="s">
        <v>8223</v>
      </c>
      <c r="H2225" t="s">
        <v>8245</v>
      </c>
      <c r="I2225">
        <v>1406185200</v>
      </c>
      <c r="J2225">
        <v>1404337382</v>
      </c>
      <c r="K2225" t="b">
        <v>0</v>
      </c>
      <c r="L2225">
        <v>38</v>
      </c>
      <c r="M2225" t="b">
        <v>1</v>
      </c>
      <c r="N2225" t="s">
        <v>8269</v>
      </c>
      <c r="O2225" s="12">
        <f t="shared" si="136"/>
        <v>100</v>
      </c>
      <c r="P2225">
        <f t="shared" si="137"/>
        <v>31.58</v>
      </c>
      <c r="Q2225" s="14" t="s">
        <v>8323</v>
      </c>
      <c r="R2225" t="s">
        <v>8326</v>
      </c>
      <c r="S2225" s="17">
        <f t="shared" si="138"/>
        <v>41822.90488425926</v>
      </c>
      <c r="T2225" s="17">
        <f t="shared" si="139"/>
        <v>41844.291666666664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2">
        <f t="shared" si="136"/>
        <v>100</v>
      </c>
      <c r="P2226">
        <f t="shared" si="137"/>
        <v>42.86</v>
      </c>
      <c r="Q2226" s="14" t="s">
        <v>8327</v>
      </c>
      <c r="R2226" t="s">
        <v>8338</v>
      </c>
      <c r="S2226" s="17">
        <f t="shared" si="138"/>
        <v>40688.024618055555</v>
      </c>
      <c r="T2226" s="17">
        <f t="shared" si="139"/>
        <v>40708.024618055555</v>
      </c>
    </row>
    <row r="2227" spans="1:20" ht="32" hidden="1" x14ac:dyDescent="0.2">
      <c r="A2227">
        <v>857</v>
      </c>
      <c r="B2227" s="3" t="s">
        <v>858</v>
      </c>
      <c r="C2227" s="3" t="s">
        <v>4967</v>
      </c>
      <c r="D2227" s="6">
        <v>1200</v>
      </c>
      <c r="E2227" s="8">
        <v>1200</v>
      </c>
      <c r="F2227" t="s">
        <v>8218</v>
      </c>
      <c r="G2227" t="s">
        <v>8226</v>
      </c>
      <c r="H2227" t="s">
        <v>8248</v>
      </c>
      <c r="I2227">
        <v>1448463431</v>
      </c>
      <c r="J2227">
        <v>1444831031</v>
      </c>
      <c r="K2227" t="b">
        <v>0</v>
      </c>
      <c r="L2227">
        <v>24</v>
      </c>
      <c r="M2227" t="b">
        <v>1</v>
      </c>
      <c r="N2227" t="s">
        <v>8275</v>
      </c>
      <c r="O2227" s="12">
        <f t="shared" si="136"/>
        <v>100</v>
      </c>
      <c r="P2227">
        <f t="shared" si="137"/>
        <v>50</v>
      </c>
      <c r="Q2227" s="14" t="s">
        <v>8327</v>
      </c>
      <c r="R2227" t="s">
        <v>8336</v>
      </c>
      <c r="S2227" s="17">
        <f t="shared" si="138"/>
        <v>42291.581377314811</v>
      </c>
      <c r="T2227" s="17">
        <f t="shared" si="139"/>
        <v>42333.623043981483</v>
      </c>
    </row>
    <row r="2228" spans="1:20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2">
        <f t="shared" si="136"/>
        <v>120</v>
      </c>
      <c r="P2228">
        <f t="shared" si="137"/>
        <v>66.67</v>
      </c>
      <c r="Q2228" s="14" t="s">
        <v>8323</v>
      </c>
      <c r="R2228" t="s">
        <v>8326</v>
      </c>
      <c r="S2228" s="17">
        <f t="shared" si="138"/>
        <v>42026.924976851849</v>
      </c>
      <c r="T2228" s="17">
        <f t="shared" si="13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2">
        <f t="shared" si="136"/>
        <v>133</v>
      </c>
      <c r="P2229">
        <f t="shared" si="137"/>
        <v>28.57</v>
      </c>
      <c r="Q2229" s="14" t="s">
        <v>8327</v>
      </c>
      <c r="R2229" t="s">
        <v>8328</v>
      </c>
      <c r="S2229" s="17">
        <f t="shared" si="138"/>
        <v>42058.941736111112</v>
      </c>
      <c r="T2229" s="17">
        <f t="shared" si="139"/>
        <v>42088.90006944444</v>
      </c>
    </row>
    <row r="2230" spans="1:20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2">
        <f t="shared" si="136"/>
        <v>141</v>
      </c>
      <c r="P2230">
        <f t="shared" si="137"/>
        <v>52.17</v>
      </c>
      <c r="Q2230" s="14" t="s">
        <v>8323</v>
      </c>
      <c r="R2230" t="s">
        <v>8326</v>
      </c>
      <c r="S2230" s="17">
        <f t="shared" si="138"/>
        <v>42423.050613425927</v>
      </c>
      <c r="T2230" s="17">
        <f t="shared" si="139"/>
        <v>42443.008946759262</v>
      </c>
    </row>
    <row r="2231" spans="1:20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2">
        <f t="shared" si="136"/>
        <v>171</v>
      </c>
      <c r="P2231">
        <f t="shared" si="137"/>
        <v>52.17</v>
      </c>
      <c r="Q2231" s="14" t="s">
        <v>8323</v>
      </c>
      <c r="R2231" t="s">
        <v>8326</v>
      </c>
      <c r="S2231" s="17">
        <f t="shared" si="138"/>
        <v>42452.916481481487</v>
      </c>
      <c r="T2231" s="17">
        <f t="shared" si="139"/>
        <v>42473.554166666669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2">
        <f t="shared" si="136"/>
        <v>120</v>
      </c>
      <c r="P2232">
        <f t="shared" si="137"/>
        <v>31.5</v>
      </c>
      <c r="Q2232" s="14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2">
        <f t="shared" si="136"/>
        <v>239</v>
      </c>
      <c r="P2233">
        <f t="shared" si="137"/>
        <v>26.02</v>
      </c>
      <c r="Q2233" s="14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8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2">
        <f t="shared" si="136"/>
        <v>30</v>
      </c>
      <c r="P2234">
        <f t="shared" si="137"/>
        <v>237</v>
      </c>
      <c r="Q2234" s="14" t="s">
        <v>8323</v>
      </c>
      <c r="R2234" t="s">
        <v>8324</v>
      </c>
      <c r="S2234" s="17">
        <f t="shared" si="138"/>
        <v>42006.908692129626</v>
      </c>
      <c r="T2234" s="17">
        <f t="shared" si="139"/>
        <v>42038.083333333328</v>
      </c>
    </row>
    <row r="2235" spans="1:20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2">
        <f t="shared" si="136"/>
        <v>108</v>
      </c>
      <c r="P2235">
        <f t="shared" si="137"/>
        <v>79</v>
      </c>
      <c r="Q2235" s="14" t="s">
        <v>8323</v>
      </c>
      <c r="R2235" t="s">
        <v>8326</v>
      </c>
      <c r="S2235" s="17">
        <f t="shared" si="138"/>
        <v>41856.715069444443</v>
      </c>
      <c r="T2235" s="17">
        <f t="shared" si="139"/>
        <v>41877.715069444443</v>
      </c>
    </row>
    <row r="2236" spans="1:20" ht="32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2">
        <f t="shared" si="136"/>
        <v>119</v>
      </c>
      <c r="P2236">
        <f t="shared" si="137"/>
        <v>27.56</v>
      </c>
      <c r="Q2236" s="14" t="s">
        <v>8327</v>
      </c>
      <c r="R2236" t="s">
        <v>8328</v>
      </c>
      <c r="S2236" s="17">
        <f t="shared" si="138"/>
        <v>41025.874201388891</v>
      </c>
      <c r="T2236" s="17">
        <f t="shared" si="139"/>
        <v>41039.708333333336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2">
        <f t="shared" si="136"/>
        <v>1</v>
      </c>
      <c r="P2237">
        <f t="shared" si="137"/>
        <v>56.34</v>
      </c>
      <c r="Q2237" s="14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2">
        <f t="shared" si="136"/>
        <v>118</v>
      </c>
      <c r="P2238">
        <f t="shared" si="137"/>
        <v>47.2</v>
      </c>
      <c r="Q2238" s="14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2">
        <f t="shared" si="136"/>
        <v>118</v>
      </c>
      <c r="P2239">
        <f t="shared" si="137"/>
        <v>47</v>
      </c>
      <c r="Q2239" s="14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2">
        <f t="shared" si="136"/>
        <v>131</v>
      </c>
      <c r="P2240">
        <f t="shared" si="137"/>
        <v>97.92</v>
      </c>
      <c r="Q2240" s="14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2">
        <f t="shared" si="136"/>
        <v>8</v>
      </c>
      <c r="P2241">
        <f t="shared" si="137"/>
        <v>23.96</v>
      </c>
      <c r="Q2241" s="14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2">
        <f t="shared" si="136"/>
        <v>39</v>
      </c>
      <c r="P2242">
        <f t="shared" si="137"/>
        <v>83.57</v>
      </c>
      <c r="Q2242" s="14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2">
        <f t="shared" ref="O2243:O2306" si="140">ROUND(E2243/D2243*100,0)</f>
        <v>117</v>
      </c>
      <c r="P2243">
        <f t="shared" ref="P2243:P2306" si="141">IFERROR(ROUND(E2243/L2243,2),0)</f>
        <v>44.92</v>
      </c>
      <c r="Q2243" s="14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2">
        <f t="shared" si="140"/>
        <v>1165</v>
      </c>
      <c r="P2244">
        <f t="shared" si="141"/>
        <v>41.61</v>
      </c>
      <c r="Q2244" s="14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2">
        <f t="shared" si="140"/>
        <v>2</v>
      </c>
      <c r="P2245">
        <f t="shared" si="141"/>
        <v>37.450000000000003</v>
      </c>
      <c r="Q2245" s="14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2">
        <f t="shared" si="140"/>
        <v>17</v>
      </c>
      <c r="P2246">
        <f t="shared" si="141"/>
        <v>82.57</v>
      </c>
      <c r="Q2246" s="14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2">
        <f t="shared" si="140"/>
        <v>4</v>
      </c>
      <c r="P2247">
        <f t="shared" si="141"/>
        <v>60.79</v>
      </c>
      <c r="Q2247" s="14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2">
        <f t="shared" si="140"/>
        <v>115</v>
      </c>
      <c r="P2248">
        <f t="shared" si="141"/>
        <v>50</v>
      </c>
      <c r="Q2248" s="14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2">
        <f t="shared" si="140"/>
        <v>115</v>
      </c>
      <c r="P2249">
        <f t="shared" si="141"/>
        <v>115</v>
      </c>
      <c r="Q2249" s="14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2">
        <f t="shared" si="140"/>
        <v>46</v>
      </c>
      <c r="P2250">
        <f t="shared" si="141"/>
        <v>88.31</v>
      </c>
      <c r="Q2250" s="14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2">
        <f t="shared" si="140"/>
        <v>115</v>
      </c>
      <c r="P2251">
        <f t="shared" si="141"/>
        <v>42.48</v>
      </c>
      <c r="Q2251" s="14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48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2">
        <f t="shared" si="140"/>
        <v>6</v>
      </c>
      <c r="P2252">
        <f t="shared" si="141"/>
        <v>163.57</v>
      </c>
      <c r="Q2252" s="14" t="s">
        <v>8323</v>
      </c>
      <c r="R2252" t="s">
        <v>8324</v>
      </c>
      <c r="S2252" s="17">
        <f t="shared" si="142"/>
        <v>42787.862430555557</v>
      </c>
      <c r="T2252" s="17">
        <f t="shared" si="143"/>
        <v>42830.820763888885</v>
      </c>
    </row>
    <row r="2253" spans="1:20" ht="32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2">
        <f t="shared" si="140"/>
        <v>11</v>
      </c>
      <c r="P2253">
        <f t="shared" si="141"/>
        <v>286.25</v>
      </c>
      <c r="Q2253" s="14" t="s">
        <v>8323</v>
      </c>
      <c r="R2253" t="s">
        <v>8335</v>
      </c>
      <c r="S2253" s="17">
        <f t="shared" si="142"/>
        <v>42009.493263888886</v>
      </c>
      <c r="T2253" s="17">
        <f t="shared" si="143"/>
        <v>42039.493263888886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2">
        <f t="shared" si="140"/>
        <v>115</v>
      </c>
      <c r="P2254">
        <f t="shared" si="141"/>
        <v>18.77</v>
      </c>
      <c r="Q2254" s="14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16" hidden="1" x14ac:dyDescent="0.2">
      <c r="A2255">
        <v>1894</v>
      </c>
      <c r="B2255" s="3" t="s">
        <v>1895</v>
      </c>
      <c r="C2255" s="3" t="s">
        <v>6004</v>
      </c>
      <c r="D2255" s="6">
        <v>1000</v>
      </c>
      <c r="E2255" s="8">
        <v>1145</v>
      </c>
      <c r="F2255" t="s">
        <v>8218</v>
      </c>
      <c r="G2255" t="s">
        <v>8223</v>
      </c>
      <c r="H2255" t="s">
        <v>8245</v>
      </c>
      <c r="I2255">
        <v>1329082983</v>
      </c>
      <c r="J2255">
        <v>1326404583</v>
      </c>
      <c r="K2255" t="b">
        <v>0</v>
      </c>
      <c r="L2255">
        <v>20</v>
      </c>
      <c r="M2255" t="b">
        <v>1</v>
      </c>
      <c r="N2255" t="s">
        <v>8277</v>
      </c>
      <c r="O2255" s="12">
        <f t="shared" si="140"/>
        <v>115</v>
      </c>
      <c r="P2255">
        <f t="shared" si="141"/>
        <v>57.25</v>
      </c>
      <c r="Q2255" s="14" t="s">
        <v>8327</v>
      </c>
      <c r="R2255" t="s">
        <v>8328</v>
      </c>
      <c r="S2255" s="17">
        <f t="shared" si="142"/>
        <v>40920.904895833337</v>
      </c>
      <c r="T2255" s="17">
        <f t="shared" si="143"/>
        <v>40951.904895833337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2">
        <f t="shared" si="140"/>
        <v>38</v>
      </c>
      <c r="P2256">
        <f t="shared" si="141"/>
        <v>81.569999999999993</v>
      </c>
      <c r="Q2256" s="14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2">
        <f t="shared" si="140"/>
        <v>119</v>
      </c>
      <c r="P2257">
        <f t="shared" si="141"/>
        <v>42.3</v>
      </c>
      <c r="Q2257" s="14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2">
        <f t="shared" si="140"/>
        <v>152</v>
      </c>
      <c r="P2258">
        <f t="shared" si="141"/>
        <v>42.22</v>
      </c>
      <c r="Q2258" s="14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2">
        <f t="shared" si="140"/>
        <v>11</v>
      </c>
      <c r="P2259">
        <f t="shared" si="141"/>
        <v>29.89</v>
      </c>
      <c r="Q2259" s="14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2">
        <f t="shared" si="140"/>
        <v>1</v>
      </c>
      <c r="P2260">
        <f t="shared" si="141"/>
        <v>102.73</v>
      </c>
      <c r="Q2260" s="14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2">
        <f t="shared" si="140"/>
        <v>103</v>
      </c>
      <c r="P2261">
        <f t="shared" si="141"/>
        <v>33.24</v>
      </c>
      <c r="Q2261" s="14" t="s">
        <v>8327</v>
      </c>
      <c r="R2261" t="s">
        <v>8329</v>
      </c>
      <c r="S2261" s="17">
        <f t="shared" si="142"/>
        <v>40997.257222222222</v>
      </c>
      <c r="T2261" s="17">
        <f t="shared" si="14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2">
        <f t="shared" si="140"/>
        <v>113</v>
      </c>
      <c r="P2262">
        <f t="shared" si="141"/>
        <v>66.47</v>
      </c>
      <c r="Q2262" s="14" t="s">
        <v>8327</v>
      </c>
      <c r="R2262" t="s">
        <v>8331</v>
      </c>
      <c r="S2262" s="17">
        <f t="shared" si="142"/>
        <v>41321.339583333334</v>
      </c>
      <c r="T2262" s="17">
        <f t="shared" si="143"/>
        <v>41328.339583333334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2">
        <f t="shared" si="140"/>
        <v>113</v>
      </c>
      <c r="P2263">
        <f t="shared" si="141"/>
        <v>66.47</v>
      </c>
      <c r="Q2263" s="14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2">
        <f t="shared" si="140"/>
        <v>23</v>
      </c>
      <c r="P2264">
        <f t="shared" si="141"/>
        <v>56.3</v>
      </c>
      <c r="Q2264" s="14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2">
        <f t="shared" si="140"/>
        <v>38</v>
      </c>
      <c r="P2265">
        <f t="shared" si="141"/>
        <v>86.62</v>
      </c>
      <c r="Q2265" s="14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2">
        <f t="shared" si="140"/>
        <v>102</v>
      </c>
      <c r="P2266">
        <f t="shared" si="141"/>
        <v>59.21</v>
      </c>
      <c r="Q2266" s="14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2">
        <f t="shared" si="140"/>
        <v>187</v>
      </c>
      <c r="P2267">
        <f t="shared" si="141"/>
        <v>38.74</v>
      </c>
      <c r="Q2267" s="14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2">
        <f t="shared" si="140"/>
        <v>112</v>
      </c>
      <c r="P2268">
        <f t="shared" si="141"/>
        <v>58.95</v>
      </c>
      <c r="Q2268" s="14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2">
        <f t="shared" si="140"/>
        <v>112</v>
      </c>
      <c r="P2269">
        <f t="shared" si="141"/>
        <v>62.17</v>
      </c>
      <c r="Q2269" s="14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2">
        <f t="shared" si="140"/>
        <v>106</v>
      </c>
      <c r="P2270">
        <f t="shared" si="141"/>
        <v>61.94</v>
      </c>
      <c r="Q2270" s="14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2">
        <f t="shared" si="140"/>
        <v>223</v>
      </c>
      <c r="P2271">
        <f t="shared" si="141"/>
        <v>61.94</v>
      </c>
      <c r="Q2271" s="14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2">
        <f t="shared" si="140"/>
        <v>171</v>
      </c>
      <c r="P2272">
        <f t="shared" si="141"/>
        <v>35.840000000000003</v>
      </c>
      <c r="Q2272" s="14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2">
        <f t="shared" si="140"/>
        <v>111</v>
      </c>
      <c r="P2273">
        <f t="shared" si="141"/>
        <v>58.42</v>
      </c>
      <c r="Q2273" s="14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2">
        <f t="shared" si="140"/>
        <v>4</v>
      </c>
      <c r="P2274">
        <f t="shared" si="141"/>
        <v>65.180000000000007</v>
      </c>
      <c r="Q2274" s="14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2">
        <f t="shared" si="140"/>
        <v>111</v>
      </c>
      <c r="P2275">
        <f t="shared" si="141"/>
        <v>73.73</v>
      </c>
      <c r="Q2275" s="14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2">
        <f t="shared" si="140"/>
        <v>221</v>
      </c>
      <c r="P2276">
        <f t="shared" si="141"/>
        <v>61.39</v>
      </c>
      <c r="Q2276" s="14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2">
        <f t="shared" si="140"/>
        <v>16</v>
      </c>
      <c r="P2277">
        <f t="shared" si="141"/>
        <v>91.83</v>
      </c>
      <c r="Q2277" s="14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2">
        <f t="shared" si="140"/>
        <v>15</v>
      </c>
      <c r="P2278">
        <f t="shared" si="141"/>
        <v>367</v>
      </c>
      <c r="Q2278" s="14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2">
        <f t="shared" si="140"/>
        <v>110</v>
      </c>
      <c r="P2279">
        <f t="shared" si="141"/>
        <v>40.78</v>
      </c>
      <c r="Q2279" s="14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2">
        <f t="shared" si="140"/>
        <v>0</v>
      </c>
      <c r="P2280">
        <f t="shared" si="141"/>
        <v>550</v>
      </c>
      <c r="Q2280" s="14" t="s">
        <v>8308</v>
      </c>
      <c r="R2280" t="s">
        <v>8340</v>
      </c>
      <c r="S2280" s="17">
        <f t="shared" si="142"/>
        <v>42241.798206018517</v>
      </c>
      <c r="T2280" s="17">
        <f t="shared" si="143"/>
        <v>42271.798206018517</v>
      </c>
    </row>
    <row r="2281" spans="1:20" ht="48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2">
        <f t="shared" si="140"/>
        <v>100</v>
      </c>
      <c r="P2281">
        <f t="shared" si="141"/>
        <v>73.33</v>
      </c>
      <c r="Q2281" s="14" t="s">
        <v>8323</v>
      </c>
      <c r="R2281" t="s">
        <v>8335</v>
      </c>
      <c r="S2281" s="17">
        <f t="shared" si="142"/>
        <v>42445.598136574074</v>
      </c>
      <c r="T2281" s="17">
        <f t="shared" si="14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2">
        <f t="shared" si="140"/>
        <v>110</v>
      </c>
      <c r="P2282">
        <f t="shared" si="141"/>
        <v>100</v>
      </c>
      <c r="Q2282" s="14" t="s">
        <v>8327</v>
      </c>
      <c r="R2282" t="s">
        <v>8341</v>
      </c>
      <c r="S2282" s="17">
        <f t="shared" si="142"/>
        <v>40696.648784722223</v>
      </c>
      <c r="T2282" s="17">
        <f t="shared" si="143"/>
        <v>40756.648784722223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2">
        <f t="shared" si="140"/>
        <v>22</v>
      </c>
      <c r="P2283">
        <f t="shared" si="141"/>
        <v>47.7</v>
      </c>
      <c r="Q2283" s="14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2">
        <f t="shared" si="140"/>
        <v>2</v>
      </c>
      <c r="P2284">
        <f t="shared" si="141"/>
        <v>18.899999999999999</v>
      </c>
      <c r="Q2284" s="14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2">
        <f t="shared" si="140"/>
        <v>109</v>
      </c>
      <c r="P2285">
        <f t="shared" si="141"/>
        <v>43.64</v>
      </c>
      <c r="Q2285" s="14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2">
        <f t="shared" si="140"/>
        <v>218</v>
      </c>
      <c r="P2286">
        <f t="shared" si="141"/>
        <v>54.5</v>
      </c>
      <c r="Q2286" s="14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2">
        <f t="shared" si="140"/>
        <v>109</v>
      </c>
      <c r="P2287">
        <f t="shared" si="141"/>
        <v>26.54</v>
      </c>
      <c r="Q2287" s="14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2">
        <f t="shared" si="140"/>
        <v>108</v>
      </c>
      <c r="P2288">
        <f t="shared" si="141"/>
        <v>30.93</v>
      </c>
      <c r="Q2288" s="14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2">
        <f t="shared" si="140"/>
        <v>108</v>
      </c>
      <c r="P2289">
        <f t="shared" si="141"/>
        <v>43.28</v>
      </c>
      <c r="Q2289" s="14" t="s">
        <v>8323</v>
      </c>
      <c r="R2289" t="s">
        <v>8326</v>
      </c>
      <c r="S2289" s="17">
        <f t="shared" si="142"/>
        <v>42016.832465277781</v>
      </c>
      <c r="T2289" s="17">
        <f t="shared" si="14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2">
        <f t="shared" si="140"/>
        <v>166</v>
      </c>
      <c r="P2290">
        <f t="shared" si="141"/>
        <v>31.82</v>
      </c>
      <c r="Q2290" s="14" t="s">
        <v>8327</v>
      </c>
      <c r="R2290" t="s">
        <v>8331</v>
      </c>
      <c r="S2290" s="17">
        <f t="shared" si="142"/>
        <v>41547.662997685184</v>
      </c>
      <c r="T2290" s="17">
        <f t="shared" si="14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2">
        <f t="shared" si="140"/>
        <v>3</v>
      </c>
      <c r="P2291">
        <f t="shared" si="141"/>
        <v>49.14</v>
      </c>
      <c r="Q2291" s="14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2">
        <f t="shared" si="140"/>
        <v>108</v>
      </c>
      <c r="P2292">
        <f t="shared" si="141"/>
        <v>33.75</v>
      </c>
      <c r="Q2292" s="14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2">
        <f t="shared" si="140"/>
        <v>180</v>
      </c>
      <c r="P2293">
        <f t="shared" si="141"/>
        <v>54</v>
      </c>
      <c r="Q2293" s="14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2">
        <f t="shared" si="140"/>
        <v>108</v>
      </c>
      <c r="P2294">
        <f t="shared" si="141"/>
        <v>77</v>
      </c>
      <c r="Q2294" s="14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2">
        <f t="shared" si="140"/>
        <v>215</v>
      </c>
      <c r="P2295">
        <f t="shared" si="141"/>
        <v>35.770000000000003</v>
      </c>
      <c r="Q2295" s="14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2">
        <f t="shared" si="140"/>
        <v>4</v>
      </c>
      <c r="P2296">
        <f t="shared" si="141"/>
        <v>82.46</v>
      </c>
      <c r="Q2296" s="14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2">
        <f t="shared" si="140"/>
        <v>223</v>
      </c>
      <c r="P2297">
        <f t="shared" si="141"/>
        <v>21.38</v>
      </c>
      <c r="Q2297" s="14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2">
        <f t="shared" si="140"/>
        <v>107</v>
      </c>
      <c r="P2298">
        <f t="shared" si="141"/>
        <v>53.34</v>
      </c>
      <c r="Q2298" s="14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2">
        <f t="shared" si="140"/>
        <v>118</v>
      </c>
      <c r="P2299">
        <f t="shared" si="141"/>
        <v>29.61</v>
      </c>
      <c r="Q2299" s="14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2">
        <f t="shared" si="140"/>
        <v>213</v>
      </c>
      <c r="P2300">
        <f t="shared" si="141"/>
        <v>33.31</v>
      </c>
      <c r="Q2300" s="14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2">
        <f t="shared" si="140"/>
        <v>133</v>
      </c>
      <c r="P2301">
        <f t="shared" si="141"/>
        <v>42.61</v>
      </c>
      <c r="Q2301" s="14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2">
        <f t="shared" si="140"/>
        <v>21</v>
      </c>
      <c r="P2302">
        <f t="shared" si="141"/>
        <v>56.05</v>
      </c>
      <c r="Q2302" s="14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2">
        <f t="shared" si="140"/>
        <v>106</v>
      </c>
      <c r="P2303">
        <f t="shared" si="141"/>
        <v>40.92</v>
      </c>
      <c r="Q2303" s="14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2">
        <f t="shared" si="140"/>
        <v>106</v>
      </c>
      <c r="P2304">
        <f t="shared" si="141"/>
        <v>25.31</v>
      </c>
      <c r="Q2304" s="14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2">
        <f t="shared" si="140"/>
        <v>7</v>
      </c>
      <c r="P2305">
        <f t="shared" si="141"/>
        <v>58.89</v>
      </c>
      <c r="Q2305" s="14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2">
        <f t="shared" si="140"/>
        <v>18</v>
      </c>
      <c r="P2306">
        <f t="shared" si="141"/>
        <v>81.540000000000006</v>
      </c>
      <c r="Q2306" s="14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2">
        <f t="shared" ref="O2307:O2370" si="144">ROUND(E2307/D2307*100,0)</f>
        <v>50</v>
      </c>
      <c r="P2307">
        <f t="shared" ref="P2307:P2370" si="145">IFERROR(ROUND(E2307/L2307,2),0)</f>
        <v>117.56</v>
      </c>
      <c r="Q2307" s="14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2">
        <f t="shared" si="144"/>
        <v>106</v>
      </c>
      <c r="P2308">
        <f t="shared" si="145"/>
        <v>52.8</v>
      </c>
      <c r="Q2308" s="14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2">
        <f t="shared" si="144"/>
        <v>132</v>
      </c>
      <c r="P2309">
        <f t="shared" si="145"/>
        <v>39.07</v>
      </c>
      <c r="Q2309" s="14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2">
        <f t="shared" si="144"/>
        <v>211</v>
      </c>
      <c r="P2310">
        <f t="shared" si="145"/>
        <v>58.61</v>
      </c>
      <c r="Q2310" s="14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32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2">
        <f t="shared" si="144"/>
        <v>350</v>
      </c>
      <c r="P2311">
        <f t="shared" si="145"/>
        <v>75.040000000000006</v>
      </c>
      <c r="Q2311" s="14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2">
        <f t="shared" si="144"/>
        <v>11</v>
      </c>
      <c r="P2312">
        <f t="shared" si="145"/>
        <v>525</v>
      </c>
      <c r="Q2312" s="14" t="s">
        <v>8327</v>
      </c>
      <c r="R2312" t="s">
        <v>8330</v>
      </c>
      <c r="S2312" s="17">
        <f t="shared" si="146"/>
        <v>41852.646226851852</v>
      </c>
      <c r="T2312" s="17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2">
        <f t="shared" si="144"/>
        <v>105</v>
      </c>
      <c r="P2313">
        <f t="shared" si="145"/>
        <v>38.89</v>
      </c>
      <c r="Q2313" s="14" t="s">
        <v>8327</v>
      </c>
      <c r="R2313" t="s">
        <v>8331</v>
      </c>
      <c r="S2313" s="17">
        <f t="shared" si="146"/>
        <v>41288.68712962963</v>
      </c>
      <c r="T2313" s="17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2">
        <f t="shared" si="144"/>
        <v>263</v>
      </c>
      <c r="P2314">
        <f t="shared" si="145"/>
        <v>42</v>
      </c>
      <c r="Q2314" s="14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2">
        <f t="shared" si="144"/>
        <v>10</v>
      </c>
      <c r="P2315">
        <f t="shared" si="145"/>
        <v>31.76</v>
      </c>
      <c r="Q2315" s="14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2">
        <f t="shared" si="144"/>
        <v>105</v>
      </c>
      <c r="P2316">
        <f t="shared" si="145"/>
        <v>32.72</v>
      </c>
      <c r="Q2316" s="14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2">
        <f t="shared" si="144"/>
        <v>105</v>
      </c>
      <c r="P2317">
        <f t="shared" si="145"/>
        <v>45.48</v>
      </c>
      <c r="Q2317" s="14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2">
        <f t="shared" si="144"/>
        <v>139</v>
      </c>
      <c r="P2318">
        <f t="shared" si="145"/>
        <v>45.35</v>
      </c>
      <c r="Q2318" s="14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2">
        <f t="shared" si="144"/>
        <v>104</v>
      </c>
      <c r="P2319">
        <f t="shared" si="145"/>
        <v>28.92</v>
      </c>
      <c r="Q2319" s="14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80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2">
        <f t="shared" si="144"/>
        <v>4</v>
      </c>
      <c r="P2320">
        <f t="shared" si="145"/>
        <v>61.18</v>
      </c>
      <c r="Q2320" s="14" t="s">
        <v>8323</v>
      </c>
      <c r="R2320" t="s">
        <v>8324</v>
      </c>
      <c r="S2320" s="17">
        <f t="shared" si="146"/>
        <v>42427.01807870371</v>
      </c>
      <c r="T2320" s="17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2">
        <f t="shared" si="144"/>
        <v>12</v>
      </c>
      <c r="P2321">
        <f t="shared" si="145"/>
        <v>346.67</v>
      </c>
      <c r="Q2321" s="14" t="s">
        <v>8327</v>
      </c>
      <c r="R2321" t="s">
        <v>8350</v>
      </c>
      <c r="S2321" s="17">
        <f t="shared" si="146"/>
        <v>41342.845567129632</v>
      </c>
      <c r="T2321" s="17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2">
        <f t="shared" si="144"/>
        <v>104</v>
      </c>
      <c r="P2322">
        <f t="shared" si="145"/>
        <v>38.520000000000003</v>
      </c>
      <c r="Q2322" s="14" t="s">
        <v>8327</v>
      </c>
      <c r="R2322" t="s">
        <v>8331</v>
      </c>
      <c r="S2322" s="17">
        <f t="shared" si="146"/>
        <v>40636.673900462964</v>
      </c>
      <c r="T2322" s="17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2">
        <f t="shared" si="144"/>
        <v>104</v>
      </c>
      <c r="P2323">
        <f t="shared" si="145"/>
        <v>86.67</v>
      </c>
      <c r="Q2323" s="14" t="s">
        <v>8327</v>
      </c>
      <c r="R2323" t="s">
        <v>8331</v>
      </c>
      <c r="S2323" s="17">
        <f t="shared" si="146"/>
        <v>41443.643541666665</v>
      </c>
      <c r="T2323" s="17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2">
        <f t="shared" si="144"/>
        <v>130</v>
      </c>
      <c r="P2324">
        <f t="shared" si="145"/>
        <v>28</v>
      </c>
      <c r="Q2324" s="14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8" x14ac:dyDescent="0.2">
      <c r="A2325">
        <v>3668</v>
      </c>
      <c r="B2325" s="3" t="s">
        <v>3665</v>
      </c>
      <c r="C2325" s="3" t="s">
        <v>7778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1437676380</v>
      </c>
      <c r="J2325">
        <v>1435670452</v>
      </c>
      <c r="K2325" t="b">
        <v>0</v>
      </c>
      <c r="L2325">
        <v>28</v>
      </c>
      <c r="M2325" t="b">
        <v>1</v>
      </c>
      <c r="N2325" t="s">
        <v>8269</v>
      </c>
      <c r="O2325" s="12">
        <f t="shared" si="144"/>
        <v>104</v>
      </c>
      <c r="P2325">
        <f t="shared" si="145"/>
        <v>36.96</v>
      </c>
      <c r="Q2325" s="14" t="s">
        <v>8323</v>
      </c>
      <c r="R2325" t="s">
        <v>8326</v>
      </c>
      <c r="S2325" s="17">
        <f t="shared" si="146"/>
        <v>42185.556157407409</v>
      </c>
      <c r="T2325" s="17">
        <f t="shared" si="147"/>
        <v>42208.772916666669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2">
        <f t="shared" si="144"/>
        <v>104</v>
      </c>
      <c r="P2326">
        <f t="shared" si="145"/>
        <v>38.33</v>
      </c>
      <c r="Q2326" s="14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2">
        <f t="shared" si="144"/>
        <v>104</v>
      </c>
      <c r="P2327">
        <f t="shared" si="145"/>
        <v>43.13</v>
      </c>
      <c r="Q2327" s="14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2">
        <f t="shared" si="144"/>
        <v>115</v>
      </c>
      <c r="P2328">
        <f t="shared" si="145"/>
        <v>32.340000000000003</v>
      </c>
      <c r="Q2328" s="14" t="s">
        <v>8313</v>
      </c>
      <c r="R2328" t="s">
        <v>8314</v>
      </c>
      <c r="S2328" s="17">
        <f t="shared" si="146"/>
        <v>42772.776076388895</v>
      </c>
      <c r="T2328" s="17">
        <f t="shared" si="14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2">
        <f t="shared" si="144"/>
        <v>103</v>
      </c>
      <c r="P2329">
        <f t="shared" si="145"/>
        <v>28.66</v>
      </c>
      <c r="Q2329" s="14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2">
        <f t="shared" si="144"/>
        <v>103</v>
      </c>
      <c r="P2330">
        <f t="shared" si="145"/>
        <v>73.569999999999993</v>
      </c>
      <c r="Q2330" s="14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2">
        <f t="shared" si="144"/>
        <v>129</v>
      </c>
      <c r="P2331">
        <f t="shared" si="145"/>
        <v>64.38</v>
      </c>
      <c r="Q2331" s="14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2">
        <f t="shared" si="144"/>
        <v>1</v>
      </c>
      <c r="P2332">
        <f t="shared" si="145"/>
        <v>342</v>
      </c>
      <c r="Q2332" s="14" t="s">
        <v>8308</v>
      </c>
      <c r="R2332" t="s">
        <v>8342</v>
      </c>
      <c r="S2332" s="17">
        <f t="shared" si="146"/>
        <v>42528.626620370371</v>
      </c>
      <c r="T2332" s="17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2">
        <f t="shared" si="144"/>
        <v>3</v>
      </c>
      <c r="P2333">
        <f t="shared" si="145"/>
        <v>114</v>
      </c>
      <c r="Q2333" s="14" t="s">
        <v>8316</v>
      </c>
      <c r="R2333" t="s">
        <v>8334</v>
      </c>
      <c r="S2333" s="17">
        <f t="shared" si="146"/>
        <v>42413.671006944445</v>
      </c>
      <c r="T2333" s="17">
        <f t="shared" si="147"/>
        <v>42443.629340277781</v>
      </c>
    </row>
    <row r="2334" spans="1:20" ht="48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2">
        <f t="shared" si="144"/>
        <v>103</v>
      </c>
      <c r="P2334">
        <f t="shared" si="145"/>
        <v>44.61</v>
      </c>
      <c r="Q2334" s="14" t="s">
        <v>8327</v>
      </c>
      <c r="R2334" t="s">
        <v>8338</v>
      </c>
      <c r="S2334" s="17">
        <f t="shared" si="146"/>
        <v>40313.930543981485</v>
      </c>
      <c r="T2334" s="17">
        <f t="shared" si="147"/>
        <v>40364.166666666664</v>
      </c>
    </row>
    <row r="2335" spans="1:20" ht="48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2">
        <f t="shared" si="144"/>
        <v>1</v>
      </c>
      <c r="P2335">
        <f t="shared" si="145"/>
        <v>205</v>
      </c>
      <c r="Q2335" s="14" t="s">
        <v>8323</v>
      </c>
      <c r="R2335" t="s">
        <v>8335</v>
      </c>
      <c r="S2335" s="17">
        <f t="shared" si="146"/>
        <v>41831.722777777781</v>
      </c>
      <c r="T2335" s="17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2">
        <f t="shared" si="144"/>
        <v>103</v>
      </c>
      <c r="P2336">
        <f t="shared" si="145"/>
        <v>102.5</v>
      </c>
      <c r="Q2336" s="14" t="s">
        <v>8327</v>
      </c>
      <c r="R2336" t="s">
        <v>8331</v>
      </c>
      <c r="S2336" s="17">
        <f t="shared" si="146"/>
        <v>41675.149525462963</v>
      </c>
      <c r="T2336" s="17">
        <f t="shared" si="147"/>
        <v>41715.107858796298</v>
      </c>
    </row>
    <row r="2337" spans="1:20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2">
        <f t="shared" si="144"/>
        <v>114</v>
      </c>
      <c r="P2337">
        <f t="shared" si="145"/>
        <v>37.96</v>
      </c>
      <c r="Q2337" s="14" t="s">
        <v>8323</v>
      </c>
      <c r="R2337" t="s">
        <v>8326</v>
      </c>
      <c r="S2337" s="17">
        <f t="shared" si="146"/>
        <v>42026.176180555558</v>
      </c>
      <c r="T2337" s="17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2">
        <f t="shared" si="144"/>
        <v>102</v>
      </c>
      <c r="P2338">
        <f t="shared" si="145"/>
        <v>48.62</v>
      </c>
      <c r="Q2338" s="14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2">
        <f t="shared" si="144"/>
        <v>2</v>
      </c>
      <c r="P2339">
        <f t="shared" si="145"/>
        <v>510</v>
      </c>
      <c r="Q2339" s="14" t="s">
        <v>8313</v>
      </c>
      <c r="R2339" t="s">
        <v>8351</v>
      </c>
      <c r="S2339" s="17">
        <f t="shared" si="146"/>
        <v>42240.857222222221</v>
      </c>
      <c r="T2339" s="17">
        <f t="shared" si="14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2">
        <f t="shared" si="144"/>
        <v>6</v>
      </c>
      <c r="P2340">
        <f t="shared" si="145"/>
        <v>340</v>
      </c>
      <c r="Q2340" s="14" t="s">
        <v>8319</v>
      </c>
      <c r="R2340" t="s">
        <v>8345</v>
      </c>
      <c r="S2340" s="17">
        <f t="shared" si="146"/>
        <v>42605.053993055553</v>
      </c>
      <c r="T2340" s="17">
        <f t="shared" si="147"/>
        <v>42635.053993055553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2">
        <f t="shared" si="144"/>
        <v>102</v>
      </c>
      <c r="P2341">
        <f t="shared" si="145"/>
        <v>24.29</v>
      </c>
      <c r="Q2341" s="14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2">
        <f t="shared" si="144"/>
        <v>102</v>
      </c>
      <c r="P2342">
        <f t="shared" si="145"/>
        <v>42.33</v>
      </c>
      <c r="Q2342" s="14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2">
        <f t="shared" si="144"/>
        <v>102</v>
      </c>
      <c r="P2343">
        <f t="shared" si="145"/>
        <v>39.04</v>
      </c>
      <c r="Q2343" s="14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2">
        <f t="shared" si="144"/>
        <v>102</v>
      </c>
      <c r="P2344">
        <f t="shared" si="145"/>
        <v>53.42</v>
      </c>
      <c r="Q2344" s="14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2">
        <f t="shared" si="144"/>
        <v>101</v>
      </c>
      <c r="P2345">
        <f t="shared" si="145"/>
        <v>168.5</v>
      </c>
      <c r="Q2345" s="14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2">
        <f t="shared" si="144"/>
        <v>67</v>
      </c>
      <c r="P2346">
        <f t="shared" si="145"/>
        <v>63.13</v>
      </c>
      <c r="Q2346" s="14" t="s">
        <v>8323</v>
      </c>
      <c r="R2346" t="s">
        <v>8326</v>
      </c>
      <c r="S2346" s="17">
        <f t="shared" si="146"/>
        <v>42143.917743055557</v>
      </c>
      <c r="T2346" s="17">
        <f t="shared" si="147"/>
        <v>42181.559027777781</v>
      </c>
    </row>
    <row r="2347" spans="1:20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2">
        <f t="shared" si="144"/>
        <v>202</v>
      </c>
      <c r="P2347">
        <f t="shared" si="145"/>
        <v>59.41</v>
      </c>
      <c r="Q2347" s="14" t="s">
        <v>8323</v>
      </c>
      <c r="R2347" t="s">
        <v>8326</v>
      </c>
      <c r="S2347" s="17">
        <f t="shared" si="146"/>
        <v>42220.79487268519</v>
      </c>
      <c r="T2347" s="17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2">
        <f t="shared" si="144"/>
        <v>101</v>
      </c>
      <c r="P2348">
        <f t="shared" si="145"/>
        <v>52.95</v>
      </c>
      <c r="Q2348" s="14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2">
        <f t="shared" si="144"/>
        <v>101</v>
      </c>
      <c r="P2349">
        <f t="shared" si="145"/>
        <v>37.22</v>
      </c>
      <c r="Q2349" s="14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2">
        <f t="shared" si="144"/>
        <v>101</v>
      </c>
      <c r="P2350">
        <f t="shared" si="145"/>
        <v>59.12</v>
      </c>
      <c r="Q2350" s="14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2">
        <f t="shared" si="144"/>
        <v>20</v>
      </c>
      <c r="P2351">
        <f t="shared" si="145"/>
        <v>41.83</v>
      </c>
      <c r="Q2351" s="14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16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2">
        <f t="shared" si="144"/>
        <v>100</v>
      </c>
      <c r="P2352">
        <f t="shared" si="145"/>
        <v>45.59</v>
      </c>
      <c r="Q2352" s="14" t="s">
        <v>8323</v>
      </c>
      <c r="R2352" t="s">
        <v>8324</v>
      </c>
      <c r="S2352" s="17">
        <f t="shared" si="146"/>
        <v>42390.838738425926</v>
      </c>
      <c r="T2352" s="17">
        <f t="shared" si="14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2">
        <f t="shared" si="144"/>
        <v>1254</v>
      </c>
      <c r="P2353">
        <f t="shared" si="145"/>
        <v>27.86</v>
      </c>
      <c r="Q2353" s="14" t="s">
        <v>8327</v>
      </c>
      <c r="R2353" t="s">
        <v>8338</v>
      </c>
      <c r="S2353" s="17">
        <f t="shared" si="146"/>
        <v>42459.693865740745</v>
      </c>
      <c r="T2353" s="17">
        <f t="shared" si="14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2">
        <f t="shared" si="144"/>
        <v>14</v>
      </c>
      <c r="P2354">
        <f t="shared" si="145"/>
        <v>29.47</v>
      </c>
      <c r="Q2354" s="14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2">
        <f t="shared" si="144"/>
        <v>100</v>
      </c>
      <c r="P2355">
        <f t="shared" si="145"/>
        <v>35.770000000000003</v>
      </c>
      <c r="Q2355" s="14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2">
        <f t="shared" si="144"/>
        <v>100</v>
      </c>
      <c r="P2356">
        <f t="shared" si="145"/>
        <v>40.04</v>
      </c>
      <c r="Q2356" s="14" t="s">
        <v>8327</v>
      </c>
      <c r="R2356" t="s">
        <v>8331</v>
      </c>
      <c r="S2356" s="17">
        <f t="shared" si="146"/>
        <v>41067.827418981484</v>
      </c>
      <c r="T2356" s="17">
        <f t="shared" si="14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2">
        <f t="shared" si="144"/>
        <v>100</v>
      </c>
      <c r="P2357">
        <f t="shared" si="145"/>
        <v>40.04</v>
      </c>
      <c r="Q2357" s="14" t="s">
        <v>8327</v>
      </c>
      <c r="R2357" t="s">
        <v>8328</v>
      </c>
      <c r="S2357" s="17">
        <f t="shared" si="146"/>
        <v>40711.782210648147</v>
      </c>
      <c r="T2357" s="17">
        <f t="shared" si="14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2">
        <f t="shared" si="144"/>
        <v>125</v>
      </c>
      <c r="P2358">
        <f t="shared" si="145"/>
        <v>37.07</v>
      </c>
      <c r="Q2358" s="14" t="s">
        <v>8327</v>
      </c>
      <c r="R2358" t="s">
        <v>8331</v>
      </c>
      <c r="S2358" s="17">
        <f t="shared" si="146"/>
        <v>41409.00037037037</v>
      </c>
      <c r="T2358" s="17">
        <f t="shared" si="14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2">
        <f t="shared" si="144"/>
        <v>125</v>
      </c>
      <c r="P2359">
        <f t="shared" si="145"/>
        <v>91</v>
      </c>
      <c r="Q2359" s="14" t="s">
        <v>8308</v>
      </c>
      <c r="R2359" t="s">
        <v>8340</v>
      </c>
      <c r="S2359" s="17">
        <f t="shared" si="146"/>
        <v>42319.035833333335</v>
      </c>
      <c r="T2359" s="17">
        <f t="shared" si="14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2">
        <f t="shared" si="144"/>
        <v>133</v>
      </c>
      <c r="P2360">
        <f t="shared" si="145"/>
        <v>52.68</v>
      </c>
      <c r="Q2360" s="14" t="s">
        <v>8327</v>
      </c>
      <c r="R2360" t="s">
        <v>8331</v>
      </c>
      <c r="S2360" s="17">
        <f t="shared" si="146"/>
        <v>41655.709305555552</v>
      </c>
      <c r="T2360" s="17">
        <f t="shared" si="147"/>
        <v>41676.709305555552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2">
        <f t="shared" si="144"/>
        <v>100</v>
      </c>
      <c r="P2361">
        <f t="shared" si="145"/>
        <v>47.67</v>
      </c>
      <c r="Q2361" s="14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2">
        <f t="shared" si="144"/>
        <v>100</v>
      </c>
      <c r="P2362">
        <f t="shared" si="145"/>
        <v>50</v>
      </c>
      <c r="Q2362" s="14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2">
        <f t="shared" si="144"/>
        <v>1</v>
      </c>
      <c r="P2363">
        <f t="shared" si="145"/>
        <v>35.71</v>
      </c>
      <c r="Q2363" s="14" t="s">
        <v>8319</v>
      </c>
      <c r="R2363" t="s">
        <v>8357</v>
      </c>
      <c r="S2363" s="17">
        <f t="shared" si="146"/>
        <v>42058.809594907405</v>
      </c>
      <c r="T2363" s="17">
        <f t="shared" si="147"/>
        <v>42114.767928240741</v>
      </c>
    </row>
    <row r="2364" spans="1:20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2">
        <f t="shared" si="144"/>
        <v>10</v>
      </c>
      <c r="P2364">
        <f t="shared" si="145"/>
        <v>142.86000000000001</v>
      </c>
      <c r="Q2364" s="14" t="s">
        <v>8323</v>
      </c>
      <c r="R2364" t="s">
        <v>8326</v>
      </c>
      <c r="S2364" s="17">
        <f t="shared" si="146"/>
        <v>42308.211215277777</v>
      </c>
      <c r="T2364" s="17">
        <f t="shared" si="147"/>
        <v>42338.252881944441</v>
      </c>
    </row>
    <row r="2365" spans="1:20" ht="48" x14ac:dyDescent="0.2">
      <c r="A2365">
        <v>2821</v>
      </c>
      <c r="B2365" s="3" t="s">
        <v>2821</v>
      </c>
      <c r="C2365" s="3" t="s">
        <v>6931</v>
      </c>
      <c r="D2365" s="6">
        <v>1000</v>
      </c>
      <c r="E2365" s="8">
        <v>1000</v>
      </c>
      <c r="F2365" t="s">
        <v>8218</v>
      </c>
      <c r="G2365" t="s">
        <v>8224</v>
      </c>
      <c r="H2365" t="s">
        <v>8246</v>
      </c>
      <c r="I2365">
        <v>1411510135</v>
      </c>
      <c r="J2365">
        <v>1408918135</v>
      </c>
      <c r="K2365" t="b">
        <v>0</v>
      </c>
      <c r="L2365">
        <v>35</v>
      </c>
      <c r="M2365" t="b">
        <v>1</v>
      </c>
      <c r="N2365" t="s">
        <v>8269</v>
      </c>
      <c r="O2365" s="12">
        <f t="shared" si="144"/>
        <v>100</v>
      </c>
      <c r="P2365">
        <f t="shared" si="145"/>
        <v>28.57</v>
      </c>
      <c r="Q2365" s="14" t="s">
        <v>8323</v>
      </c>
      <c r="R2365" t="s">
        <v>8326</v>
      </c>
      <c r="S2365" s="17">
        <f t="shared" si="146"/>
        <v>41875.922858796301</v>
      </c>
      <c r="T2365" s="17">
        <f t="shared" si="147"/>
        <v>41905.922858796301</v>
      </c>
    </row>
    <row r="2366" spans="1:20" ht="48" x14ac:dyDescent="0.2">
      <c r="A2366">
        <v>2988</v>
      </c>
      <c r="B2366" s="3" t="s">
        <v>2988</v>
      </c>
      <c r="C2366" s="3" t="s">
        <v>7098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1466412081</v>
      </c>
      <c r="J2366">
        <v>1463820081</v>
      </c>
      <c r="K2366" t="b">
        <v>0</v>
      </c>
      <c r="L2366">
        <v>28</v>
      </c>
      <c r="M2366" t="b">
        <v>1</v>
      </c>
      <c r="N2366" t="s">
        <v>8301</v>
      </c>
      <c r="O2366" s="12">
        <f t="shared" si="144"/>
        <v>100</v>
      </c>
      <c r="P2366">
        <f t="shared" si="145"/>
        <v>35.71</v>
      </c>
      <c r="Q2366" s="14" t="s">
        <v>8323</v>
      </c>
      <c r="R2366" t="s">
        <v>8324</v>
      </c>
      <c r="S2366" s="17">
        <f t="shared" si="146"/>
        <v>42511.362048611118</v>
      </c>
      <c r="T2366" s="17">
        <f t="shared" si="147"/>
        <v>42541.362048611118</v>
      </c>
    </row>
    <row r="2367" spans="1:20" ht="32" x14ac:dyDescent="0.2">
      <c r="A2367">
        <v>2928</v>
      </c>
      <c r="B2367" s="3" t="s">
        <v>2928</v>
      </c>
      <c r="C2367" s="3" t="s">
        <v>7038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 s="12">
        <f t="shared" si="144"/>
        <v>100</v>
      </c>
      <c r="P2367">
        <f t="shared" si="145"/>
        <v>41.67</v>
      </c>
      <c r="Q2367" s="14" t="s">
        <v>8323</v>
      </c>
      <c r="R2367" t="s">
        <v>8335</v>
      </c>
      <c r="S2367" s="17">
        <f t="shared" si="146"/>
        <v>42403.998217592598</v>
      </c>
      <c r="T2367" s="17">
        <f t="shared" si="147"/>
        <v>42433.998217592598</v>
      </c>
    </row>
    <row r="2368" spans="1:20" ht="48" x14ac:dyDescent="0.2">
      <c r="A2368">
        <v>3185</v>
      </c>
      <c r="B2368" s="3" t="s">
        <v>3185</v>
      </c>
      <c r="C2368" s="3" t="s">
        <v>7295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1405553241</v>
      </c>
      <c r="J2368">
        <v>1404948441</v>
      </c>
      <c r="K2368" t="b">
        <v>1</v>
      </c>
      <c r="L2368">
        <v>24</v>
      </c>
      <c r="M2368" t="b">
        <v>1</v>
      </c>
      <c r="N2368" t="s">
        <v>8269</v>
      </c>
      <c r="O2368" s="12">
        <f t="shared" si="144"/>
        <v>100</v>
      </c>
      <c r="P2368">
        <f t="shared" si="145"/>
        <v>41.67</v>
      </c>
      <c r="Q2368" s="14" t="s">
        <v>8323</v>
      </c>
      <c r="R2368" t="s">
        <v>8326</v>
      </c>
      <c r="S2368" s="17">
        <f t="shared" si="146"/>
        <v>41829.977326388893</v>
      </c>
      <c r="T2368" s="17">
        <f t="shared" si="147"/>
        <v>41836.977326388893</v>
      </c>
    </row>
    <row r="2369" spans="1:20" ht="48" x14ac:dyDescent="0.2">
      <c r="A2369">
        <v>3808</v>
      </c>
      <c r="B2369" s="3" t="s">
        <v>3805</v>
      </c>
      <c r="C2369" s="3" t="s">
        <v>7918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1429955619</v>
      </c>
      <c r="J2369">
        <v>1424775219</v>
      </c>
      <c r="K2369" t="b">
        <v>0</v>
      </c>
      <c r="L2369">
        <v>24</v>
      </c>
      <c r="M2369" t="b">
        <v>1</v>
      </c>
      <c r="N2369" t="s">
        <v>8269</v>
      </c>
      <c r="O2369" s="12">
        <f t="shared" si="144"/>
        <v>100</v>
      </c>
      <c r="P2369">
        <f t="shared" si="145"/>
        <v>41.67</v>
      </c>
      <c r="Q2369" s="14" t="s">
        <v>8323</v>
      </c>
      <c r="R2369" t="s">
        <v>8326</v>
      </c>
      <c r="S2369" s="17">
        <f t="shared" si="146"/>
        <v>42059.453923611116</v>
      </c>
      <c r="T2369" s="17">
        <f t="shared" si="147"/>
        <v>42119.412256944444</v>
      </c>
    </row>
    <row r="2370" spans="1:20" ht="96" hidden="1" x14ac:dyDescent="0.2">
      <c r="A2370">
        <v>1845</v>
      </c>
      <c r="B2370" s="3" t="s">
        <v>1846</v>
      </c>
      <c r="C2370" s="3" t="s">
        <v>5955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>
        <v>1466139300</v>
      </c>
      <c r="J2370">
        <v>1464854398</v>
      </c>
      <c r="K2370" t="b">
        <v>0</v>
      </c>
      <c r="L2370">
        <v>19</v>
      </c>
      <c r="M2370" t="b">
        <v>1</v>
      </c>
      <c r="N2370" t="s">
        <v>8274</v>
      </c>
      <c r="O2370" s="12">
        <f t="shared" si="144"/>
        <v>100</v>
      </c>
      <c r="P2370">
        <f t="shared" si="145"/>
        <v>52.63</v>
      </c>
      <c r="Q2370" s="14" t="s">
        <v>8327</v>
      </c>
      <c r="R2370" t="s">
        <v>8331</v>
      </c>
      <c r="S2370" s="17">
        <f t="shared" si="146"/>
        <v>42523.333310185189</v>
      </c>
      <c r="T2370" s="17">
        <f t="shared" si="147"/>
        <v>42538.204861111109</v>
      </c>
    </row>
    <row r="2371" spans="1:20" ht="48" x14ac:dyDescent="0.2">
      <c r="A2371">
        <v>3512</v>
      </c>
      <c r="B2371" s="3" t="s">
        <v>3511</v>
      </c>
      <c r="C2371" s="3" t="s">
        <v>7622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 s="12">
        <f t="shared" ref="O2371:O2434" si="148">ROUND(E2371/D2371*100,0)</f>
        <v>100</v>
      </c>
      <c r="P2371">
        <f t="shared" ref="P2371:P2434" si="149">IFERROR(ROUND(E2371/L2371,2),0)</f>
        <v>58.82</v>
      </c>
      <c r="Q2371" s="14" t="s">
        <v>8323</v>
      </c>
      <c r="R2371" t="s">
        <v>8326</v>
      </c>
      <c r="S2371" s="17">
        <f t="shared" ref="S2371:S2434" si="150">(((J2371/60)/60)/24)+DATE(1970,1,1)</f>
        <v>42057.536944444444</v>
      </c>
      <c r="T2371" s="17">
        <f t="shared" ref="T2371:T2434" si="151">(((I2371/60)/60)/24)+DATE(1970,1,1)</f>
        <v>42117.49527777778</v>
      </c>
    </row>
    <row r="2372" spans="1:20" ht="48" hidden="1" x14ac:dyDescent="0.2">
      <c r="A2372">
        <v>390</v>
      </c>
      <c r="B2372" s="3" t="s">
        <v>391</v>
      </c>
      <c r="C2372" s="3" t="s">
        <v>4500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1431046372</v>
      </c>
      <c r="J2372">
        <v>1429318372</v>
      </c>
      <c r="K2372" t="b">
        <v>0</v>
      </c>
      <c r="L2372">
        <v>14</v>
      </c>
      <c r="M2372" t="b">
        <v>1</v>
      </c>
      <c r="N2372" t="s">
        <v>8267</v>
      </c>
      <c r="O2372" s="12">
        <f t="shared" si="148"/>
        <v>100</v>
      </c>
      <c r="P2372">
        <f t="shared" si="149"/>
        <v>71.430000000000007</v>
      </c>
      <c r="Q2372" s="14" t="s">
        <v>8321</v>
      </c>
      <c r="R2372" t="s">
        <v>8322</v>
      </c>
      <c r="S2372" s="17">
        <f t="shared" si="150"/>
        <v>42112.036712962959</v>
      </c>
      <c r="T2372" s="17">
        <f t="shared" si="151"/>
        <v>42132.036712962959</v>
      </c>
    </row>
    <row r="2373" spans="1:20" ht="48" hidden="1" x14ac:dyDescent="0.2">
      <c r="A2373">
        <v>2172</v>
      </c>
      <c r="B2373" s="3" t="s">
        <v>2173</v>
      </c>
      <c r="C2373" s="3" t="s">
        <v>6282</v>
      </c>
      <c r="D2373" s="6">
        <v>1000</v>
      </c>
      <c r="E2373" s="8">
        <v>1000</v>
      </c>
      <c r="F2373" t="s">
        <v>8218</v>
      </c>
      <c r="G2373" t="s">
        <v>8223</v>
      </c>
      <c r="H2373" t="s">
        <v>8245</v>
      </c>
      <c r="I2373">
        <v>1429365320</v>
      </c>
      <c r="J2373">
        <v>1426773320</v>
      </c>
      <c r="K2373" t="b">
        <v>0</v>
      </c>
      <c r="L2373">
        <v>13</v>
      </c>
      <c r="M2373" t="b">
        <v>1</v>
      </c>
      <c r="N2373" t="s">
        <v>8274</v>
      </c>
      <c r="O2373" s="12">
        <f t="shared" si="148"/>
        <v>100</v>
      </c>
      <c r="P2373">
        <f t="shared" si="149"/>
        <v>76.92</v>
      </c>
      <c r="Q2373" s="14" t="s">
        <v>8327</v>
      </c>
      <c r="R2373" t="s">
        <v>8331</v>
      </c>
      <c r="S2373" s="17">
        <f t="shared" si="150"/>
        <v>42082.580092592587</v>
      </c>
      <c r="T2373" s="17">
        <f t="shared" si="151"/>
        <v>42112.580092592587</v>
      </c>
    </row>
    <row r="2374" spans="1:20" ht="48" x14ac:dyDescent="0.2">
      <c r="A2374">
        <v>3504</v>
      </c>
      <c r="B2374" s="3" t="s">
        <v>3503</v>
      </c>
      <c r="C2374" s="3" t="s">
        <v>7614</v>
      </c>
      <c r="D2374" s="6">
        <v>1000</v>
      </c>
      <c r="E2374" s="8">
        <v>1000</v>
      </c>
      <c r="F2374" t="s">
        <v>8218</v>
      </c>
      <c r="G2374" t="s">
        <v>8223</v>
      </c>
      <c r="H2374" t="s">
        <v>8245</v>
      </c>
      <c r="I2374">
        <v>1447959491</v>
      </c>
      <c r="J2374">
        <v>1445363891</v>
      </c>
      <c r="K2374" t="b">
        <v>0</v>
      </c>
      <c r="L2374">
        <v>8</v>
      </c>
      <c r="M2374" t="b">
        <v>1</v>
      </c>
      <c r="N2374" t="s">
        <v>8269</v>
      </c>
      <c r="O2374" s="12">
        <f t="shared" si="148"/>
        <v>100</v>
      </c>
      <c r="P2374">
        <f t="shared" si="149"/>
        <v>125</v>
      </c>
      <c r="Q2374" s="14" t="s">
        <v>8323</v>
      </c>
      <c r="R2374" t="s">
        <v>8326</v>
      </c>
      <c r="S2374" s="17">
        <f t="shared" si="150"/>
        <v>42297.748738425929</v>
      </c>
      <c r="T2374" s="17">
        <f t="shared" si="151"/>
        <v>42327.790405092594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2">
        <f t="shared" si="148"/>
        <v>11</v>
      </c>
      <c r="P2375">
        <f t="shared" si="149"/>
        <v>55.39</v>
      </c>
      <c r="Q2375" s="14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2">
        <f t="shared" si="148"/>
        <v>2</v>
      </c>
      <c r="P2376">
        <f t="shared" si="149"/>
        <v>66.33</v>
      </c>
      <c r="Q2376" s="14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2">
        <f t="shared" si="148"/>
        <v>3</v>
      </c>
      <c r="P2377">
        <f t="shared" si="149"/>
        <v>66.069999999999993</v>
      </c>
      <c r="Q2377" s="14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2">
        <f t="shared" si="148"/>
        <v>106</v>
      </c>
      <c r="P2378">
        <f t="shared" si="149"/>
        <v>39.44</v>
      </c>
      <c r="Q2378" s="14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2">
        <f t="shared" si="148"/>
        <v>13</v>
      </c>
      <c r="P2379">
        <f t="shared" si="149"/>
        <v>57.65</v>
      </c>
      <c r="Q2379" s="14" t="s">
        <v>8323</v>
      </c>
      <c r="R2379" t="s">
        <v>8335</v>
      </c>
      <c r="S2379" s="17">
        <f t="shared" si="150"/>
        <v>41815.815046296295</v>
      </c>
      <c r="T2379" s="17">
        <f t="shared" si="151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2">
        <f t="shared" si="148"/>
        <v>109</v>
      </c>
      <c r="P2380">
        <f t="shared" si="149"/>
        <v>75.38</v>
      </c>
      <c r="Q2380" s="14" t="s">
        <v>8327</v>
      </c>
      <c r="R2380" t="s">
        <v>8331</v>
      </c>
      <c r="S2380" s="17">
        <f t="shared" si="150"/>
        <v>41382.096180555556</v>
      </c>
      <c r="T2380" s="17">
        <f t="shared" si="151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2">
        <f t="shared" si="148"/>
        <v>2</v>
      </c>
      <c r="P2381">
        <f t="shared" si="149"/>
        <v>61.19</v>
      </c>
      <c r="Q2381" s="14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2">
        <f t="shared" si="148"/>
        <v>1</v>
      </c>
      <c r="P2382">
        <f t="shared" si="149"/>
        <v>195.4</v>
      </c>
      <c r="Q2382" s="14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2">
        <f t="shared" si="148"/>
        <v>129</v>
      </c>
      <c r="P2383">
        <f t="shared" si="149"/>
        <v>60.69</v>
      </c>
      <c r="Q2383" s="14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2">
        <f t="shared" si="148"/>
        <v>647</v>
      </c>
      <c r="P2384">
        <f t="shared" si="149"/>
        <v>21.56</v>
      </c>
      <c r="Q2384" s="14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2">
        <f t="shared" si="148"/>
        <v>138</v>
      </c>
      <c r="P2385">
        <f t="shared" si="149"/>
        <v>28.41</v>
      </c>
      <c r="Q2385" s="14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2">
        <f t="shared" si="148"/>
        <v>38</v>
      </c>
      <c r="P2386">
        <f t="shared" si="149"/>
        <v>119.13</v>
      </c>
      <c r="Q2386" s="14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2">
        <f t="shared" si="148"/>
        <v>190</v>
      </c>
      <c r="P2387">
        <f t="shared" si="149"/>
        <v>50</v>
      </c>
      <c r="Q2387" s="14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2">
        <f t="shared" si="148"/>
        <v>19</v>
      </c>
      <c r="P2388">
        <f t="shared" si="149"/>
        <v>77.5</v>
      </c>
      <c r="Q2388" s="14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64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2">
        <f t="shared" si="148"/>
        <v>31</v>
      </c>
      <c r="P2389">
        <f t="shared" si="149"/>
        <v>66.14</v>
      </c>
      <c r="Q2389" s="14" t="s">
        <v>8323</v>
      </c>
      <c r="R2389" t="s">
        <v>8335</v>
      </c>
      <c r="S2389" s="17">
        <f t="shared" si="150"/>
        <v>41975.700636574074</v>
      </c>
      <c r="T2389" s="17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2">
        <f t="shared" si="148"/>
        <v>110</v>
      </c>
      <c r="P2390">
        <f t="shared" si="149"/>
        <v>44.1</v>
      </c>
      <c r="Q2390" s="14" t="s">
        <v>8308</v>
      </c>
      <c r="R2390" t="s">
        <v>8315</v>
      </c>
      <c r="S2390" s="17">
        <f t="shared" si="150"/>
        <v>41953.966053240743</v>
      </c>
      <c r="T2390" s="17">
        <f t="shared" si="151"/>
        <v>41973.966053240743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2">
        <f t="shared" si="148"/>
        <v>116</v>
      </c>
      <c r="P2391">
        <f t="shared" si="149"/>
        <v>44</v>
      </c>
      <c r="Q2391" s="14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2">
        <f t="shared" si="148"/>
        <v>108</v>
      </c>
      <c r="P2392">
        <f t="shared" si="149"/>
        <v>34.07</v>
      </c>
      <c r="Q2392" s="14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2">
        <f t="shared" si="148"/>
        <v>184</v>
      </c>
      <c r="P2393">
        <f t="shared" si="149"/>
        <v>24.21</v>
      </c>
      <c r="Q2393" s="14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2">
        <f t="shared" si="148"/>
        <v>122</v>
      </c>
      <c r="P2394">
        <f t="shared" si="149"/>
        <v>53.88</v>
      </c>
      <c r="Q2394" s="14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2">
        <f t="shared" si="148"/>
        <v>6</v>
      </c>
      <c r="P2395">
        <f t="shared" si="149"/>
        <v>60.73</v>
      </c>
      <c r="Q2395" s="14" t="s">
        <v>8319</v>
      </c>
      <c r="R2395" t="s">
        <v>8345</v>
      </c>
      <c r="S2395" s="17">
        <f t="shared" si="150"/>
        <v>42109.709629629629</v>
      </c>
      <c r="T2395" s="17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2">
        <f t="shared" si="148"/>
        <v>152</v>
      </c>
      <c r="P2396">
        <f t="shared" si="149"/>
        <v>27.61</v>
      </c>
      <c r="Q2396" s="14" t="s">
        <v>8327</v>
      </c>
      <c r="R2396" t="s">
        <v>8331</v>
      </c>
      <c r="S2396" s="17">
        <f t="shared" si="150"/>
        <v>41282.017962962964</v>
      </c>
      <c r="T2396" s="17">
        <f t="shared" si="151"/>
        <v>41334.581944444442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2">
        <f t="shared" si="148"/>
        <v>23</v>
      </c>
      <c r="P2397">
        <f t="shared" si="149"/>
        <v>53.53</v>
      </c>
      <c r="Q2397" s="14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2">
        <f t="shared" si="148"/>
        <v>34</v>
      </c>
      <c r="P2398">
        <f t="shared" si="149"/>
        <v>75.75</v>
      </c>
      <c r="Q2398" s="14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2">
        <f t="shared" si="148"/>
        <v>36</v>
      </c>
      <c r="P2399">
        <f t="shared" si="149"/>
        <v>33.67</v>
      </c>
      <c r="Q2399" s="14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2">
        <f t="shared" si="148"/>
        <v>48</v>
      </c>
      <c r="P2400">
        <f t="shared" si="149"/>
        <v>31.21</v>
      </c>
      <c r="Q2400" s="14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2">
        <f t="shared" si="148"/>
        <v>101</v>
      </c>
      <c r="P2401">
        <f t="shared" si="149"/>
        <v>60.33</v>
      </c>
      <c r="Q2401" s="14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2">
        <f t="shared" si="148"/>
        <v>8</v>
      </c>
      <c r="P2402">
        <f t="shared" si="149"/>
        <v>31.17</v>
      </c>
      <c r="Q2402" s="14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2">
        <f t="shared" si="148"/>
        <v>181</v>
      </c>
      <c r="P2403">
        <f t="shared" si="149"/>
        <v>31.14</v>
      </c>
      <c r="Q2403" s="14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2">
        <f t="shared" si="148"/>
        <v>100</v>
      </c>
      <c r="P2404">
        <f t="shared" si="149"/>
        <v>50</v>
      </c>
      <c r="Q2404" s="14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2">
        <f t="shared" si="148"/>
        <v>113</v>
      </c>
      <c r="P2405">
        <f t="shared" si="149"/>
        <v>64.290000000000006</v>
      </c>
      <c r="Q2405" s="14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2">
        <f t="shared" si="148"/>
        <v>120</v>
      </c>
      <c r="P2406">
        <f t="shared" si="149"/>
        <v>35.92</v>
      </c>
      <c r="Q2406" s="14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2">
        <f t="shared" si="148"/>
        <v>21</v>
      </c>
      <c r="P2407">
        <f t="shared" si="149"/>
        <v>35.799999999999997</v>
      </c>
      <c r="Q2407" s="14" t="s">
        <v>8313</v>
      </c>
      <c r="R2407" t="s">
        <v>8314</v>
      </c>
      <c r="S2407" s="17">
        <f t="shared" si="150"/>
        <v>41905.979629629634</v>
      </c>
      <c r="T2407" s="17">
        <f t="shared" si="15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2">
        <f t="shared" si="148"/>
        <v>31</v>
      </c>
      <c r="P2408">
        <f t="shared" si="149"/>
        <v>47.11</v>
      </c>
      <c r="Q2408" s="14" t="s">
        <v>8311</v>
      </c>
      <c r="R2408" t="s">
        <v>8352</v>
      </c>
      <c r="S2408" s="17">
        <f t="shared" si="150"/>
        <v>41520.561041666668</v>
      </c>
      <c r="T2408" s="17">
        <f t="shared" si="15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2">
        <f t="shared" si="148"/>
        <v>15</v>
      </c>
      <c r="P2409">
        <f t="shared" si="149"/>
        <v>34.270000000000003</v>
      </c>
      <c r="Q2409" s="14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2">
        <f t="shared" si="148"/>
        <v>111</v>
      </c>
      <c r="P2410">
        <f t="shared" si="149"/>
        <v>35.6</v>
      </c>
      <c r="Q2410" s="14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2">
        <f t="shared" si="148"/>
        <v>119</v>
      </c>
      <c r="P2411">
        <f t="shared" si="149"/>
        <v>29.67</v>
      </c>
      <c r="Q2411" s="14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2">
        <f t="shared" si="148"/>
        <v>6</v>
      </c>
      <c r="P2412">
        <f t="shared" si="149"/>
        <v>46.63</v>
      </c>
      <c r="Q2412" s="14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2">
        <f t="shared" si="148"/>
        <v>148</v>
      </c>
      <c r="P2413">
        <f t="shared" si="149"/>
        <v>35.44</v>
      </c>
      <c r="Q2413" s="14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2">
        <f t="shared" si="148"/>
        <v>1</v>
      </c>
      <c r="P2414">
        <f t="shared" si="149"/>
        <v>80.45</v>
      </c>
      <c r="Q2414" s="14" t="s">
        <v>8308</v>
      </c>
      <c r="R2414" t="s">
        <v>8315</v>
      </c>
      <c r="S2414" s="17">
        <f t="shared" si="150"/>
        <v>41953.158854166672</v>
      </c>
      <c r="T2414" s="17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2">
        <f t="shared" si="148"/>
        <v>885</v>
      </c>
      <c r="P2415">
        <f t="shared" si="149"/>
        <v>35.4</v>
      </c>
      <c r="Q2415" s="14" t="s">
        <v>8313</v>
      </c>
      <c r="R2415" t="s">
        <v>8314</v>
      </c>
      <c r="S2415" s="17">
        <f t="shared" si="150"/>
        <v>42410.982002314813</v>
      </c>
      <c r="T2415" s="17">
        <f t="shared" si="151"/>
        <v>42440.982002314813</v>
      </c>
    </row>
    <row r="2416" spans="1:20" ht="48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2">
        <f t="shared" si="148"/>
        <v>4</v>
      </c>
      <c r="P2416">
        <f t="shared" si="149"/>
        <v>55.06</v>
      </c>
      <c r="Q2416" s="14" t="s">
        <v>8323</v>
      </c>
      <c r="R2416" t="s">
        <v>8335</v>
      </c>
      <c r="S2416" s="17">
        <f t="shared" si="150"/>
        <v>41982.737071759257</v>
      </c>
      <c r="T2416" s="17">
        <f t="shared" si="15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2">
        <f t="shared" si="148"/>
        <v>11</v>
      </c>
      <c r="P2417">
        <f t="shared" si="149"/>
        <v>51.82</v>
      </c>
      <c r="Q2417" s="14" t="s">
        <v>8308</v>
      </c>
      <c r="R2417" t="s">
        <v>8310</v>
      </c>
      <c r="S2417" s="17">
        <f t="shared" si="150"/>
        <v>42082.802812499998</v>
      </c>
      <c r="T2417" s="17">
        <f t="shared" si="151"/>
        <v>42104.207638888889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2">
        <f t="shared" si="148"/>
        <v>18</v>
      </c>
      <c r="P2418">
        <f t="shared" si="149"/>
        <v>41.95</v>
      </c>
      <c r="Q2418" s="14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2">
        <f t="shared" si="148"/>
        <v>119</v>
      </c>
      <c r="P2419">
        <f t="shared" si="149"/>
        <v>17.25</v>
      </c>
      <c r="Q2419" s="14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2">
        <f t="shared" si="148"/>
        <v>1</v>
      </c>
      <c r="P2420">
        <f t="shared" si="149"/>
        <v>30.31</v>
      </c>
      <c r="Q2420" s="14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2">
        <f t="shared" si="148"/>
        <v>15</v>
      </c>
      <c r="P2421">
        <f t="shared" si="149"/>
        <v>97.33</v>
      </c>
      <c r="Q2421" s="14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2">
        <f t="shared" si="148"/>
        <v>109</v>
      </c>
      <c r="P2422">
        <f t="shared" si="149"/>
        <v>46.05</v>
      </c>
      <c r="Q2422" s="14" t="s">
        <v>8323</v>
      </c>
      <c r="R2422" t="s">
        <v>8326</v>
      </c>
      <c r="S2422" s="17">
        <f t="shared" si="150"/>
        <v>42523.248715277776</v>
      </c>
      <c r="T2422" s="17">
        <f t="shared" si="15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2">
        <f t="shared" si="148"/>
        <v>219</v>
      </c>
      <c r="P2423">
        <f t="shared" si="149"/>
        <v>62.5</v>
      </c>
      <c r="Q2423" s="14" t="s">
        <v>8327</v>
      </c>
      <c r="R2423" t="s">
        <v>8331</v>
      </c>
      <c r="S2423" s="17">
        <f t="shared" si="150"/>
        <v>42184.646863425922</v>
      </c>
      <c r="T2423" s="17">
        <f t="shared" si="151"/>
        <v>42214.646863425922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2">
        <f t="shared" si="148"/>
        <v>9</v>
      </c>
      <c r="P2424">
        <f t="shared" si="149"/>
        <v>25.65</v>
      </c>
      <c r="Q2424" s="14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2">
        <f t="shared" si="148"/>
        <v>289</v>
      </c>
      <c r="P2425">
        <f t="shared" si="149"/>
        <v>43.35</v>
      </c>
      <c r="Q2425" s="14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2">
        <f t="shared" si="148"/>
        <v>13</v>
      </c>
      <c r="P2426">
        <f t="shared" si="149"/>
        <v>37.61</v>
      </c>
      <c r="Q2426" s="14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2">
        <f t="shared" si="148"/>
        <v>2</v>
      </c>
      <c r="P2427">
        <f t="shared" si="149"/>
        <v>50.65</v>
      </c>
      <c r="Q2427" s="14" t="s">
        <v>8308</v>
      </c>
      <c r="R2427" t="s">
        <v>8310</v>
      </c>
      <c r="S2427" s="17">
        <f t="shared" si="150"/>
        <v>42060.913877314815</v>
      </c>
      <c r="T2427" s="17">
        <f t="shared" si="15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2">
        <f t="shared" si="148"/>
        <v>3</v>
      </c>
      <c r="P2428">
        <f t="shared" si="149"/>
        <v>61.5</v>
      </c>
      <c r="Q2428" s="14" t="s">
        <v>8321</v>
      </c>
      <c r="R2428" t="s">
        <v>8339</v>
      </c>
      <c r="S2428" s="17">
        <f t="shared" si="150"/>
        <v>41869.698136574072</v>
      </c>
      <c r="T2428" s="17">
        <f t="shared" si="15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2">
        <f t="shared" si="148"/>
        <v>156</v>
      </c>
      <c r="P2429">
        <f t="shared" si="149"/>
        <v>26.06</v>
      </c>
      <c r="Q2429" s="14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2">
        <f t="shared" si="148"/>
        <v>16</v>
      </c>
      <c r="P2430">
        <f t="shared" si="149"/>
        <v>45.16</v>
      </c>
      <c r="Q2430" s="14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2">
        <f t="shared" si="148"/>
        <v>68</v>
      </c>
      <c r="P2431">
        <f t="shared" si="149"/>
        <v>122.14</v>
      </c>
      <c r="Q2431" s="14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2">
        <f t="shared" si="148"/>
        <v>1</v>
      </c>
      <c r="P2432">
        <f t="shared" si="149"/>
        <v>31.56</v>
      </c>
      <c r="Q2432" s="14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2">
        <f t="shared" si="148"/>
        <v>34</v>
      </c>
      <c r="P2433">
        <f t="shared" si="149"/>
        <v>35.5</v>
      </c>
      <c r="Q2433" s="14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2">
        <f t="shared" si="148"/>
        <v>21</v>
      </c>
      <c r="P2434">
        <f t="shared" si="149"/>
        <v>56.67</v>
      </c>
      <c r="Q2434" s="14" t="s">
        <v>8327</v>
      </c>
      <c r="R2434" t="s">
        <v>8330</v>
      </c>
      <c r="S2434" s="17">
        <f t="shared" si="150"/>
        <v>42175.948981481488</v>
      </c>
      <c r="T2434" s="17">
        <f t="shared" si="15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2">
        <f t="shared" ref="O2435:O2498" si="152">ROUND(E2435/D2435*100,0)</f>
        <v>34</v>
      </c>
      <c r="P2435">
        <f t="shared" ref="P2435:P2498" si="153">IFERROR(ROUND(E2435/L2435,2),0)</f>
        <v>121.43</v>
      </c>
      <c r="Q2435" s="14" t="s">
        <v>8308</v>
      </c>
      <c r="R2435" t="s">
        <v>8342</v>
      </c>
      <c r="S2435" s="17">
        <f t="shared" ref="S2435:S2498" si="154">(((J2435/60)/60)/24)+DATE(1970,1,1)</f>
        <v>41948.00209490741</v>
      </c>
      <c r="T2435" s="17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2">
        <f t="shared" si="152"/>
        <v>39</v>
      </c>
      <c r="P2436">
        <f t="shared" si="153"/>
        <v>40.479999999999997</v>
      </c>
      <c r="Q2436" s="14" t="s">
        <v>8316</v>
      </c>
      <c r="R2436" t="s">
        <v>8334</v>
      </c>
      <c r="S2436" s="17">
        <f t="shared" si="154"/>
        <v>41572.229849537034</v>
      </c>
      <c r="T2436" s="17">
        <f t="shared" si="155"/>
        <v>41604.271516203706</v>
      </c>
    </row>
    <row r="2437" spans="1:20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2">
        <f t="shared" si="152"/>
        <v>100</v>
      </c>
      <c r="P2437">
        <f t="shared" si="153"/>
        <v>40.479999999999997</v>
      </c>
      <c r="Q2437" s="14" t="s">
        <v>8323</v>
      </c>
      <c r="R2437" t="s">
        <v>8326</v>
      </c>
      <c r="S2437" s="17">
        <f t="shared" si="154"/>
        <v>42307.908379629633</v>
      </c>
      <c r="T2437" s="17">
        <f t="shared" si="15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2">
        <f t="shared" si="152"/>
        <v>113</v>
      </c>
      <c r="P2438">
        <f t="shared" si="153"/>
        <v>34</v>
      </c>
      <c r="Q2438" s="14" t="s">
        <v>8327</v>
      </c>
      <c r="R2438" t="s">
        <v>8328</v>
      </c>
      <c r="S2438" s="17">
        <f t="shared" si="154"/>
        <v>41034.72216435185</v>
      </c>
      <c r="T2438" s="17">
        <f t="shared" si="155"/>
        <v>41064.72216435185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2">
        <f t="shared" si="152"/>
        <v>2</v>
      </c>
      <c r="P2439">
        <f t="shared" si="153"/>
        <v>70.17</v>
      </c>
      <c r="Q2439" s="14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2">
        <f t="shared" si="152"/>
        <v>105</v>
      </c>
      <c r="P2440">
        <f t="shared" si="153"/>
        <v>17.829999999999998</v>
      </c>
      <c r="Q2440" s="14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2">
        <f t="shared" si="152"/>
        <v>6</v>
      </c>
      <c r="P2441">
        <f t="shared" si="153"/>
        <v>119.57</v>
      </c>
      <c r="Q2441" s="14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2">
        <f t="shared" si="152"/>
        <v>5</v>
      </c>
      <c r="P2442">
        <f t="shared" si="153"/>
        <v>37.950000000000003</v>
      </c>
      <c r="Q2442" s="14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2">
        <f t="shared" si="152"/>
        <v>166</v>
      </c>
      <c r="P2443">
        <f t="shared" si="153"/>
        <v>31.96</v>
      </c>
      <c r="Q2443" s="14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2">
        <f t="shared" si="152"/>
        <v>24</v>
      </c>
      <c r="P2444">
        <f t="shared" si="153"/>
        <v>23.63</v>
      </c>
      <c r="Q2444" s="14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2">
        <f t="shared" si="152"/>
        <v>330</v>
      </c>
      <c r="P2445">
        <f t="shared" si="153"/>
        <v>43.42</v>
      </c>
      <c r="Q2445" s="14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2">
        <f t="shared" si="152"/>
        <v>118</v>
      </c>
      <c r="P2446">
        <f t="shared" si="153"/>
        <v>37.450000000000003</v>
      </c>
      <c r="Q2446" s="14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2">
        <f t="shared" si="152"/>
        <v>8</v>
      </c>
      <c r="P2447">
        <f t="shared" si="153"/>
        <v>16.760000000000002</v>
      </c>
      <c r="Q2447" s="14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2">
        <f t="shared" si="152"/>
        <v>16</v>
      </c>
      <c r="P2448">
        <f t="shared" si="153"/>
        <v>68.42</v>
      </c>
      <c r="Q2448" s="14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2">
        <f t="shared" si="152"/>
        <v>137</v>
      </c>
      <c r="P2449">
        <f t="shared" si="153"/>
        <v>30.37</v>
      </c>
      <c r="Q2449" s="14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2">
        <f t="shared" si="152"/>
        <v>102</v>
      </c>
      <c r="P2450">
        <f t="shared" si="153"/>
        <v>58.21</v>
      </c>
      <c r="Q2450" s="14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2">
        <f t="shared" si="152"/>
        <v>33</v>
      </c>
      <c r="P2451">
        <f t="shared" si="153"/>
        <v>50.88</v>
      </c>
      <c r="Q2451" s="14" t="s">
        <v>8323</v>
      </c>
      <c r="R2451" t="s">
        <v>8326</v>
      </c>
      <c r="S2451" s="17">
        <f t="shared" si="154"/>
        <v>42193.482291666667</v>
      </c>
      <c r="T2451" s="17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2">
        <f t="shared" si="152"/>
        <v>148</v>
      </c>
      <c r="P2452">
        <f t="shared" si="153"/>
        <v>54.27</v>
      </c>
      <c r="Q2452" s="14" t="s">
        <v>8311</v>
      </c>
      <c r="R2452" t="s">
        <v>8333</v>
      </c>
      <c r="S2452" s="17">
        <f t="shared" si="154"/>
        <v>40990.709317129629</v>
      </c>
      <c r="T2452" s="17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2">
        <f t="shared" si="152"/>
        <v>163</v>
      </c>
      <c r="P2453">
        <f t="shared" si="153"/>
        <v>27.1</v>
      </c>
      <c r="Q2453" s="14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2">
        <f t="shared" si="152"/>
        <v>116</v>
      </c>
      <c r="P2454">
        <f t="shared" si="153"/>
        <v>24.58</v>
      </c>
      <c r="Q2454" s="14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8" x14ac:dyDescent="0.2">
      <c r="A2455">
        <v>3327</v>
      </c>
      <c r="B2455" s="3" t="s">
        <v>3327</v>
      </c>
      <c r="C2455" s="3" t="s">
        <v>7437</v>
      </c>
      <c r="D2455" s="6">
        <v>800</v>
      </c>
      <c r="E2455" s="8">
        <v>810</v>
      </c>
      <c r="F2455" t="s">
        <v>8218</v>
      </c>
      <c r="G2455" t="s">
        <v>8224</v>
      </c>
      <c r="H2455" t="s">
        <v>8246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8269</v>
      </c>
      <c r="O2455" s="12">
        <f t="shared" si="152"/>
        <v>101</v>
      </c>
      <c r="P2455">
        <f t="shared" si="153"/>
        <v>24.55</v>
      </c>
      <c r="Q2455" s="14" t="s">
        <v>8323</v>
      </c>
      <c r="R2455" t="s">
        <v>8326</v>
      </c>
      <c r="S2455" s="17">
        <f t="shared" si="154"/>
        <v>42468.374606481477</v>
      </c>
      <c r="T2455" s="17">
        <f t="shared" si="155"/>
        <v>42498.374606481477</v>
      </c>
    </row>
    <row r="2456" spans="1:20" ht="48" hidden="1" x14ac:dyDescent="0.2">
      <c r="A2456">
        <v>2300</v>
      </c>
      <c r="B2456" s="3" t="s">
        <v>2301</v>
      </c>
      <c r="C2456" s="3" t="s">
        <v>6410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8274</v>
      </c>
      <c r="O2456" s="12">
        <f t="shared" si="152"/>
        <v>101</v>
      </c>
      <c r="P2456">
        <f t="shared" si="153"/>
        <v>115.71</v>
      </c>
      <c r="Q2456" s="14" t="s">
        <v>8327</v>
      </c>
      <c r="R2456" t="s">
        <v>8331</v>
      </c>
      <c r="S2456" s="17">
        <f t="shared" si="154"/>
        <v>41074.727037037039</v>
      </c>
      <c r="T2456" s="17">
        <f t="shared" si="155"/>
        <v>41088.727037037039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2">
        <f t="shared" si="152"/>
        <v>27</v>
      </c>
      <c r="P2457">
        <f t="shared" si="153"/>
        <v>36.68</v>
      </c>
      <c r="Q2457" s="14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2">
        <f t="shared" si="152"/>
        <v>101</v>
      </c>
      <c r="P2458">
        <f t="shared" si="153"/>
        <v>35</v>
      </c>
      <c r="Q2458" s="14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2">
        <f t="shared" si="152"/>
        <v>7</v>
      </c>
      <c r="P2459">
        <f t="shared" si="153"/>
        <v>80.5</v>
      </c>
      <c r="Q2459" s="14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2">
        <f t="shared" si="152"/>
        <v>20</v>
      </c>
      <c r="P2460">
        <f t="shared" si="153"/>
        <v>100.63</v>
      </c>
      <c r="Q2460" s="14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2">
        <f t="shared" si="152"/>
        <v>27</v>
      </c>
      <c r="P2461">
        <f t="shared" si="153"/>
        <v>42.16</v>
      </c>
      <c r="Q2461" s="14" t="s">
        <v>8311</v>
      </c>
      <c r="R2461" t="s">
        <v>8356</v>
      </c>
      <c r="S2461" s="17">
        <f t="shared" si="154"/>
        <v>41850.781377314815</v>
      </c>
      <c r="T2461" s="17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2">
        <f t="shared" si="152"/>
        <v>134</v>
      </c>
      <c r="P2462">
        <f t="shared" si="153"/>
        <v>53.4</v>
      </c>
      <c r="Q2462" s="14" t="s">
        <v>8319</v>
      </c>
      <c r="R2462" t="s">
        <v>8320</v>
      </c>
      <c r="S2462" s="17">
        <f t="shared" si="154"/>
        <v>42338.84375</v>
      </c>
      <c r="T2462" s="17">
        <f t="shared" si="15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2">
        <f t="shared" si="152"/>
        <v>1</v>
      </c>
      <c r="P2463">
        <f t="shared" si="153"/>
        <v>200</v>
      </c>
      <c r="Q2463" s="14" t="s">
        <v>8319</v>
      </c>
      <c r="R2463" t="s">
        <v>8345</v>
      </c>
      <c r="S2463" s="17">
        <f t="shared" si="154"/>
        <v>41820.914641203701</v>
      </c>
      <c r="T2463" s="17">
        <f t="shared" si="155"/>
        <v>41860.914641203701</v>
      </c>
    </row>
    <row r="2464" spans="1:20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2">
        <f t="shared" si="152"/>
        <v>3</v>
      </c>
      <c r="P2464">
        <f t="shared" si="153"/>
        <v>800</v>
      </c>
      <c r="Q2464" s="14" t="s">
        <v>8323</v>
      </c>
      <c r="R2464" t="s">
        <v>8326</v>
      </c>
      <c r="S2464" s="17">
        <f t="shared" si="154"/>
        <v>42693.031828703708</v>
      </c>
      <c r="T2464" s="17">
        <f t="shared" si="15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2">
        <f t="shared" si="152"/>
        <v>16</v>
      </c>
      <c r="P2465">
        <f t="shared" si="153"/>
        <v>160</v>
      </c>
      <c r="Q2465" s="14" t="s">
        <v>8321</v>
      </c>
      <c r="R2465" t="s">
        <v>8325</v>
      </c>
      <c r="S2465" s="17">
        <f t="shared" si="154"/>
        <v>42182.234456018516</v>
      </c>
      <c r="T2465" s="17">
        <f t="shared" si="15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2">
        <f t="shared" si="152"/>
        <v>18</v>
      </c>
      <c r="P2466">
        <f t="shared" si="153"/>
        <v>88.89</v>
      </c>
      <c r="Q2466" s="14" t="s">
        <v>8311</v>
      </c>
      <c r="R2466" t="s">
        <v>8348</v>
      </c>
      <c r="S2466" s="17">
        <f t="shared" si="154"/>
        <v>42192.675821759258</v>
      </c>
      <c r="T2466" s="17">
        <f t="shared" si="155"/>
        <v>42232.675821759258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2">
        <f t="shared" si="152"/>
        <v>100</v>
      </c>
      <c r="P2467">
        <f t="shared" si="153"/>
        <v>29.63</v>
      </c>
      <c r="Q2467" s="14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2">
        <f t="shared" si="152"/>
        <v>133</v>
      </c>
      <c r="P2468">
        <f t="shared" si="153"/>
        <v>57.14</v>
      </c>
      <c r="Q2468" s="14" t="s">
        <v>8321</v>
      </c>
      <c r="R2468" t="s">
        <v>8332</v>
      </c>
      <c r="S2468" s="17">
        <f t="shared" si="154"/>
        <v>42318.025011574078</v>
      </c>
      <c r="T2468" s="17">
        <f t="shared" si="15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2">
        <f t="shared" si="152"/>
        <v>266</v>
      </c>
      <c r="P2469">
        <f t="shared" si="153"/>
        <v>26.57</v>
      </c>
      <c r="Q2469" s="14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2">
        <f t="shared" si="152"/>
        <v>16</v>
      </c>
      <c r="P2470">
        <f t="shared" si="153"/>
        <v>88.44</v>
      </c>
      <c r="Q2470" s="14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8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2">
        <f t="shared" si="152"/>
        <v>4</v>
      </c>
      <c r="P2471">
        <f t="shared" si="153"/>
        <v>56.79</v>
      </c>
      <c r="Q2471" s="14" t="s">
        <v>8323</v>
      </c>
      <c r="R2471" t="s">
        <v>8324</v>
      </c>
      <c r="S2471" s="17">
        <f t="shared" si="154"/>
        <v>42114.825532407413</v>
      </c>
      <c r="T2471" s="17">
        <f t="shared" si="155"/>
        <v>42144.825532407413</v>
      </c>
    </row>
    <row r="2472" spans="1:20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2">
        <f t="shared" si="152"/>
        <v>53</v>
      </c>
      <c r="P2472">
        <f t="shared" si="153"/>
        <v>88.33</v>
      </c>
      <c r="Q2472" s="14" t="s">
        <v>8323</v>
      </c>
      <c r="R2472" t="s">
        <v>8326</v>
      </c>
      <c r="S2472" s="17">
        <f t="shared" si="154"/>
        <v>42534.933321759265</v>
      </c>
      <c r="T2472" s="17">
        <f t="shared" si="155"/>
        <v>42554.832638888889</v>
      </c>
    </row>
    <row r="2473" spans="1:20" ht="48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2">
        <f t="shared" si="152"/>
        <v>106</v>
      </c>
      <c r="P2473">
        <f t="shared" si="153"/>
        <v>88.33</v>
      </c>
      <c r="Q2473" s="14" t="s">
        <v>8323</v>
      </c>
      <c r="R2473" t="s">
        <v>8335</v>
      </c>
      <c r="S2473" s="17">
        <f t="shared" si="154"/>
        <v>41872.291238425925</v>
      </c>
      <c r="T2473" s="17">
        <f t="shared" si="155"/>
        <v>41897.255555555559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2">
        <f t="shared" si="152"/>
        <v>158</v>
      </c>
      <c r="P2474">
        <f t="shared" si="153"/>
        <v>79.099999999999994</v>
      </c>
      <c r="Q2474" s="14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2">
        <f t="shared" si="152"/>
        <v>1</v>
      </c>
      <c r="P2475">
        <f t="shared" si="153"/>
        <v>112.57</v>
      </c>
      <c r="Q2475" s="14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2">
        <f t="shared" si="152"/>
        <v>106</v>
      </c>
      <c r="P2476">
        <f t="shared" si="153"/>
        <v>23.12</v>
      </c>
      <c r="Q2476" s="14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2">
        <f t="shared" si="152"/>
        <v>142</v>
      </c>
      <c r="P2477">
        <f t="shared" si="153"/>
        <v>29</v>
      </c>
      <c r="Q2477" s="14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2">
        <f t="shared" si="152"/>
        <v>104</v>
      </c>
      <c r="P2478">
        <f t="shared" si="153"/>
        <v>97.5</v>
      </c>
      <c r="Q2478" s="14" t="s">
        <v>8323</v>
      </c>
      <c r="R2478" t="s">
        <v>8326</v>
      </c>
      <c r="S2478" s="17">
        <f t="shared" si="154"/>
        <v>41780.712893518517</v>
      </c>
      <c r="T2478" s="17">
        <f t="shared" si="155"/>
        <v>41806.712893518517</v>
      </c>
    </row>
    <row r="2479" spans="1:20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2">
        <f t="shared" si="152"/>
        <v>130</v>
      </c>
      <c r="P2479">
        <f t="shared" si="153"/>
        <v>23.64</v>
      </c>
      <c r="Q2479" s="14" t="s">
        <v>8323</v>
      </c>
      <c r="R2479" t="s">
        <v>8326</v>
      </c>
      <c r="S2479" s="17">
        <f t="shared" si="154"/>
        <v>42023.634976851856</v>
      </c>
      <c r="T2479" s="17">
        <f t="shared" si="155"/>
        <v>42063.634976851856</v>
      </c>
    </row>
    <row r="2480" spans="1:20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2">
        <f t="shared" si="152"/>
        <v>130</v>
      </c>
      <c r="P2480">
        <f t="shared" si="153"/>
        <v>28.89</v>
      </c>
      <c r="Q2480" s="14" t="s">
        <v>8323</v>
      </c>
      <c r="R2480" t="s">
        <v>8326</v>
      </c>
      <c r="S2480" s="17">
        <f t="shared" si="154"/>
        <v>42093.786840277782</v>
      </c>
      <c r="T2480" s="17">
        <f t="shared" si="155"/>
        <v>42120.26944444445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2">
        <f t="shared" si="152"/>
        <v>22</v>
      </c>
      <c r="P2481">
        <f t="shared" si="153"/>
        <v>129.16999999999999</v>
      </c>
      <c r="Q2481" s="14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2">
        <f t="shared" si="152"/>
        <v>100</v>
      </c>
      <c r="P2482">
        <f t="shared" si="153"/>
        <v>38.65</v>
      </c>
      <c r="Q2482" s="14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2">
        <f t="shared" si="152"/>
        <v>7</v>
      </c>
      <c r="P2483">
        <f t="shared" si="153"/>
        <v>47.88</v>
      </c>
      <c r="Q2483" s="14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2">
        <f t="shared" si="152"/>
        <v>116</v>
      </c>
      <c r="P2484">
        <f t="shared" si="153"/>
        <v>40.21</v>
      </c>
      <c r="Q2484" s="14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2">
        <f t="shared" si="152"/>
        <v>127</v>
      </c>
      <c r="P2485">
        <f t="shared" si="153"/>
        <v>21.19</v>
      </c>
      <c r="Q2485" s="14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2">
        <f t="shared" si="152"/>
        <v>22</v>
      </c>
      <c r="P2486">
        <f t="shared" si="153"/>
        <v>76</v>
      </c>
      <c r="Q2486" s="14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2">
        <f t="shared" si="152"/>
        <v>117</v>
      </c>
      <c r="P2487">
        <f t="shared" si="153"/>
        <v>50.67</v>
      </c>
      <c r="Q2487" s="14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2">
        <f t="shared" si="152"/>
        <v>152</v>
      </c>
      <c r="P2488">
        <f t="shared" si="153"/>
        <v>19.489999999999998</v>
      </c>
      <c r="Q2488" s="14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2">
        <f t="shared" si="152"/>
        <v>22</v>
      </c>
      <c r="P2489">
        <f t="shared" si="153"/>
        <v>126.5</v>
      </c>
      <c r="Q2489" s="14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2">
        <f t="shared" si="152"/>
        <v>101</v>
      </c>
      <c r="P2490">
        <f t="shared" si="153"/>
        <v>42.11</v>
      </c>
      <c r="Q2490" s="14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2">
        <f t="shared" si="152"/>
        <v>151</v>
      </c>
      <c r="P2491">
        <f t="shared" si="153"/>
        <v>50.27</v>
      </c>
      <c r="Q2491" s="14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2">
        <f t="shared" si="152"/>
        <v>251</v>
      </c>
      <c r="P2492">
        <f t="shared" si="153"/>
        <v>44.24</v>
      </c>
      <c r="Q2492" s="14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2">
        <f t="shared" si="152"/>
        <v>15</v>
      </c>
      <c r="P2493">
        <f t="shared" si="153"/>
        <v>83.33</v>
      </c>
      <c r="Q2493" s="14" t="s">
        <v>8323</v>
      </c>
      <c r="R2493" t="s">
        <v>8326</v>
      </c>
      <c r="S2493" s="17">
        <f t="shared" si="154"/>
        <v>41746.189409722225</v>
      </c>
      <c r="T2493" s="17">
        <f t="shared" si="15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2">
        <f t="shared" si="152"/>
        <v>75</v>
      </c>
      <c r="P2494">
        <f t="shared" si="153"/>
        <v>35.71</v>
      </c>
      <c r="Q2494" s="14" t="s">
        <v>8327</v>
      </c>
      <c r="R2494" t="s">
        <v>8328</v>
      </c>
      <c r="S2494" s="17">
        <f t="shared" si="154"/>
        <v>42713.941099537042</v>
      </c>
      <c r="T2494" s="17">
        <f t="shared" si="15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2">
        <f t="shared" si="152"/>
        <v>125</v>
      </c>
      <c r="P2495">
        <f t="shared" si="153"/>
        <v>27.78</v>
      </c>
      <c r="Q2495" s="14" t="s">
        <v>8327</v>
      </c>
      <c r="R2495" t="s">
        <v>8328</v>
      </c>
      <c r="S2495" s="17">
        <f t="shared" si="154"/>
        <v>41024.985972222225</v>
      </c>
      <c r="T2495" s="17">
        <f t="shared" si="15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2">
        <f t="shared" si="152"/>
        <v>30</v>
      </c>
      <c r="P2496">
        <f t="shared" si="153"/>
        <v>93.25</v>
      </c>
      <c r="Q2496" s="14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2">
        <f t="shared" si="152"/>
        <v>149</v>
      </c>
      <c r="P2497">
        <f t="shared" si="153"/>
        <v>37.25</v>
      </c>
      <c r="Q2497" s="14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2">
        <f t="shared" si="152"/>
        <v>27</v>
      </c>
      <c r="P2498">
        <f t="shared" si="153"/>
        <v>35</v>
      </c>
      <c r="Q2498" s="14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2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4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2">
        <f t="shared" si="156"/>
        <v>29</v>
      </c>
      <c r="P2500">
        <f t="shared" si="157"/>
        <v>40.61</v>
      </c>
      <c r="Q2500" s="14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2">
        <f t="shared" si="156"/>
        <v>24</v>
      </c>
      <c r="P2501">
        <f t="shared" si="157"/>
        <v>34.76</v>
      </c>
      <c r="Q2501" s="14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2">
        <f t="shared" si="156"/>
        <v>37</v>
      </c>
      <c r="P2502">
        <f t="shared" si="157"/>
        <v>91.25</v>
      </c>
      <c r="Q2502" s="14" t="s">
        <v>8323</v>
      </c>
      <c r="R2502" t="s">
        <v>8326</v>
      </c>
      <c r="S2502" s="17">
        <f t="shared" si="158"/>
        <v>41890.086805555555</v>
      </c>
      <c r="T2502" s="17">
        <f t="shared" si="159"/>
        <v>41934.207638888889</v>
      </c>
    </row>
    <row r="2503" spans="1:20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2">
        <f t="shared" si="156"/>
        <v>104</v>
      </c>
      <c r="P2503">
        <f t="shared" si="157"/>
        <v>36.5</v>
      </c>
      <c r="Q2503" s="14" t="s">
        <v>8323</v>
      </c>
      <c r="R2503" t="s">
        <v>8326</v>
      </c>
      <c r="S2503" s="17">
        <f t="shared" si="158"/>
        <v>41780.525937500002</v>
      </c>
      <c r="T2503" s="17">
        <f t="shared" si="15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2">
        <f t="shared" si="156"/>
        <v>145</v>
      </c>
      <c r="P2504">
        <f t="shared" si="157"/>
        <v>21.38</v>
      </c>
      <c r="Q2504" s="14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2">
        <f t="shared" si="156"/>
        <v>7</v>
      </c>
      <c r="P2505">
        <f t="shared" si="157"/>
        <v>80.67</v>
      </c>
      <c r="Q2505" s="14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2">
        <f t="shared" si="156"/>
        <v>104</v>
      </c>
      <c r="P2506">
        <f t="shared" si="157"/>
        <v>55.77</v>
      </c>
      <c r="Q2506" s="14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2">
        <f t="shared" si="156"/>
        <v>21</v>
      </c>
      <c r="P2507">
        <f t="shared" si="157"/>
        <v>180.5</v>
      </c>
      <c r="Q2507" s="14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2">
        <f t="shared" si="156"/>
        <v>103</v>
      </c>
      <c r="P2508">
        <f t="shared" si="157"/>
        <v>120.17</v>
      </c>
      <c r="Q2508" s="14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2">
        <f t="shared" si="156"/>
        <v>103</v>
      </c>
      <c r="P2509">
        <f t="shared" si="157"/>
        <v>26.67</v>
      </c>
      <c r="Q2509" s="14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2">
        <f t="shared" si="156"/>
        <v>120</v>
      </c>
      <c r="P2510">
        <f t="shared" si="157"/>
        <v>55.23</v>
      </c>
      <c r="Q2510" s="14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2">
        <f t="shared" si="156"/>
        <v>10</v>
      </c>
      <c r="P2511">
        <f t="shared" si="157"/>
        <v>44.69</v>
      </c>
      <c r="Q2511" s="14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2">
        <f t="shared" si="156"/>
        <v>57</v>
      </c>
      <c r="P2512">
        <f t="shared" si="157"/>
        <v>59.58</v>
      </c>
      <c r="Q2512" s="14" t="s">
        <v>8323</v>
      </c>
      <c r="R2512" t="s">
        <v>8326</v>
      </c>
      <c r="S2512" s="17">
        <f t="shared" si="158"/>
        <v>42061.963263888887</v>
      </c>
      <c r="T2512" s="17">
        <f t="shared" si="159"/>
        <v>42091.921597222223</v>
      </c>
    </row>
    <row r="2513" spans="1:20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2">
        <f t="shared" si="156"/>
        <v>60</v>
      </c>
      <c r="P2513">
        <f t="shared" si="157"/>
        <v>65</v>
      </c>
      <c r="Q2513" s="14" t="s">
        <v>8323</v>
      </c>
      <c r="R2513" t="s">
        <v>8324</v>
      </c>
      <c r="S2513" s="17">
        <f t="shared" si="158"/>
        <v>42141.741307870368</v>
      </c>
      <c r="T2513" s="17">
        <f t="shared" si="159"/>
        <v>42171.741307870368</v>
      </c>
    </row>
    <row r="2514" spans="1:20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2">
        <f t="shared" si="156"/>
        <v>119</v>
      </c>
      <c r="P2514">
        <f t="shared" si="157"/>
        <v>27.5</v>
      </c>
      <c r="Q2514" s="14" t="s">
        <v>8323</v>
      </c>
      <c r="R2514" t="s">
        <v>8326</v>
      </c>
      <c r="S2514" s="17">
        <f t="shared" si="158"/>
        <v>42101.423541666663</v>
      </c>
      <c r="T2514" s="17">
        <f t="shared" si="159"/>
        <v>42131.423541666663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2">
        <f t="shared" si="156"/>
        <v>115</v>
      </c>
      <c r="P2515">
        <f t="shared" si="157"/>
        <v>51</v>
      </c>
      <c r="Q2515" s="14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2">
        <f t="shared" si="156"/>
        <v>130</v>
      </c>
      <c r="P2516">
        <f t="shared" si="157"/>
        <v>25.46</v>
      </c>
      <c r="Q2516" s="14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2">
        <f t="shared" si="156"/>
        <v>28</v>
      </c>
      <c r="P2517">
        <f t="shared" si="157"/>
        <v>19.239999999999998</v>
      </c>
      <c r="Q2517" s="14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2">
        <f t="shared" si="156"/>
        <v>118</v>
      </c>
      <c r="P2518">
        <f t="shared" si="157"/>
        <v>29.58</v>
      </c>
      <c r="Q2518" s="14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2">
        <f t="shared" si="156"/>
        <v>101</v>
      </c>
      <c r="P2519">
        <f t="shared" si="157"/>
        <v>33.57</v>
      </c>
      <c r="Q2519" s="14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2">
        <f t="shared" si="156"/>
        <v>25</v>
      </c>
      <c r="P2520">
        <f t="shared" si="157"/>
        <v>46.73</v>
      </c>
      <c r="Q2520" s="14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2">
        <f t="shared" si="156"/>
        <v>0</v>
      </c>
      <c r="P2521">
        <f t="shared" si="157"/>
        <v>100</v>
      </c>
      <c r="Q2521" s="14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2">
        <f t="shared" si="156"/>
        <v>100</v>
      </c>
      <c r="P2522">
        <f t="shared" si="157"/>
        <v>50</v>
      </c>
      <c r="Q2522" s="14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2">
        <f t="shared" si="156"/>
        <v>139</v>
      </c>
      <c r="P2523">
        <f t="shared" si="157"/>
        <v>57.92</v>
      </c>
      <c r="Q2523" s="14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2">
        <f t="shared" si="156"/>
        <v>1</v>
      </c>
      <c r="P2524">
        <f t="shared" si="157"/>
        <v>76.67</v>
      </c>
      <c r="Q2524" s="14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2">
        <f t="shared" si="156"/>
        <v>5</v>
      </c>
      <c r="P2525">
        <f t="shared" si="157"/>
        <v>27.36</v>
      </c>
      <c r="Q2525" s="14" t="s">
        <v>8308</v>
      </c>
      <c r="R2525" t="s">
        <v>8310</v>
      </c>
      <c r="S2525" s="17">
        <f t="shared" si="158"/>
        <v>42090.831273148149</v>
      </c>
      <c r="T2525" s="17">
        <f t="shared" si="159"/>
        <v>42135.831273148149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2">
        <f t="shared" si="156"/>
        <v>137</v>
      </c>
      <c r="P2526">
        <f t="shared" si="157"/>
        <v>45.6</v>
      </c>
      <c r="Q2526" s="14" t="s">
        <v>8321</v>
      </c>
      <c r="R2526" t="s">
        <v>8322</v>
      </c>
      <c r="S2526" s="17">
        <f t="shared" si="158"/>
        <v>42543.862777777773</v>
      </c>
      <c r="T2526" s="17">
        <f t="shared" si="15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2">
        <f t="shared" si="156"/>
        <v>137</v>
      </c>
      <c r="P2527">
        <f t="shared" si="157"/>
        <v>26.27</v>
      </c>
      <c r="Q2527" s="14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2">
        <f t="shared" si="156"/>
        <v>113</v>
      </c>
      <c r="P2528">
        <f t="shared" si="157"/>
        <v>23.45</v>
      </c>
      <c r="Q2528" s="14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2">
        <f t="shared" si="156"/>
        <v>170</v>
      </c>
      <c r="P2529">
        <f t="shared" si="157"/>
        <v>39.97</v>
      </c>
      <c r="Q2529" s="14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2">
        <f t="shared" si="156"/>
        <v>3</v>
      </c>
      <c r="P2530">
        <f t="shared" si="157"/>
        <v>37.67</v>
      </c>
      <c r="Q2530" s="14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2">
        <f t="shared" si="156"/>
        <v>45</v>
      </c>
      <c r="P2531">
        <f t="shared" si="157"/>
        <v>56.42</v>
      </c>
      <c r="Q2531" s="14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2">
        <f t="shared" si="156"/>
        <v>6</v>
      </c>
      <c r="P2532">
        <f t="shared" si="157"/>
        <v>52</v>
      </c>
      <c r="Q2532" s="14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2">
        <f t="shared" si="156"/>
        <v>135</v>
      </c>
      <c r="P2533">
        <f t="shared" si="157"/>
        <v>51.92</v>
      </c>
      <c r="Q2533" s="14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2">
        <f t="shared" si="156"/>
        <v>27</v>
      </c>
      <c r="P2534">
        <f t="shared" si="157"/>
        <v>51.62</v>
      </c>
      <c r="Q2534" s="14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2">
        <f t="shared" si="156"/>
        <v>1</v>
      </c>
      <c r="P2535">
        <f t="shared" si="157"/>
        <v>47.86</v>
      </c>
      <c r="Q2535" s="14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2">
        <f t="shared" si="156"/>
        <v>9</v>
      </c>
      <c r="P2536">
        <f t="shared" si="157"/>
        <v>41.75</v>
      </c>
      <c r="Q2536" s="14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2">
        <f t="shared" si="156"/>
        <v>133</v>
      </c>
      <c r="P2537">
        <f t="shared" si="157"/>
        <v>51.23</v>
      </c>
      <c r="Q2537" s="14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2">
        <f t="shared" si="156"/>
        <v>133</v>
      </c>
      <c r="P2538">
        <f t="shared" si="157"/>
        <v>26.61</v>
      </c>
      <c r="Q2538" s="14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2">
        <f t="shared" si="156"/>
        <v>132</v>
      </c>
      <c r="P2539">
        <f t="shared" si="157"/>
        <v>36.67</v>
      </c>
      <c r="Q2539" s="14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2">
        <f t="shared" si="156"/>
        <v>101</v>
      </c>
      <c r="P2540">
        <f t="shared" si="157"/>
        <v>41.13</v>
      </c>
      <c r="Q2540" s="14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2">
        <f t="shared" si="156"/>
        <v>37</v>
      </c>
      <c r="P2541">
        <f t="shared" si="157"/>
        <v>46.93</v>
      </c>
      <c r="Q2541" s="14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2">
        <f t="shared" si="156"/>
        <v>26</v>
      </c>
      <c r="P2542">
        <f t="shared" si="157"/>
        <v>218.33</v>
      </c>
      <c r="Q2542" s="14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2">
        <f t="shared" si="156"/>
        <v>13</v>
      </c>
      <c r="P2543">
        <f t="shared" si="157"/>
        <v>93</v>
      </c>
      <c r="Q2543" s="14" t="s">
        <v>8323</v>
      </c>
      <c r="R2543" t="s">
        <v>8326</v>
      </c>
      <c r="S2543" s="17">
        <f t="shared" si="158"/>
        <v>42265.683182870373</v>
      </c>
      <c r="T2543" s="17">
        <f t="shared" si="15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2">
        <f t="shared" si="156"/>
        <v>14</v>
      </c>
      <c r="P2544">
        <f t="shared" si="157"/>
        <v>65.099999999999994</v>
      </c>
      <c r="Q2544" s="14" t="s">
        <v>8313</v>
      </c>
      <c r="R2544" t="s">
        <v>8314</v>
      </c>
      <c r="S2544" s="17">
        <f t="shared" si="158"/>
        <v>42025.357094907406</v>
      </c>
      <c r="T2544" s="17">
        <f t="shared" si="15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2">
        <f t="shared" si="156"/>
        <v>7</v>
      </c>
      <c r="P2545">
        <f t="shared" si="157"/>
        <v>216.67</v>
      </c>
      <c r="Q2545" s="14" t="s">
        <v>8327</v>
      </c>
      <c r="R2545" t="s">
        <v>8330</v>
      </c>
      <c r="S2545" s="17">
        <f t="shared" si="158"/>
        <v>42129.82540509259</v>
      </c>
      <c r="T2545" s="17">
        <f t="shared" si="159"/>
        <v>42186.25</v>
      </c>
    </row>
    <row r="2546" spans="1:20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2">
        <f t="shared" si="156"/>
        <v>11</v>
      </c>
      <c r="P2546">
        <f t="shared" si="157"/>
        <v>108.33</v>
      </c>
      <c r="Q2546" s="14" t="s">
        <v>8323</v>
      </c>
      <c r="R2546" t="s">
        <v>8326</v>
      </c>
      <c r="S2546" s="17">
        <f t="shared" si="158"/>
        <v>42672.955138888887</v>
      </c>
      <c r="T2546" s="17">
        <f t="shared" si="15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2">
        <f t="shared" si="156"/>
        <v>13</v>
      </c>
      <c r="P2547">
        <f t="shared" si="157"/>
        <v>65</v>
      </c>
      <c r="Q2547" s="14" t="s">
        <v>8311</v>
      </c>
      <c r="R2547" t="s">
        <v>8349</v>
      </c>
      <c r="S2547" s="17">
        <f t="shared" si="158"/>
        <v>42140.879259259258</v>
      </c>
      <c r="T2547" s="17">
        <f t="shared" si="159"/>
        <v>42185.879259259258</v>
      </c>
    </row>
    <row r="2548" spans="1:20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2">
        <f t="shared" si="156"/>
        <v>27</v>
      </c>
      <c r="P2548">
        <f t="shared" si="157"/>
        <v>46.43</v>
      </c>
      <c r="Q2548" s="14" t="s">
        <v>8323</v>
      </c>
      <c r="R2548" t="s">
        <v>8326</v>
      </c>
      <c r="S2548" s="17">
        <f t="shared" si="158"/>
        <v>41841.651597222226</v>
      </c>
      <c r="T2548" s="17">
        <f t="shared" si="159"/>
        <v>41881.229166666664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2">
        <f t="shared" si="156"/>
        <v>130</v>
      </c>
      <c r="P2549">
        <f t="shared" si="157"/>
        <v>46.43</v>
      </c>
      <c r="Q2549" s="14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8" x14ac:dyDescent="0.2">
      <c r="A2550">
        <v>3345</v>
      </c>
      <c r="B2550" s="3" t="s">
        <v>3345</v>
      </c>
      <c r="C2550" s="3" t="s">
        <v>7455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1429317420</v>
      </c>
      <c r="J2550">
        <v>1424226768</v>
      </c>
      <c r="K2550" t="b">
        <v>0</v>
      </c>
      <c r="L2550">
        <v>13</v>
      </c>
      <c r="M2550" t="b">
        <v>1</v>
      </c>
      <c r="N2550" t="s">
        <v>8269</v>
      </c>
      <c r="O2550" s="12">
        <f t="shared" si="156"/>
        <v>130</v>
      </c>
      <c r="P2550">
        <f t="shared" si="157"/>
        <v>50</v>
      </c>
      <c r="Q2550" s="14" t="s">
        <v>8323</v>
      </c>
      <c r="R2550" t="s">
        <v>8326</v>
      </c>
      <c r="S2550" s="17">
        <f t="shared" si="158"/>
        <v>42053.106111111112</v>
      </c>
      <c r="T2550" s="17">
        <f t="shared" si="159"/>
        <v>42112.025694444441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2">
        <f t="shared" si="156"/>
        <v>0</v>
      </c>
      <c r="P2551">
        <f t="shared" si="157"/>
        <v>92.14</v>
      </c>
      <c r="Q2551" s="14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2">
        <f t="shared" si="156"/>
        <v>16</v>
      </c>
      <c r="P2552">
        <f t="shared" si="157"/>
        <v>53.75</v>
      </c>
      <c r="Q2552" s="14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2">
        <f t="shared" si="156"/>
        <v>31</v>
      </c>
      <c r="P2553">
        <f t="shared" si="157"/>
        <v>21.47</v>
      </c>
      <c r="Q2553" s="14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2">
        <f t="shared" si="156"/>
        <v>21</v>
      </c>
      <c r="P2554">
        <f t="shared" si="157"/>
        <v>45.79</v>
      </c>
      <c r="Q2554" s="14" t="s">
        <v>8323</v>
      </c>
      <c r="R2554" t="s">
        <v>8326</v>
      </c>
      <c r="S2554" s="17">
        <f t="shared" si="158"/>
        <v>42640.278171296297</v>
      </c>
      <c r="T2554" s="17">
        <f t="shared" si="159"/>
        <v>42670.278171296297</v>
      </c>
    </row>
    <row r="2555" spans="1:20" ht="48" x14ac:dyDescent="0.2">
      <c r="A2555">
        <v>3985</v>
      </c>
      <c r="B2555" s="3" t="s">
        <v>3981</v>
      </c>
      <c r="C2555" s="3" t="s">
        <v>8091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8269</v>
      </c>
      <c r="O2555" s="12">
        <f t="shared" si="156"/>
        <v>32</v>
      </c>
      <c r="P2555">
        <f t="shared" si="157"/>
        <v>33.74</v>
      </c>
      <c r="Q2555" s="14" t="s">
        <v>8323</v>
      </c>
      <c r="R2555" t="s">
        <v>8326</v>
      </c>
      <c r="S2555" s="17">
        <f t="shared" si="158"/>
        <v>42399.707407407404</v>
      </c>
      <c r="T2555" s="17">
        <f t="shared" si="159"/>
        <v>42420.878472222219</v>
      </c>
    </row>
    <row r="2556" spans="1:20" ht="48" x14ac:dyDescent="0.2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 s="12">
        <f t="shared" si="156"/>
        <v>32</v>
      </c>
      <c r="P2556">
        <f t="shared" si="157"/>
        <v>40.06</v>
      </c>
      <c r="Q2556" s="14" t="s">
        <v>8323</v>
      </c>
      <c r="R2556" t="s">
        <v>8326</v>
      </c>
      <c r="S2556" s="17">
        <f t="shared" si="158"/>
        <v>41816.950370370374</v>
      </c>
      <c r="T2556" s="17">
        <f t="shared" si="159"/>
        <v>41853.583333333336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2">
        <f t="shared" si="156"/>
        <v>128</v>
      </c>
      <c r="P2557">
        <f t="shared" si="157"/>
        <v>21.37</v>
      </c>
      <c r="Q2557" s="14" t="s">
        <v>8327</v>
      </c>
      <c r="R2557" t="s">
        <v>8329</v>
      </c>
      <c r="S2557" s="17">
        <f t="shared" si="158"/>
        <v>42692.109328703707</v>
      </c>
      <c r="T2557" s="17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2">
        <f t="shared" si="156"/>
        <v>1</v>
      </c>
      <c r="P2558">
        <f t="shared" si="157"/>
        <v>91.43</v>
      </c>
      <c r="Q2558" s="14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2">
        <f t="shared" si="156"/>
        <v>3</v>
      </c>
      <c r="P2559">
        <f t="shared" si="157"/>
        <v>64</v>
      </c>
      <c r="Q2559" s="14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2">
        <f t="shared" si="156"/>
        <v>18</v>
      </c>
      <c r="P2560">
        <f t="shared" si="157"/>
        <v>58.18</v>
      </c>
      <c r="Q2560" s="14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2">
        <f t="shared" si="156"/>
        <v>128</v>
      </c>
      <c r="P2561">
        <f t="shared" si="157"/>
        <v>37.65</v>
      </c>
      <c r="Q2561" s="14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2">
        <f t="shared" si="156"/>
        <v>128</v>
      </c>
      <c r="P2562">
        <f t="shared" si="157"/>
        <v>29.05</v>
      </c>
      <c r="Q2562" s="14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2">
        <f t="shared" ref="O2563:O2626" si="160">ROUND(E2563/D2563*100,0)</f>
        <v>1</v>
      </c>
      <c r="P2563">
        <f t="shared" ref="P2563:P2626" si="161">IFERROR(ROUND(E2563/L2563,2),0)</f>
        <v>24.5</v>
      </c>
      <c r="Q2563" s="14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2">
        <f t="shared" si="160"/>
        <v>1</v>
      </c>
      <c r="P2564">
        <f t="shared" si="161"/>
        <v>90.86</v>
      </c>
      <c r="Q2564" s="14" t="s">
        <v>8308</v>
      </c>
      <c r="R2564" t="s">
        <v>8310</v>
      </c>
      <c r="S2564" s="17">
        <f t="shared" si="162"/>
        <v>41913.521064814813</v>
      </c>
      <c r="T2564" s="17">
        <f t="shared" si="163"/>
        <v>41943.521064814813</v>
      </c>
    </row>
    <row r="2565" spans="1:20" ht="32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2">
        <f t="shared" si="160"/>
        <v>106</v>
      </c>
      <c r="P2565">
        <f t="shared" si="161"/>
        <v>70.67</v>
      </c>
      <c r="Q2565" s="14" t="s">
        <v>8323</v>
      </c>
      <c r="R2565" t="s">
        <v>8324</v>
      </c>
      <c r="S2565" s="17">
        <f t="shared" si="162"/>
        <v>42465.16851851852</v>
      </c>
      <c r="T2565" s="17">
        <f t="shared" si="16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2">
        <f t="shared" si="160"/>
        <v>127</v>
      </c>
      <c r="P2566">
        <f t="shared" si="161"/>
        <v>37.409999999999997</v>
      </c>
      <c r="Q2566" s="14" t="s">
        <v>8321</v>
      </c>
      <c r="R2566" t="s">
        <v>8343</v>
      </c>
      <c r="S2566" s="17">
        <f t="shared" si="162"/>
        <v>40730.896354166667</v>
      </c>
      <c r="T2566" s="17">
        <f t="shared" si="16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2">
        <f t="shared" si="160"/>
        <v>25</v>
      </c>
      <c r="P2567">
        <f t="shared" si="161"/>
        <v>57.73</v>
      </c>
      <c r="Q2567" s="14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2">
        <f t="shared" si="160"/>
        <v>127</v>
      </c>
      <c r="P2568">
        <f t="shared" si="161"/>
        <v>22.61</v>
      </c>
      <c r="Q2568" s="14" t="s">
        <v>8323</v>
      </c>
      <c r="R2568" t="s">
        <v>8326</v>
      </c>
      <c r="S2568" s="17">
        <f t="shared" si="162"/>
        <v>42503.539976851855</v>
      </c>
      <c r="T2568" s="17">
        <f t="shared" si="16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2">
        <f t="shared" si="160"/>
        <v>181</v>
      </c>
      <c r="P2569">
        <f t="shared" si="161"/>
        <v>33.32</v>
      </c>
      <c r="Q2569" s="14" t="s">
        <v>8327</v>
      </c>
      <c r="R2569" t="s">
        <v>8331</v>
      </c>
      <c r="S2569" s="17">
        <f t="shared" si="162"/>
        <v>42198.750254629631</v>
      </c>
      <c r="T2569" s="17">
        <f t="shared" si="16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2">
        <f t="shared" si="160"/>
        <v>140</v>
      </c>
      <c r="P2570">
        <f t="shared" si="161"/>
        <v>28.73</v>
      </c>
      <c r="Q2570" s="14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2">
        <f t="shared" si="160"/>
        <v>126</v>
      </c>
      <c r="P2571">
        <f t="shared" si="161"/>
        <v>17.53</v>
      </c>
      <c r="Q2571" s="14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2">
        <f t="shared" si="160"/>
        <v>126</v>
      </c>
      <c r="P2572">
        <f t="shared" si="161"/>
        <v>78.88</v>
      </c>
      <c r="Q2572" s="14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2">
        <f t="shared" si="160"/>
        <v>126</v>
      </c>
      <c r="P2573">
        <f t="shared" si="161"/>
        <v>31.5</v>
      </c>
      <c r="Q2573" s="14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2">
        <f t="shared" si="160"/>
        <v>127</v>
      </c>
      <c r="P2574">
        <f t="shared" si="161"/>
        <v>62.8</v>
      </c>
      <c r="Q2574" s="14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2">
        <f t="shared" si="160"/>
        <v>13</v>
      </c>
      <c r="P2575">
        <f t="shared" si="161"/>
        <v>25</v>
      </c>
      <c r="Q2575" s="14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2">
        <f t="shared" si="160"/>
        <v>21</v>
      </c>
      <c r="P2576">
        <f t="shared" si="161"/>
        <v>52.08</v>
      </c>
      <c r="Q2576" s="14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2">
        <f t="shared" si="160"/>
        <v>18</v>
      </c>
      <c r="P2577">
        <f t="shared" si="161"/>
        <v>36.590000000000003</v>
      </c>
      <c r="Q2577" s="14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2">
        <f t="shared" si="160"/>
        <v>3</v>
      </c>
      <c r="P2578">
        <f t="shared" si="161"/>
        <v>88.71</v>
      </c>
      <c r="Q2578" s="14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2">
        <f t="shared" si="160"/>
        <v>11</v>
      </c>
      <c r="P2579">
        <f t="shared" si="161"/>
        <v>51.67</v>
      </c>
      <c r="Q2579" s="14" t="s">
        <v>8323</v>
      </c>
      <c r="R2579" t="s">
        <v>8326</v>
      </c>
      <c r="S2579" s="17">
        <f t="shared" si="162"/>
        <v>41983.752847222218</v>
      </c>
      <c r="T2579" s="17">
        <f t="shared" si="163"/>
        <v>42014.140972222223</v>
      </c>
    </row>
    <row r="2580" spans="1:20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2">
        <f t="shared" si="160"/>
        <v>48</v>
      </c>
      <c r="P2580">
        <f t="shared" si="161"/>
        <v>62</v>
      </c>
      <c r="Q2580" s="14" t="s">
        <v>8323</v>
      </c>
      <c r="R2580" t="s">
        <v>8326</v>
      </c>
      <c r="S2580" s="17">
        <f t="shared" si="162"/>
        <v>41830.858344907407</v>
      </c>
      <c r="T2580" s="17">
        <f t="shared" si="16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2">
        <f t="shared" si="160"/>
        <v>103</v>
      </c>
      <c r="P2581">
        <f t="shared" si="161"/>
        <v>56.36</v>
      </c>
      <c r="Q2581" s="14" t="s">
        <v>8327</v>
      </c>
      <c r="R2581" t="s">
        <v>8328</v>
      </c>
      <c r="S2581" s="17">
        <f t="shared" si="162"/>
        <v>40960.861562500002</v>
      </c>
      <c r="T2581" s="17">
        <f t="shared" si="16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2">
        <f t="shared" si="160"/>
        <v>124</v>
      </c>
      <c r="P2582">
        <f t="shared" si="161"/>
        <v>38.75</v>
      </c>
      <c r="Q2582" s="14" t="s">
        <v>8327</v>
      </c>
      <c r="R2582" t="s">
        <v>8331</v>
      </c>
      <c r="S2582" s="17">
        <f t="shared" si="162"/>
        <v>41072.739953703705</v>
      </c>
      <c r="T2582" s="17">
        <f t="shared" si="163"/>
        <v>41102.739953703705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2">
        <f t="shared" si="160"/>
        <v>124</v>
      </c>
      <c r="P2583">
        <f t="shared" si="161"/>
        <v>29.43</v>
      </c>
      <c r="Q2583" s="14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2">
        <f t="shared" si="160"/>
        <v>103</v>
      </c>
      <c r="P2584">
        <f t="shared" si="161"/>
        <v>205</v>
      </c>
      <c r="Q2584" s="14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2">
        <f t="shared" si="160"/>
        <v>61</v>
      </c>
      <c r="P2585">
        <f t="shared" si="161"/>
        <v>203.67</v>
      </c>
      <c r="Q2585" s="14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8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2">
        <f t="shared" si="160"/>
        <v>2</v>
      </c>
      <c r="P2586">
        <f t="shared" si="161"/>
        <v>67.78</v>
      </c>
      <c r="Q2586" s="14" t="s">
        <v>8323</v>
      </c>
      <c r="R2586" t="s">
        <v>8324</v>
      </c>
      <c r="S2586" s="17">
        <f t="shared" si="162"/>
        <v>42246.883784722217</v>
      </c>
      <c r="T2586" s="17">
        <f t="shared" si="16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2">
        <f t="shared" si="160"/>
        <v>102</v>
      </c>
      <c r="P2587">
        <f t="shared" si="161"/>
        <v>43.57</v>
      </c>
      <c r="Q2587" s="14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2">
        <f t="shared" si="160"/>
        <v>122</v>
      </c>
      <c r="P2588">
        <f t="shared" si="161"/>
        <v>27.73</v>
      </c>
      <c r="Q2588" s="14" t="s">
        <v>8323</v>
      </c>
      <c r="R2588" t="s">
        <v>8326</v>
      </c>
      <c r="S2588" s="17">
        <f t="shared" si="162"/>
        <v>42278.453668981485</v>
      </c>
      <c r="T2588" s="17">
        <f t="shared" si="163"/>
        <v>42296.458333333328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2">
        <f t="shared" si="160"/>
        <v>122</v>
      </c>
      <c r="P2589">
        <f t="shared" si="161"/>
        <v>203.33</v>
      </c>
      <c r="Q2589" s="14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2">
        <f t="shared" si="160"/>
        <v>2</v>
      </c>
      <c r="P2590">
        <f t="shared" si="161"/>
        <v>25.29</v>
      </c>
      <c r="Q2590" s="14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2">
        <f t="shared" si="160"/>
        <v>121</v>
      </c>
      <c r="P2591">
        <f t="shared" si="161"/>
        <v>37.94</v>
      </c>
      <c r="Q2591" s="14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2">
        <f t="shared" si="160"/>
        <v>121</v>
      </c>
      <c r="P2592">
        <f t="shared" si="161"/>
        <v>33.67</v>
      </c>
      <c r="Q2592" s="14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48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2">
        <f t="shared" si="160"/>
        <v>0</v>
      </c>
      <c r="P2593">
        <f t="shared" si="161"/>
        <v>201.67</v>
      </c>
      <c r="Q2593" s="14" t="s">
        <v>8323</v>
      </c>
      <c r="R2593" t="s">
        <v>8324</v>
      </c>
      <c r="S2593" s="17">
        <f t="shared" si="162"/>
        <v>42255.791909722218</v>
      </c>
      <c r="T2593" s="17">
        <f t="shared" si="163"/>
        <v>42285.791909722218</v>
      </c>
    </row>
    <row r="2594" spans="1:20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2">
        <f t="shared" si="160"/>
        <v>242</v>
      </c>
      <c r="P2594">
        <f t="shared" si="161"/>
        <v>24.2</v>
      </c>
      <c r="Q2594" s="14" t="s">
        <v>8323</v>
      </c>
      <c r="R2594" t="s">
        <v>8326</v>
      </c>
      <c r="S2594" s="17">
        <f t="shared" si="162"/>
        <v>42107.621018518519</v>
      </c>
      <c r="T2594" s="17">
        <f t="shared" si="163"/>
        <v>42167.621018518519</v>
      </c>
    </row>
    <row r="2595" spans="1:20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2">
        <f t="shared" si="160"/>
        <v>242</v>
      </c>
      <c r="P2595">
        <f t="shared" si="161"/>
        <v>43.21</v>
      </c>
      <c r="Q2595" s="14" t="s">
        <v>8323</v>
      </c>
      <c r="R2595" t="s">
        <v>8326</v>
      </c>
      <c r="S2595" s="17">
        <f t="shared" si="162"/>
        <v>42559.776724537034</v>
      </c>
      <c r="T2595" s="17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2">
        <f t="shared" si="160"/>
        <v>6</v>
      </c>
      <c r="P2596">
        <f t="shared" si="161"/>
        <v>50.08</v>
      </c>
      <c r="Q2596" s="14" t="s">
        <v>8316</v>
      </c>
      <c r="R2596" t="s">
        <v>8334</v>
      </c>
      <c r="S2596" s="17">
        <f t="shared" si="162"/>
        <v>42340.701504629629</v>
      </c>
      <c r="T2596" s="17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2">
        <f t="shared" si="160"/>
        <v>100</v>
      </c>
      <c r="P2597">
        <f t="shared" si="161"/>
        <v>46.23</v>
      </c>
      <c r="Q2597" s="14" t="s">
        <v>8321</v>
      </c>
      <c r="R2597" t="s">
        <v>8322</v>
      </c>
      <c r="S2597" s="17">
        <f t="shared" si="162"/>
        <v>42211.951284722221</v>
      </c>
      <c r="T2597" s="17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2">
        <f t="shared" si="160"/>
        <v>3</v>
      </c>
      <c r="P2598">
        <f t="shared" si="161"/>
        <v>75</v>
      </c>
      <c r="Q2598" s="14" t="s">
        <v>8311</v>
      </c>
      <c r="R2598" t="s">
        <v>8348</v>
      </c>
      <c r="S2598" s="17">
        <f t="shared" si="162"/>
        <v>42457.871516203704</v>
      </c>
      <c r="T2598" s="17">
        <f t="shared" si="16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2">
        <f t="shared" si="160"/>
        <v>100</v>
      </c>
      <c r="P2599">
        <f t="shared" si="161"/>
        <v>27.27</v>
      </c>
      <c r="Q2599" s="14" t="s">
        <v>8321</v>
      </c>
      <c r="R2599" t="s">
        <v>8332</v>
      </c>
      <c r="S2599" s="17">
        <f t="shared" si="162"/>
        <v>41995.752986111111</v>
      </c>
      <c r="T2599" s="17">
        <f t="shared" si="163"/>
        <v>42034.708333333328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2">
        <f t="shared" si="160"/>
        <v>120</v>
      </c>
      <c r="P2600">
        <f t="shared" si="161"/>
        <v>42.86</v>
      </c>
      <c r="Q2600" s="14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32" hidden="1" x14ac:dyDescent="0.2">
      <c r="A2601">
        <v>104</v>
      </c>
      <c r="B2601" s="3" t="s">
        <v>106</v>
      </c>
      <c r="C2601" s="3" t="s">
        <v>4215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1301792400</v>
      </c>
      <c r="J2601">
        <v>1299775266</v>
      </c>
      <c r="K2601" t="b">
        <v>0</v>
      </c>
      <c r="L2601">
        <v>10</v>
      </c>
      <c r="M2601" t="b">
        <v>1</v>
      </c>
      <c r="N2601" t="s">
        <v>8264</v>
      </c>
      <c r="O2601" s="12">
        <f t="shared" si="160"/>
        <v>120</v>
      </c>
      <c r="P2601">
        <f t="shared" si="161"/>
        <v>60</v>
      </c>
      <c r="Q2601" s="14" t="s">
        <v>8321</v>
      </c>
      <c r="R2601" t="s">
        <v>8343</v>
      </c>
      <c r="S2601" s="17">
        <f t="shared" si="162"/>
        <v>40612.695208333331</v>
      </c>
      <c r="T2601" s="17">
        <f t="shared" si="163"/>
        <v>40636.041666666664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2">
        <f t="shared" si="160"/>
        <v>299</v>
      </c>
      <c r="P2602">
        <f t="shared" si="161"/>
        <v>35.119999999999997</v>
      </c>
      <c r="Q2602" s="14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2">
        <f t="shared" si="160"/>
        <v>238</v>
      </c>
      <c r="P2603">
        <f t="shared" si="161"/>
        <v>33.06</v>
      </c>
      <c r="Q2603" s="14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2">
        <f t="shared" si="160"/>
        <v>169</v>
      </c>
      <c r="P2604">
        <f t="shared" si="161"/>
        <v>45.62</v>
      </c>
      <c r="Q2604" s="14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2">
        <f t="shared" si="160"/>
        <v>108</v>
      </c>
      <c r="P2605">
        <f t="shared" si="161"/>
        <v>28.19</v>
      </c>
      <c r="Q2605" s="14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2">
        <f t="shared" si="160"/>
        <v>3</v>
      </c>
      <c r="P2606">
        <f t="shared" si="161"/>
        <v>73.88</v>
      </c>
      <c r="Q2606" s="14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2">
        <f t="shared" si="160"/>
        <v>4</v>
      </c>
      <c r="P2607">
        <f t="shared" si="161"/>
        <v>45.39</v>
      </c>
      <c r="Q2607" s="14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2">
        <f t="shared" si="160"/>
        <v>0</v>
      </c>
      <c r="P2608">
        <f t="shared" si="161"/>
        <v>84.29</v>
      </c>
      <c r="Q2608" s="14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2">
        <f t="shared" si="160"/>
        <v>12</v>
      </c>
      <c r="P2609">
        <f t="shared" si="161"/>
        <v>24.46</v>
      </c>
      <c r="Q2609" s="14" t="s">
        <v>8323</v>
      </c>
      <c r="R2609" t="s">
        <v>8335</v>
      </c>
      <c r="S2609" s="17">
        <f t="shared" si="162"/>
        <v>42010.968240740738</v>
      </c>
      <c r="T2609" s="17">
        <f t="shared" si="163"/>
        <v>42055.968240740738</v>
      </c>
    </row>
    <row r="2610" spans="1:20" ht="32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2">
        <f t="shared" si="160"/>
        <v>20</v>
      </c>
      <c r="P2610">
        <f t="shared" si="161"/>
        <v>25.52</v>
      </c>
      <c r="Q2610" s="14" t="s">
        <v>8323</v>
      </c>
      <c r="R2610" t="s">
        <v>8324</v>
      </c>
      <c r="S2610" s="17">
        <f t="shared" si="162"/>
        <v>42630.922893518517</v>
      </c>
      <c r="T2610" s="17">
        <f t="shared" si="163"/>
        <v>42665.922893518517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2">
        <f t="shared" si="160"/>
        <v>167</v>
      </c>
      <c r="P2611">
        <f t="shared" si="161"/>
        <v>17.239999999999998</v>
      </c>
      <c r="Q2611" s="14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2">
        <f t="shared" si="160"/>
        <v>2</v>
      </c>
      <c r="P2612">
        <f t="shared" si="161"/>
        <v>25.43</v>
      </c>
      <c r="Q2612" s="14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2">
        <f t="shared" si="160"/>
        <v>3</v>
      </c>
      <c r="P2613">
        <f t="shared" si="161"/>
        <v>65</v>
      </c>
      <c r="Q2613" s="14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2">
        <f t="shared" si="160"/>
        <v>105</v>
      </c>
      <c r="P2614">
        <f t="shared" si="161"/>
        <v>29</v>
      </c>
      <c r="Q2614" s="14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2">
        <f t="shared" si="160"/>
        <v>29</v>
      </c>
      <c r="P2615">
        <f t="shared" si="161"/>
        <v>44.31</v>
      </c>
      <c r="Q2615" s="14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2">
        <f t="shared" si="160"/>
        <v>10</v>
      </c>
      <c r="P2616">
        <f t="shared" si="161"/>
        <v>71.25</v>
      </c>
      <c r="Q2616" s="14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2">
        <f t="shared" si="160"/>
        <v>14</v>
      </c>
      <c r="P2617">
        <f t="shared" si="161"/>
        <v>43.85</v>
      </c>
      <c r="Q2617" s="14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32" x14ac:dyDescent="0.2">
      <c r="A2618">
        <v>3711</v>
      </c>
      <c r="B2618" s="3" t="s">
        <v>3708</v>
      </c>
      <c r="C2618" s="3" t="s">
        <v>7821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 s="12">
        <f t="shared" si="160"/>
        <v>114</v>
      </c>
      <c r="P2618">
        <f t="shared" si="161"/>
        <v>27.14</v>
      </c>
      <c r="Q2618" s="14" t="s">
        <v>8323</v>
      </c>
      <c r="R2618" t="s">
        <v>8326</v>
      </c>
      <c r="S2618" s="17">
        <f t="shared" si="162"/>
        <v>41779.724224537036</v>
      </c>
      <c r="T2618" s="17">
        <f t="shared" si="163"/>
        <v>41805.666666666664</v>
      </c>
    </row>
    <row r="2619" spans="1:20" ht="48" x14ac:dyDescent="0.2">
      <c r="A2619">
        <v>3291</v>
      </c>
      <c r="B2619" s="3" t="s">
        <v>3291</v>
      </c>
      <c r="C2619" s="3" t="s">
        <v>7401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1442462340</v>
      </c>
      <c r="J2619">
        <v>1439743900</v>
      </c>
      <c r="K2619" t="b">
        <v>0</v>
      </c>
      <c r="L2619">
        <v>14</v>
      </c>
      <c r="M2619" t="b">
        <v>1</v>
      </c>
      <c r="N2619" t="s">
        <v>8269</v>
      </c>
      <c r="O2619" s="12">
        <f t="shared" si="160"/>
        <v>114</v>
      </c>
      <c r="P2619">
        <f t="shared" si="161"/>
        <v>40.71</v>
      </c>
      <c r="Q2619" s="14" t="s">
        <v>8323</v>
      </c>
      <c r="R2619" t="s">
        <v>8326</v>
      </c>
      <c r="S2619" s="17">
        <f t="shared" si="162"/>
        <v>42232.702546296292</v>
      </c>
      <c r="T2619" s="17">
        <f t="shared" si="163"/>
        <v>42264.165972222225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2">
        <f t="shared" si="160"/>
        <v>228</v>
      </c>
      <c r="P2620">
        <f t="shared" si="161"/>
        <v>57</v>
      </c>
      <c r="Q2620" s="14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2">
        <f t="shared" si="160"/>
        <v>9</v>
      </c>
      <c r="P2621">
        <f t="shared" si="161"/>
        <v>80.709999999999994</v>
      </c>
      <c r="Q2621" s="14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2">
        <f t="shared" si="160"/>
        <v>113</v>
      </c>
      <c r="P2622">
        <f t="shared" si="161"/>
        <v>37.67</v>
      </c>
      <c r="Q2622" s="14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2">
        <f t="shared" si="160"/>
        <v>113</v>
      </c>
      <c r="P2623">
        <f t="shared" si="161"/>
        <v>19.47</v>
      </c>
      <c r="Q2623" s="14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2">
        <f t="shared" si="160"/>
        <v>113</v>
      </c>
      <c r="P2624">
        <f t="shared" si="161"/>
        <v>12.53</v>
      </c>
      <c r="Q2624" s="14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2">
        <f t="shared" si="160"/>
        <v>28</v>
      </c>
      <c r="P2625">
        <f t="shared" si="161"/>
        <v>51</v>
      </c>
      <c r="Q2625" s="14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2">
        <f t="shared" si="160"/>
        <v>0</v>
      </c>
      <c r="P2626">
        <f t="shared" si="161"/>
        <v>50.91</v>
      </c>
      <c r="Q2626" s="14" t="s">
        <v>8316</v>
      </c>
      <c r="R2626" t="s">
        <v>8334</v>
      </c>
      <c r="S2626" s="17">
        <f t="shared" si="162"/>
        <v>41255.833611111113</v>
      </c>
      <c r="T2626" s="17">
        <f t="shared" si="16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2">
        <f t="shared" ref="O2627:O2690" si="164">ROUND(E2627/D2627*100,0)</f>
        <v>10</v>
      </c>
      <c r="P2627">
        <f t="shared" ref="P2627:P2690" si="165">IFERROR(ROUND(E2627/L2627,2),0)</f>
        <v>62.22</v>
      </c>
      <c r="Q2627" s="14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2">
        <f t="shared" si="164"/>
        <v>22</v>
      </c>
      <c r="P2628">
        <f t="shared" si="165"/>
        <v>56</v>
      </c>
      <c r="Q2628" s="14" t="s">
        <v>8321</v>
      </c>
      <c r="R2628" t="s">
        <v>8325</v>
      </c>
      <c r="S2628" s="17">
        <f t="shared" si="166"/>
        <v>41900.505312499998</v>
      </c>
      <c r="T2628" s="17">
        <f t="shared" si="16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2">
        <f t="shared" si="164"/>
        <v>124</v>
      </c>
      <c r="P2629">
        <f t="shared" si="165"/>
        <v>43</v>
      </c>
      <c r="Q2629" s="14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2">
        <f t="shared" si="164"/>
        <v>159</v>
      </c>
      <c r="P2630">
        <f t="shared" si="165"/>
        <v>18</v>
      </c>
      <c r="Q2630" s="14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2">
        <f t="shared" si="164"/>
        <v>185</v>
      </c>
      <c r="P2631">
        <f t="shared" si="165"/>
        <v>50.45</v>
      </c>
      <c r="Q2631" s="14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2">
        <f t="shared" si="164"/>
        <v>11</v>
      </c>
      <c r="P2632">
        <f t="shared" si="165"/>
        <v>69.13</v>
      </c>
      <c r="Q2632" s="14" t="s">
        <v>8313</v>
      </c>
      <c r="R2632" t="s">
        <v>8314</v>
      </c>
      <c r="S2632" s="17">
        <f t="shared" si="166"/>
        <v>41880.068437499998</v>
      </c>
      <c r="T2632" s="17">
        <f t="shared" si="16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2">
        <f t="shared" si="164"/>
        <v>28</v>
      </c>
      <c r="P2633">
        <f t="shared" si="165"/>
        <v>55.3</v>
      </c>
      <c r="Q2633" s="14" t="s">
        <v>8308</v>
      </c>
      <c r="R2633" t="s">
        <v>8310</v>
      </c>
      <c r="S2633" s="17">
        <f t="shared" si="166"/>
        <v>41971.866574074069</v>
      </c>
      <c r="T2633" s="17">
        <f t="shared" si="16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2">
        <f t="shared" si="164"/>
        <v>110</v>
      </c>
      <c r="P2634">
        <f t="shared" si="165"/>
        <v>42.38</v>
      </c>
      <c r="Q2634" s="14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2">
        <f t="shared" si="164"/>
        <v>5</v>
      </c>
      <c r="P2635">
        <f t="shared" si="165"/>
        <v>183.33</v>
      </c>
      <c r="Q2635" s="14" t="s">
        <v>8323</v>
      </c>
      <c r="R2635" t="s">
        <v>8326</v>
      </c>
      <c r="S2635" s="17">
        <f t="shared" si="166"/>
        <v>42258.646504629629</v>
      </c>
      <c r="T2635" s="17">
        <f t="shared" si="167"/>
        <v>42288.645196759258</v>
      </c>
    </row>
    <row r="2636" spans="1:20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2">
        <f t="shared" si="164"/>
        <v>11</v>
      </c>
      <c r="P2636">
        <f t="shared" si="165"/>
        <v>45.83</v>
      </c>
      <c r="Q2636" s="14" t="s">
        <v>8323</v>
      </c>
      <c r="R2636" t="s">
        <v>8326</v>
      </c>
      <c r="S2636" s="17">
        <f t="shared" si="166"/>
        <v>42233.671747685185</v>
      </c>
      <c r="T2636" s="17">
        <f t="shared" si="16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2">
        <f t="shared" si="164"/>
        <v>11</v>
      </c>
      <c r="P2637">
        <f t="shared" si="165"/>
        <v>39.29</v>
      </c>
      <c r="Q2637" s="14" t="s">
        <v>8311</v>
      </c>
      <c r="R2637" t="s">
        <v>8356</v>
      </c>
      <c r="S2637" s="17">
        <f t="shared" si="166"/>
        <v>40855.765092592592</v>
      </c>
      <c r="T2637" s="17">
        <f t="shared" si="16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2">
        <f t="shared" si="164"/>
        <v>110</v>
      </c>
      <c r="P2638">
        <f t="shared" si="165"/>
        <v>50</v>
      </c>
      <c r="Q2638" s="14" t="s">
        <v>8327</v>
      </c>
      <c r="R2638" t="s">
        <v>8331</v>
      </c>
      <c r="S2638" s="17">
        <f t="shared" si="166"/>
        <v>41246.874814814815</v>
      </c>
      <c r="T2638" s="17">
        <f t="shared" si="167"/>
        <v>41276.874814814815</v>
      </c>
    </row>
    <row r="2639" spans="1:20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2">
        <f t="shared" si="164"/>
        <v>110</v>
      </c>
      <c r="P2639">
        <f t="shared" si="165"/>
        <v>55</v>
      </c>
      <c r="Q2639" s="14" t="s">
        <v>8323</v>
      </c>
      <c r="R2639" t="s">
        <v>8326</v>
      </c>
      <c r="S2639" s="17">
        <f t="shared" si="166"/>
        <v>42020.846666666665</v>
      </c>
      <c r="T2639" s="17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2">
        <f t="shared" si="164"/>
        <v>182</v>
      </c>
      <c r="P2640">
        <f t="shared" si="165"/>
        <v>34.130000000000003</v>
      </c>
      <c r="Q2640" s="14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2">
        <f t="shared" si="164"/>
        <v>109</v>
      </c>
      <c r="P2641">
        <f t="shared" si="165"/>
        <v>36.33</v>
      </c>
      <c r="Q2641" s="14" t="s">
        <v>8323</v>
      </c>
      <c r="R2641" t="s">
        <v>8326</v>
      </c>
      <c r="S2641" s="17">
        <f t="shared" si="166"/>
        <v>41779.310034722221</v>
      </c>
      <c r="T2641" s="17">
        <f t="shared" si="16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2">
        <f t="shared" si="164"/>
        <v>156</v>
      </c>
      <c r="P2642">
        <f t="shared" si="165"/>
        <v>28.68</v>
      </c>
      <c r="Q2642" s="14" t="s">
        <v>8327</v>
      </c>
      <c r="R2642" t="s">
        <v>8331</v>
      </c>
      <c r="S2642" s="17">
        <f t="shared" si="166"/>
        <v>41120.882881944446</v>
      </c>
      <c r="T2642" s="17">
        <f t="shared" si="16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2">
        <f t="shared" si="164"/>
        <v>218</v>
      </c>
      <c r="P2643">
        <f t="shared" si="165"/>
        <v>19.46</v>
      </c>
      <c r="Q2643" s="14" t="s">
        <v>8327</v>
      </c>
      <c r="R2643" t="s">
        <v>8336</v>
      </c>
      <c r="S2643" s="17">
        <f t="shared" si="166"/>
        <v>42609.311990740738</v>
      </c>
      <c r="T2643" s="17">
        <f t="shared" si="167"/>
        <v>42668.791666666672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2">
        <f t="shared" si="164"/>
        <v>27</v>
      </c>
      <c r="P2644">
        <f t="shared" si="165"/>
        <v>38.71</v>
      </c>
      <c r="Q2644" s="14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2">
        <f t="shared" si="164"/>
        <v>5</v>
      </c>
      <c r="P2645">
        <f t="shared" si="165"/>
        <v>60.11</v>
      </c>
      <c r="Q2645" s="14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8" x14ac:dyDescent="0.2">
      <c r="A2646">
        <v>3319</v>
      </c>
      <c r="B2646" s="3" t="s">
        <v>3319</v>
      </c>
      <c r="C2646" s="3" t="s">
        <v>7429</v>
      </c>
      <c r="D2646" s="6">
        <v>500</v>
      </c>
      <c r="E2646" s="8">
        <v>540</v>
      </c>
      <c r="F2646" t="s">
        <v>8218</v>
      </c>
      <c r="G2646" t="s">
        <v>8224</v>
      </c>
      <c r="H2646" t="s">
        <v>8246</v>
      </c>
      <c r="I2646">
        <v>1422712986</v>
      </c>
      <c r="J2646">
        <v>1418824986</v>
      </c>
      <c r="K2646" t="b">
        <v>0</v>
      </c>
      <c r="L2646">
        <v>16</v>
      </c>
      <c r="M2646" t="b">
        <v>1</v>
      </c>
      <c r="N2646" t="s">
        <v>8269</v>
      </c>
      <c r="O2646" s="12">
        <f t="shared" si="164"/>
        <v>108</v>
      </c>
      <c r="P2646">
        <f t="shared" si="165"/>
        <v>33.75</v>
      </c>
      <c r="Q2646" s="14" t="s">
        <v>8323</v>
      </c>
      <c r="R2646" t="s">
        <v>8326</v>
      </c>
      <c r="S2646" s="17">
        <f t="shared" si="166"/>
        <v>41990.585486111115</v>
      </c>
      <c r="T2646" s="17">
        <f t="shared" si="167"/>
        <v>42035.585486111115</v>
      </c>
    </row>
    <row r="2647" spans="1:20" ht="48" x14ac:dyDescent="0.2">
      <c r="A2647">
        <v>3133</v>
      </c>
      <c r="B2647" s="3" t="s">
        <v>3133</v>
      </c>
      <c r="C2647" s="3" t="s">
        <v>7243</v>
      </c>
      <c r="D2647" s="6">
        <v>500</v>
      </c>
      <c r="E2647" s="8">
        <v>540</v>
      </c>
      <c r="F2647" t="s">
        <v>8221</v>
      </c>
      <c r="G2647" t="s">
        <v>8224</v>
      </c>
      <c r="H2647" t="s">
        <v>8246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8269</v>
      </c>
      <c r="O2647" s="12">
        <f t="shared" si="164"/>
        <v>108</v>
      </c>
      <c r="P2647">
        <f t="shared" si="165"/>
        <v>33.75</v>
      </c>
      <c r="Q2647" s="14" t="s">
        <v>8323</v>
      </c>
      <c r="R2647" t="s">
        <v>8326</v>
      </c>
      <c r="S2647" s="17">
        <f t="shared" si="166"/>
        <v>42788.565208333333</v>
      </c>
      <c r="T2647" s="17">
        <f t="shared" si="167"/>
        <v>42818.523541666669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2">
        <f t="shared" si="164"/>
        <v>107</v>
      </c>
      <c r="P2648">
        <f t="shared" si="165"/>
        <v>35.799999999999997</v>
      </c>
      <c r="Q2648" s="14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2">
        <f t="shared" si="164"/>
        <v>106</v>
      </c>
      <c r="P2649">
        <f t="shared" si="165"/>
        <v>58.9</v>
      </c>
      <c r="Q2649" s="14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2">
        <f t="shared" si="164"/>
        <v>9</v>
      </c>
      <c r="P2650">
        <f t="shared" si="165"/>
        <v>44.17</v>
      </c>
      <c r="Q2650" s="14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2">
        <f t="shared" si="164"/>
        <v>11</v>
      </c>
      <c r="P2651">
        <f t="shared" si="165"/>
        <v>48.18</v>
      </c>
      <c r="Q2651" s="14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2">
        <f t="shared" si="164"/>
        <v>106</v>
      </c>
      <c r="P2652">
        <f t="shared" si="165"/>
        <v>75.709999999999994</v>
      </c>
      <c r="Q2652" s="14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2">
        <f t="shared" si="164"/>
        <v>105</v>
      </c>
      <c r="P2653">
        <f t="shared" si="165"/>
        <v>21.1</v>
      </c>
      <c r="Q2653" s="14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2">
        <f t="shared" si="164"/>
        <v>11</v>
      </c>
      <c r="P2654">
        <f t="shared" si="165"/>
        <v>47.91</v>
      </c>
      <c r="Q2654" s="14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2">
        <f t="shared" si="164"/>
        <v>105</v>
      </c>
      <c r="P2655">
        <f t="shared" si="165"/>
        <v>15</v>
      </c>
      <c r="Q2655" s="14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8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2">
        <f t="shared" si="164"/>
        <v>105</v>
      </c>
      <c r="P2656">
        <f t="shared" si="165"/>
        <v>75</v>
      </c>
      <c r="Q2656" s="14" t="s">
        <v>8323</v>
      </c>
      <c r="R2656" t="s">
        <v>8335</v>
      </c>
      <c r="S2656" s="17">
        <f t="shared" si="166"/>
        <v>42458.127175925925</v>
      </c>
      <c r="T2656" s="17">
        <f t="shared" si="167"/>
        <v>42489.165972222225</v>
      </c>
    </row>
    <row r="2657" spans="1:20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2">
        <f t="shared" si="164"/>
        <v>175</v>
      </c>
      <c r="P2657">
        <f t="shared" si="165"/>
        <v>29.17</v>
      </c>
      <c r="Q2657" s="14" t="s">
        <v>8323</v>
      </c>
      <c r="R2657" t="s">
        <v>8326</v>
      </c>
      <c r="S2657" s="17">
        <f t="shared" si="166"/>
        <v>41889.768229166664</v>
      </c>
      <c r="T2657" s="17">
        <f t="shared" si="167"/>
        <v>41919.768229166664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2">
        <f t="shared" si="164"/>
        <v>5</v>
      </c>
      <c r="P2658">
        <f t="shared" si="165"/>
        <v>57.89</v>
      </c>
      <c r="Q2658" s="14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2">
        <f t="shared" si="164"/>
        <v>3</v>
      </c>
      <c r="P2659">
        <f t="shared" si="165"/>
        <v>65</v>
      </c>
      <c r="Q2659" s="14" t="s">
        <v>8327</v>
      </c>
      <c r="R2659" t="s">
        <v>8350</v>
      </c>
      <c r="S2659" s="17">
        <f t="shared" si="166"/>
        <v>41081.69027777778</v>
      </c>
      <c r="T2659" s="17">
        <f t="shared" si="167"/>
        <v>41113.166666666664</v>
      </c>
    </row>
    <row r="2660" spans="1:20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2">
        <f t="shared" si="164"/>
        <v>3</v>
      </c>
      <c r="P2660">
        <f t="shared" si="165"/>
        <v>47.27</v>
      </c>
      <c r="Q2660" s="14" t="s">
        <v>8323</v>
      </c>
      <c r="R2660" t="s">
        <v>8326</v>
      </c>
      <c r="S2660" s="17">
        <f t="shared" si="166"/>
        <v>42679.958472222221</v>
      </c>
      <c r="T2660" s="17">
        <f t="shared" si="16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2">
        <f t="shared" si="164"/>
        <v>104</v>
      </c>
      <c r="P2661">
        <f t="shared" si="165"/>
        <v>32.5</v>
      </c>
      <c r="Q2661" s="14" t="s">
        <v>8327</v>
      </c>
      <c r="R2661" t="s">
        <v>8331</v>
      </c>
      <c r="S2661" s="17">
        <f t="shared" si="166"/>
        <v>42504.801388888889</v>
      </c>
      <c r="T2661" s="17">
        <f t="shared" si="16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2">
        <f t="shared" si="164"/>
        <v>104</v>
      </c>
      <c r="P2662">
        <f t="shared" si="165"/>
        <v>47.27</v>
      </c>
      <c r="Q2662" s="14" t="s">
        <v>8327</v>
      </c>
      <c r="R2662" t="s">
        <v>8331</v>
      </c>
      <c r="S2662" s="17">
        <f t="shared" si="166"/>
        <v>42430.702210648145</v>
      </c>
      <c r="T2662" s="17">
        <f t="shared" si="167"/>
        <v>42460.660543981481</v>
      </c>
    </row>
    <row r="2663" spans="1:20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2">
        <f t="shared" si="164"/>
        <v>104</v>
      </c>
      <c r="P2663">
        <f t="shared" si="165"/>
        <v>57.78</v>
      </c>
      <c r="Q2663" s="14" t="s">
        <v>8323</v>
      </c>
      <c r="R2663" t="s">
        <v>8326</v>
      </c>
      <c r="S2663" s="17">
        <f t="shared" si="166"/>
        <v>41828.646319444444</v>
      </c>
      <c r="T2663" s="17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2">
        <f t="shared" si="164"/>
        <v>104</v>
      </c>
      <c r="P2664">
        <f t="shared" si="165"/>
        <v>34.6</v>
      </c>
      <c r="Q2664" s="14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2">
        <f t="shared" si="164"/>
        <v>103</v>
      </c>
      <c r="P2665">
        <f t="shared" si="165"/>
        <v>51.6</v>
      </c>
      <c r="Q2665" s="14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2">
        <f t="shared" si="164"/>
        <v>2</v>
      </c>
      <c r="P2666">
        <f t="shared" si="165"/>
        <v>84.83</v>
      </c>
      <c r="Q2666" s="14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2">
        <f t="shared" si="164"/>
        <v>17</v>
      </c>
      <c r="P2667">
        <f t="shared" si="165"/>
        <v>101.8</v>
      </c>
      <c r="Q2667" s="14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2">
        <f t="shared" si="164"/>
        <v>5</v>
      </c>
      <c r="P2668">
        <f t="shared" si="165"/>
        <v>84.33</v>
      </c>
      <c r="Q2668" s="14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2">
        <f t="shared" si="164"/>
        <v>202</v>
      </c>
      <c r="P2669">
        <f t="shared" si="165"/>
        <v>29.71</v>
      </c>
      <c r="Q2669" s="14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2">
        <f t="shared" si="164"/>
        <v>20</v>
      </c>
      <c r="P2670">
        <f t="shared" si="165"/>
        <v>50.4</v>
      </c>
      <c r="Q2670" s="14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2">
        <f t="shared" si="164"/>
        <v>144</v>
      </c>
      <c r="P2671">
        <f t="shared" si="165"/>
        <v>22.91</v>
      </c>
      <c r="Q2671" s="14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2">
        <f t="shared" si="164"/>
        <v>101</v>
      </c>
      <c r="P2672">
        <f t="shared" si="165"/>
        <v>25.16</v>
      </c>
      <c r="Q2672" s="14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2">
        <f t="shared" si="164"/>
        <v>1</v>
      </c>
      <c r="P2673">
        <f t="shared" si="165"/>
        <v>167.67</v>
      </c>
      <c r="Q2673" s="14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2">
        <f t="shared" si="164"/>
        <v>100</v>
      </c>
      <c r="P2674">
        <f t="shared" si="165"/>
        <v>31.38</v>
      </c>
      <c r="Q2674" s="14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2">
        <f t="shared" si="164"/>
        <v>100</v>
      </c>
      <c r="P2675">
        <f t="shared" si="165"/>
        <v>62.63</v>
      </c>
      <c r="Q2675" s="14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80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2">
        <f t="shared" si="164"/>
        <v>1</v>
      </c>
      <c r="P2676">
        <f t="shared" si="165"/>
        <v>500</v>
      </c>
      <c r="Q2676" s="14" t="s">
        <v>8323</v>
      </c>
      <c r="R2676" t="s">
        <v>8335</v>
      </c>
      <c r="S2676" s="17">
        <f t="shared" si="166"/>
        <v>42333.695821759262</v>
      </c>
      <c r="T2676" s="17">
        <f t="shared" si="167"/>
        <v>42361.679166666669</v>
      </c>
    </row>
    <row r="2677" spans="1:20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2">
        <f t="shared" si="164"/>
        <v>9</v>
      </c>
      <c r="P2677">
        <f t="shared" si="165"/>
        <v>29.41</v>
      </c>
      <c r="Q2677" s="14" t="s">
        <v>8323</v>
      </c>
      <c r="R2677" t="s">
        <v>8326</v>
      </c>
      <c r="S2677" s="17">
        <f t="shared" si="166"/>
        <v>41869.714166666665</v>
      </c>
      <c r="T2677" s="17">
        <f t="shared" si="167"/>
        <v>41876.875</v>
      </c>
    </row>
    <row r="2678" spans="1:20" ht="48" x14ac:dyDescent="0.2">
      <c r="A2678">
        <v>3650</v>
      </c>
      <c r="B2678" s="3" t="s">
        <v>3648</v>
      </c>
      <c r="C2678" s="3" t="s">
        <v>7760</v>
      </c>
      <c r="D2678" s="6">
        <v>500</v>
      </c>
      <c r="E2678" s="8">
        <v>500</v>
      </c>
      <c r="F2678" t="s">
        <v>8218</v>
      </c>
      <c r="G2678" t="s">
        <v>8224</v>
      </c>
      <c r="H2678" t="s">
        <v>8246</v>
      </c>
      <c r="I2678">
        <v>1454412584</v>
      </c>
      <c r="J2678">
        <v>1452598184</v>
      </c>
      <c r="K2678" t="b">
        <v>0</v>
      </c>
      <c r="L2678">
        <v>17</v>
      </c>
      <c r="M2678" t="b">
        <v>1</v>
      </c>
      <c r="N2678" t="s">
        <v>8269</v>
      </c>
      <c r="O2678" s="12">
        <f t="shared" si="164"/>
        <v>100</v>
      </c>
      <c r="P2678">
        <f t="shared" si="165"/>
        <v>29.41</v>
      </c>
      <c r="Q2678" s="14" t="s">
        <v>8323</v>
      </c>
      <c r="R2678" t="s">
        <v>8326</v>
      </c>
      <c r="S2678" s="17">
        <f t="shared" si="166"/>
        <v>42381.478981481487</v>
      </c>
      <c r="T2678" s="17">
        <f t="shared" si="167"/>
        <v>42402.478981481487</v>
      </c>
    </row>
    <row r="2679" spans="1:20" ht="48" x14ac:dyDescent="0.2">
      <c r="A2679">
        <v>3579</v>
      </c>
      <c r="B2679" s="3" t="s">
        <v>3578</v>
      </c>
      <c r="C2679" s="3" t="s">
        <v>7689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1459444656</v>
      </c>
      <c r="J2679">
        <v>1456856256</v>
      </c>
      <c r="K2679" t="b">
        <v>0</v>
      </c>
      <c r="L2679">
        <v>14</v>
      </c>
      <c r="M2679" t="b">
        <v>1</v>
      </c>
      <c r="N2679" t="s">
        <v>8269</v>
      </c>
      <c r="O2679" s="12">
        <f t="shared" si="164"/>
        <v>100</v>
      </c>
      <c r="P2679">
        <f t="shared" si="165"/>
        <v>35.71</v>
      </c>
      <c r="Q2679" s="14" t="s">
        <v>8323</v>
      </c>
      <c r="R2679" t="s">
        <v>8326</v>
      </c>
      <c r="S2679" s="17">
        <f t="shared" si="166"/>
        <v>42430.762222222227</v>
      </c>
      <c r="T2679" s="17">
        <f t="shared" si="167"/>
        <v>42460.720555555556</v>
      </c>
    </row>
    <row r="2680" spans="1:20" ht="48" x14ac:dyDescent="0.2">
      <c r="A2680">
        <v>3392</v>
      </c>
      <c r="B2680" s="3" t="s">
        <v>3391</v>
      </c>
      <c r="C2680" s="3" t="s">
        <v>7502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1462565855</v>
      </c>
      <c r="J2680">
        <v>1458245855</v>
      </c>
      <c r="K2680" t="b">
        <v>0</v>
      </c>
      <c r="L2680">
        <v>12</v>
      </c>
      <c r="M2680" t="b">
        <v>1</v>
      </c>
      <c r="N2680" t="s">
        <v>8269</v>
      </c>
      <c r="O2680" s="12">
        <f t="shared" si="164"/>
        <v>100</v>
      </c>
      <c r="P2680">
        <f t="shared" si="165"/>
        <v>41.67</v>
      </c>
      <c r="Q2680" s="14" t="s">
        <v>8323</v>
      </c>
      <c r="R2680" t="s">
        <v>8326</v>
      </c>
      <c r="S2680" s="17">
        <f t="shared" si="166"/>
        <v>42446.845543981486</v>
      </c>
      <c r="T2680" s="17">
        <f t="shared" si="167"/>
        <v>42496.845543981486</v>
      </c>
    </row>
    <row r="2681" spans="1:20" ht="32" x14ac:dyDescent="0.2">
      <c r="A2681">
        <v>3572</v>
      </c>
      <c r="B2681" s="3" t="s">
        <v>3571</v>
      </c>
      <c r="C2681" s="3" t="s">
        <v>7682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8269</v>
      </c>
      <c r="O2681" s="12">
        <f t="shared" si="164"/>
        <v>100</v>
      </c>
      <c r="P2681">
        <f t="shared" si="165"/>
        <v>55.56</v>
      </c>
      <c r="Q2681" s="14" t="s">
        <v>8323</v>
      </c>
      <c r="R2681" t="s">
        <v>8326</v>
      </c>
      <c r="S2681" s="17">
        <f t="shared" si="166"/>
        <v>42146.570393518516</v>
      </c>
      <c r="T2681" s="17">
        <f t="shared" si="167"/>
        <v>42176.570393518516</v>
      </c>
    </row>
    <row r="2682" spans="1:20" ht="48" x14ac:dyDescent="0.2">
      <c r="A2682">
        <v>3000</v>
      </c>
      <c r="B2682" s="3" t="s">
        <v>3000</v>
      </c>
      <c r="C2682" s="3" t="s">
        <v>7110</v>
      </c>
      <c r="D2682" s="6">
        <v>500</v>
      </c>
      <c r="E2682" s="8">
        <v>500</v>
      </c>
      <c r="F2682" t="s">
        <v>8218</v>
      </c>
      <c r="G2682" t="s">
        <v>8223</v>
      </c>
      <c r="H2682" t="s">
        <v>8245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8301</v>
      </c>
      <c r="O2682" s="12">
        <f t="shared" si="164"/>
        <v>100</v>
      </c>
      <c r="P2682">
        <f t="shared" si="165"/>
        <v>62.5</v>
      </c>
      <c r="Q2682" s="14" t="s">
        <v>8323</v>
      </c>
      <c r="R2682" t="s">
        <v>8324</v>
      </c>
      <c r="S2682" s="17">
        <f t="shared" si="166"/>
        <v>42752.827199074076</v>
      </c>
      <c r="T2682" s="17">
        <f t="shared" si="167"/>
        <v>42766.75</v>
      </c>
    </row>
    <row r="2683" spans="1:20" ht="48" hidden="1" x14ac:dyDescent="0.2">
      <c r="A2683">
        <v>84</v>
      </c>
      <c r="B2683" s="3" t="s">
        <v>86</v>
      </c>
      <c r="C2683" s="3" t="s">
        <v>4195</v>
      </c>
      <c r="D2683" s="6">
        <v>500</v>
      </c>
      <c r="E2683" s="8">
        <v>500</v>
      </c>
      <c r="F2683" t="s">
        <v>8218</v>
      </c>
      <c r="G2683" t="s">
        <v>8223</v>
      </c>
      <c r="H2683" t="s">
        <v>8245</v>
      </c>
      <c r="I2683">
        <v>1305483086</v>
      </c>
      <c r="J2683">
        <v>1302891086</v>
      </c>
      <c r="K2683" t="b">
        <v>0</v>
      </c>
      <c r="L2683">
        <v>7</v>
      </c>
      <c r="M2683" t="b">
        <v>1</v>
      </c>
      <c r="N2683" t="s">
        <v>8264</v>
      </c>
      <c r="O2683" s="12">
        <f t="shared" si="164"/>
        <v>100</v>
      </c>
      <c r="P2683">
        <f t="shared" si="165"/>
        <v>71.430000000000007</v>
      </c>
      <c r="Q2683" s="14" t="s">
        <v>8321</v>
      </c>
      <c r="R2683" t="s">
        <v>8343</v>
      </c>
      <c r="S2683" s="17">
        <f t="shared" si="166"/>
        <v>40648.757939814815</v>
      </c>
      <c r="T2683" s="17">
        <f t="shared" si="167"/>
        <v>40678.757939814815</v>
      </c>
    </row>
    <row r="2684" spans="1:20" ht="48" x14ac:dyDescent="0.2">
      <c r="A2684">
        <v>2922</v>
      </c>
      <c r="B2684" s="3" t="s">
        <v>2922</v>
      </c>
      <c r="C2684" s="3" t="s">
        <v>7032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1431982727</v>
      </c>
      <c r="J2684">
        <v>1428094727</v>
      </c>
      <c r="K2684" t="b">
        <v>0</v>
      </c>
      <c r="L2684">
        <v>6</v>
      </c>
      <c r="M2684" t="b">
        <v>1</v>
      </c>
      <c r="N2684" t="s">
        <v>8303</v>
      </c>
      <c r="O2684" s="12">
        <f t="shared" si="164"/>
        <v>100</v>
      </c>
      <c r="P2684">
        <f t="shared" si="165"/>
        <v>83.33</v>
      </c>
      <c r="Q2684" s="14" t="s">
        <v>8323</v>
      </c>
      <c r="R2684" t="s">
        <v>8335</v>
      </c>
      <c r="S2684" s="17">
        <f t="shared" si="166"/>
        <v>42097.874155092592</v>
      </c>
      <c r="T2684" s="17">
        <f t="shared" si="167"/>
        <v>42142.874155092592</v>
      </c>
    </row>
    <row r="2685" spans="1:20" ht="48" x14ac:dyDescent="0.2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 s="12">
        <f t="shared" si="164"/>
        <v>100</v>
      </c>
      <c r="P2685">
        <f t="shared" si="165"/>
        <v>166.67</v>
      </c>
      <c r="Q2685" s="14" t="s">
        <v>8323</v>
      </c>
      <c r="R2685" t="s">
        <v>8335</v>
      </c>
      <c r="S2685" s="17">
        <f t="shared" si="166"/>
        <v>42173.466863425929</v>
      </c>
      <c r="T2685" s="17">
        <f t="shared" si="167"/>
        <v>42226.958333333328</v>
      </c>
    </row>
    <row r="2686" spans="1:20" ht="32" hidden="1" x14ac:dyDescent="0.2">
      <c r="A2686">
        <v>139</v>
      </c>
      <c r="B2686" s="3" t="s">
        <v>141</v>
      </c>
      <c r="C2686" s="3" t="s">
        <v>4249</v>
      </c>
      <c r="D2686" s="6">
        <v>500</v>
      </c>
      <c r="E2686" s="8">
        <v>500</v>
      </c>
      <c r="F2686" t="s">
        <v>8219</v>
      </c>
      <c r="G2686" t="s">
        <v>8223</v>
      </c>
      <c r="H2686" t="s">
        <v>8245</v>
      </c>
      <c r="I2686">
        <v>1436738772</v>
      </c>
      <c r="J2686">
        <v>1435874772</v>
      </c>
      <c r="K2686" t="b">
        <v>0</v>
      </c>
      <c r="L2686">
        <v>1</v>
      </c>
      <c r="M2686" t="b">
        <v>0</v>
      </c>
      <c r="N2686" t="s">
        <v>8265</v>
      </c>
      <c r="O2686" s="12">
        <f t="shared" si="164"/>
        <v>100</v>
      </c>
      <c r="P2686">
        <f t="shared" si="165"/>
        <v>500</v>
      </c>
      <c r="Q2686" s="14" t="s">
        <v>8321</v>
      </c>
      <c r="R2686" t="s">
        <v>8337</v>
      </c>
      <c r="S2686" s="17">
        <f t="shared" si="166"/>
        <v>42187.920972222222</v>
      </c>
      <c r="T2686" s="17">
        <f t="shared" si="167"/>
        <v>42197.920972222222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2">
        <f t="shared" si="164"/>
        <v>143</v>
      </c>
      <c r="P2687">
        <f t="shared" si="165"/>
        <v>25</v>
      </c>
      <c r="Q2687" s="14" t="s">
        <v>8327</v>
      </c>
      <c r="R2687" t="s">
        <v>8331</v>
      </c>
      <c r="S2687" s="17">
        <f t="shared" si="166"/>
        <v>40576.539664351854</v>
      </c>
      <c r="T2687" s="17">
        <f t="shared" si="167"/>
        <v>40606.539664351854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2">
        <f t="shared" si="164"/>
        <v>17</v>
      </c>
      <c r="P2688">
        <f t="shared" si="165"/>
        <v>29.24</v>
      </c>
      <c r="Q2688" s="14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2">
        <f t="shared" si="164"/>
        <v>164</v>
      </c>
      <c r="P2689">
        <f t="shared" si="165"/>
        <v>10.039999999999999</v>
      </c>
      <c r="Q2689" s="14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2">
        <f t="shared" si="164"/>
        <v>2</v>
      </c>
      <c r="P2690">
        <f t="shared" si="165"/>
        <v>163.33000000000001</v>
      </c>
      <c r="Q2690" s="14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2">
        <f t="shared" ref="O2691:O2754" si="168">ROUND(E2691/D2691*100,0)</f>
        <v>10</v>
      </c>
      <c r="P2691">
        <f t="shared" ref="P2691:P2754" si="169">IFERROR(ROUND(E2691/L2691,2),0)</f>
        <v>37.54</v>
      </c>
      <c r="Q2691" s="14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2">
        <f t="shared" si="168"/>
        <v>10</v>
      </c>
      <c r="P2692">
        <f t="shared" si="169"/>
        <v>54.11</v>
      </c>
      <c r="Q2692" s="14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2">
        <f t="shared" si="168"/>
        <v>2</v>
      </c>
      <c r="P2693">
        <f t="shared" si="169"/>
        <v>60.75</v>
      </c>
      <c r="Q2693" s="14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2">
        <f t="shared" si="168"/>
        <v>108</v>
      </c>
      <c r="P2694">
        <f t="shared" si="169"/>
        <v>44.09</v>
      </c>
      <c r="Q2694" s="14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2">
        <f t="shared" si="168"/>
        <v>138</v>
      </c>
      <c r="P2695">
        <f t="shared" si="169"/>
        <v>28.32</v>
      </c>
      <c r="Q2695" s="14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2">
        <f t="shared" si="168"/>
        <v>1</v>
      </c>
      <c r="P2696">
        <f t="shared" si="169"/>
        <v>120.25</v>
      </c>
      <c r="Q2696" s="14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2">
        <f t="shared" si="168"/>
        <v>5</v>
      </c>
      <c r="P2697">
        <f t="shared" si="169"/>
        <v>60.13</v>
      </c>
      <c r="Q2697" s="14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2">
        <f t="shared" si="168"/>
        <v>12</v>
      </c>
      <c r="P2698">
        <f t="shared" si="169"/>
        <v>60</v>
      </c>
      <c r="Q2698" s="14" t="s">
        <v>8308</v>
      </c>
      <c r="R2698" t="s">
        <v>8310</v>
      </c>
      <c r="S2698" s="17">
        <f t="shared" si="170"/>
        <v>42411.828287037039</v>
      </c>
      <c r="T2698" s="17">
        <f t="shared" si="17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2">
        <f t="shared" si="168"/>
        <v>64</v>
      </c>
      <c r="P2699">
        <f t="shared" si="169"/>
        <v>40</v>
      </c>
      <c r="Q2699" s="14" t="s">
        <v>8321</v>
      </c>
      <c r="R2699" t="s">
        <v>8339</v>
      </c>
      <c r="S2699" s="17">
        <f t="shared" si="170"/>
        <v>42107.703877314809</v>
      </c>
      <c r="T2699" s="17">
        <f t="shared" si="17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2">
        <f t="shared" si="168"/>
        <v>10</v>
      </c>
      <c r="P2700">
        <f t="shared" si="169"/>
        <v>21.73</v>
      </c>
      <c r="Q2700" s="14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2">
        <f t="shared" si="168"/>
        <v>12</v>
      </c>
      <c r="P2701">
        <f t="shared" si="169"/>
        <v>78.33</v>
      </c>
      <c r="Q2701" s="14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2">
        <f t="shared" si="168"/>
        <v>149</v>
      </c>
      <c r="P2702">
        <f t="shared" si="169"/>
        <v>15.13</v>
      </c>
      <c r="Q2702" s="14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2">
        <f t="shared" si="168"/>
        <v>0</v>
      </c>
      <c r="P2703">
        <f t="shared" si="169"/>
        <v>116.75</v>
      </c>
      <c r="Q2703" s="14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2">
        <f t="shared" si="168"/>
        <v>5</v>
      </c>
      <c r="P2704">
        <f t="shared" si="169"/>
        <v>35.92</v>
      </c>
      <c r="Q2704" s="14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2">
        <f t="shared" si="168"/>
        <v>1</v>
      </c>
      <c r="P2705">
        <f t="shared" si="169"/>
        <v>57.88</v>
      </c>
      <c r="Q2705" s="14" t="s">
        <v>8308</v>
      </c>
      <c r="R2705" t="s">
        <v>8342</v>
      </c>
      <c r="S2705" s="17">
        <f t="shared" si="170"/>
        <v>41989.853692129633</v>
      </c>
      <c r="T2705" s="17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2">
        <f t="shared" si="168"/>
        <v>116</v>
      </c>
      <c r="P2706">
        <f t="shared" si="169"/>
        <v>35.619999999999997</v>
      </c>
      <c r="Q2706" s="14" t="s">
        <v>8327</v>
      </c>
      <c r="R2706" t="s">
        <v>8331</v>
      </c>
      <c r="S2706" s="17">
        <f t="shared" si="170"/>
        <v>42240.852534722217</v>
      </c>
      <c r="T2706" s="17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2">
        <f t="shared" si="168"/>
        <v>2</v>
      </c>
      <c r="P2707">
        <f t="shared" si="169"/>
        <v>76.67</v>
      </c>
      <c r="Q2707" s="14" t="s">
        <v>8319</v>
      </c>
      <c r="R2707" t="s">
        <v>8345</v>
      </c>
      <c r="S2707" s="17">
        <f t="shared" si="170"/>
        <v>42204.875868055555</v>
      </c>
      <c r="T2707" s="17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2">
        <f t="shared" si="168"/>
        <v>3</v>
      </c>
      <c r="P2708">
        <f t="shared" si="169"/>
        <v>35.380000000000003</v>
      </c>
      <c r="Q2708" s="14" t="s">
        <v>8319</v>
      </c>
      <c r="R2708" t="s">
        <v>8345</v>
      </c>
      <c r="S2708" s="17">
        <f t="shared" si="170"/>
        <v>42198.695138888885</v>
      </c>
      <c r="T2708" s="17">
        <f t="shared" si="171"/>
        <v>42238.165972222225</v>
      </c>
    </row>
    <row r="2709" spans="1:20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2">
        <f t="shared" si="168"/>
        <v>8</v>
      </c>
      <c r="P2709">
        <f t="shared" si="169"/>
        <v>38.33</v>
      </c>
      <c r="Q2709" s="14" t="s">
        <v>8323</v>
      </c>
      <c r="R2709" t="s">
        <v>8326</v>
      </c>
      <c r="S2709" s="17">
        <f t="shared" si="170"/>
        <v>41904.650578703702</v>
      </c>
      <c r="T2709" s="17">
        <f t="shared" si="17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2">
        <f t="shared" si="168"/>
        <v>131</v>
      </c>
      <c r="P2710">
        <f t="shared" si="169"/>
        <v>21.9</v>
      </c>
      <c r="Q2710" s="14" t="s">
        <v>8321</v>
      </c>
      <c r="R2710" t="s">
        <v>8343</v>
      </c>
      <c r="S2710" s="17">
        <f t="shared" si="170"/>
        <v>40935.005104166667</v>
      </c>
      <c r="T2710" s="17">
        <f t="shared" si="17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2">
        <f t="shared" si="168"/>
        <v>153</v>
      </c>
      <c r="P2711">
        <f t="shared" si="169"/>
        <v>30.67</v>
      </c>
      <c r="Q2711" s="14" t="s">
        <v>8321</v>
      </c>
      <c r="R2711" t="s">
        <v>8343</v>
      </c>
      <c r="S2711" s="17">
        <f t="shared" si="170"/>
        <v>40844.691643518519</v>
      </c>
      <c r="T2711" s="17">
        <f t="shared" si="171"/>
        <v>40904.733310185184</v>
      </c>
    </row>
    <row r="2712" spans="1:20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2">
        <f t="shared" si="168"/>
        <v>184</v>
      </c>
      <c r="P2712">
        <f t="shared" si="169"/>
        <v>30.67</v>
      </c>
      <c r="Q2712" s="14" t="s">
        <v>8323</v>
      </c>
      <c r="R2712" t="s">
        <v>8326</v>
      </c>
      <c r="S2712" s="17">
        <f t="shared" si="170"/>
        <v>42383.793124999997</v>
      </c>
      <c r="T2712" s="17">
        <f t="shared" si="171"/>
        <v>42413.793124999997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2">
        <f t="shared" si="168"/>
        <v>30</v>
      </c>
      <c r="P2713">
        <f t="shared" si="169"/>
        <v>50.56</v>
      </c>
      <c r="Q2713" s="14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2">
        <f t="shared" si="168"/>
        <v>2</v>
      </c>
      <c r="P2714">
        <f t="shared" si="169"/>
        <v>32.36</v>
      </c>
      <c r="Q2714" s="14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2">
        <f t="shared" si="168"/>
        <v>38</v>
      </c>
      <c r="P2715">
        <f t="shared" si="169"/>
        <v>32.36</v>
      </c>
      <c r="Q2715" s="14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2">
        <f t="shared" si="168"/>
        <v>3</v>
      </c>
      <c r="P2716">
        <f t="shared" si="169"/>
        <v>30.13</v>
      </c>
      <c r="Q2716" s="14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2">
        <f t="shared" si="168"/>
        <v>3</v>
      </c>
      <c r="P2717">
        <f t="shared" si="169"/>
        <v>41</v>
      </c>
      <c r="Q2717" s="14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2">
        <f t="shared" si="168"/>
        <v>18</v>
      </c>
      <c r="P2718">
        <f t="shared" si="169"/>
        <v>64.290000000000006</v>
      </c>
      <c r="Q2718" s="14" t="s">
        <v>8323</v>
      </c>
      <c r="R2718" t="s">
        <v>8326</v>
      </c>
      <c r="S2718" s="17">
        <f t="shared" si="170"/>
        <v>41795.598923611113</v>
      </c>
      <c r="T2718" s="17">
        <f t="shared" si="171"/>
        <v>41825.598923611113</v>
      </c>
    </row>
    <row r="2719" spans="1:20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2">
        <f t="shared" si="168"/>
        <v>113</v>
      </c>
      <c r="P2719">
        <f t="shared" si="169"/>
        <v>30</v>
      </c>
      <c r="Q2719" s="14" t="s">
        <v>8323</v>
      </c>
      <c r="R2719" t="s">
        <v>8326</v>
      </c>
      <c r="S2719" s="17">
        <f t="shared" si="170"/>
        <v>42064.785613425927</v>
      </c>
      <c r="T2719" s="17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2">
        <f t="shared" si="168"/>
        <v>7</v>
      </c>
      <c r="P2720">
        <f t="shared" si="169"/>
        <v>44.5</v>
      </c>
      <c r="Q2720" s="14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2">
        <f t="shared" si="168"/>
        <v>9</v>
      </c>
      <c r="P2721">
        <f t="shared" si="169"/>
        <v>40.450000000000003</v>
      </c>
      <c r="Q2721" s="14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2">
        <f t="shared" si="168"/>
        <v>18</v>
      </c>
      <c r="P2722">
        <f t="shared" si="169"/>
        <v>44</v>
      </c>
      <c r="Q2722" s="14" t="s">
        <v>8323</v>
      </c>
      <c r="R2722" t="s">
        <v>8326</v>
      </c>
      <c r="S2722" s="17">
        <f t="shared" si="170"/>
        <v>41982.87364583333</v>
      </c>
      <c r="T2722" s="17">
        <f t="shared" si="171"/>
        <v>42012.87364583333</v>
      </c>
    </row>
    <row r="2723" spans="1:20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2">
        <f t="shared" si="168"/>
        <v>110</v>
      </c>
      <c r="P2723">
        <f t="shared" si="169"/>
        <v>24.44</v>
      </c>
      <c r="Q2723" s="14" t="s">
        <v>8323</v>
      </c>
      <c r="R2723" t="s">
        <v>8326</v>
      </c>
      <c r="S2723" s="17">
        <f t="shared" si="170"/>
        <v>42213.505474537036</v>
      </c>
      <c r="T2723" s="17">
        <f t="shared" si="171"/>
        <v>42238.505474537036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2">
        <f t="shared" si="168"/>
        <v>22</v>
      </c>
      <c r="P2724">
        <f t="shared" si="169"/>
        <v>48.56</v>
      </c>
      <c r="Q2724" s="14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2">
        <f t="shared" si="168"/>
        <v>4</v>
      </c>
      <c r="P2725">
        <f t="shared" si="169"/>
        <v>145</v>
      </c>
      <c r="Q2725" s="14" t="s">
        <v>8308</v>
      </c>
      <c r="R2725" t="s">
        <v>8342</v>
      </c>
      <c r="S2725" s="17">
        <f t="shared" si="170"/>
        <v>42027.056793981479</v>
      </c>
      <c r="T2725" s="17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2">
        <f t="shared" si="168"/>
        <v>16</v>
      </c>
      <c r="P2726">
        <f t="shared" si="169"/>
        <v>43.5</v>
      </c>
      <c r="Q2726" s="14" t="s">
        <v>8321</v>
      </c>
      <c r="R2726" t="s">
        <v>8325</v>
      </c>
      <c r="S2726" s="17">
        <f t="shared" si="170"/>
        <v>41835.126805555556</v>
      </c>
      <c r="T2726" s="17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2">
        <f t="shared" si="168"/>
        <v>109</v>
      </c>
      <c r="P2727">
        <f t="shared" si="169"/>
        <v>31.07</v>
      </c>
      <c r="Q2727" s="14" t="s">
        <v>8327</v>
      </c>
      <c r="R2727" t="s">
        <v>8331</v>
      </c>
      <c r="S2727" s="17">
        <f t="shared" si="170"/>
        <v>41619.998310185183</v>
      </c>
      <c r="T2727" s="17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2">
        <f t="shared" si="168"/>
        <v>2</v>
      </c>
      <c r="P2728">
        <f t="shared" si="169"/>
        <v>108.25</v>
      </c>
      <c r="Q2728" s="14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2">
        <f t="shared" si="168"/>
        <v>1</v>
      </c>
      <c r="P2729">
        <f t="shared" si="169"/>
        <v>35.83</v>
      </c>
      <c r="Q2729" s="14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2">
        <f t="shared" si="168"/>
        <v>34</v>
      </c>
      <c r="P2730">
        <f t="shared" si="169"/>
        <v>33.08</v>
      </c>
      <c r="Q2730" s="14" t="s">
        <v>8323</v>
      </c>
      <c r="R2730" t="s">
        <v>8326</v>
      </c>
      <c r="S2730" s="17">
        <f t="shared" si="170"/>
        <v>42022.661527777775</v>
      </c>
      <c r="T2730" s="17">
        <f t="shared" si="171"/>
        <v>42063.5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2">
        <f t="shared" si="168"/>
        <v>57</v>
      </c>
      <c r="P2731">
        <f t="shared" si="169"/>
        <v>43</v>
      </c>
      <c r="Q2731" s="14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2">
        <f t="shared" si="168"/>
        <v>108</v>
      </c>
      <c r="P2732">
        <f t="shared" si="169"/>
        <v>47.78</v>
      </c>
      <c r="Q2732" s="14" t="s">
        <v>8319</v>
      </c>
      <c r="R2732" t="s">
        <v>8320</v>
      </c>
      <c r="S2732" s="17">
        <f t="shared" si="170"/>
        <v>42607.316122685181</v>
      </c>
      <c r="T2732" s="17">
        <f t="shared" si="171"/>
        <v>42613.233333333337</v>
      </c>
    </row>
    <row r="2733" spans="1:20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2">
        <f t="shared" si="168"/>
        <v>129</v>
      </c>
      <c r="P2733">
        <f t="shared" si="169"/>
        <v>30.71</v>
      </c>
      <c r="Q2733" s="14" t="s">
        <v>8323</v>
      </c>
      <c r="R2733" t="s">
        <v>8326</v>
      </c>
      <c r="S2733" s="17">
        <f t="shared" si="170"/>
        <v>42309.191307870366</v>
      </c>
      <c r="T2733" s="17">
        <f t="shared" si="171"/>
        <v>42338.9375</v>
      </c>
    </row>
    <row r="2734" spans="1:20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2">
        <f t="shared" si="168"/>
        <v>143</v>
      </c>
      <c r="P2734">
        <f t="shared" si="169"/>
        <v>21.5</v>
      </c>
      <c r="Q2734" s="14" t="s">
        <v>8323</v>
      </c>
      <c r="R2734" t="s">
        <v>8326</v>
      </c>
      <c r="S2734" s="17">
        <f t="shared" si="170"/>
        <v>42160.651817129634</v>
      </c>
      <c r="T2734" s="17">
        <f t="shared" si="171"/>
        <v>42190.651817129634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2">
        <f t="shared" si="168"/>
        <v>28</v>
      </c>
      <c r="P2735">
        <f t="shared" si="169"/>
        <v>61</v>
      </c>
      <c r="Q2735" s="14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2">
        <f t="shared" si="168"/>
        <v>0</v>
      </c>
      <c r="P2736">
        <f t="shared" si="169"/>
        <v>53.25</v>
      </c>
      <c r="Q2736" s="14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2">
        <f t="shared" si="168"/>
        <v>9</v>
      </c>
      <c r="P2737">
        <f t="shared" si="169"/>
        <v>47.33</v>
      </c>
      <c r="Q2737" s="14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2">
        <f t="shared" si="168"/>
        <v>0</v>
      </c>
      <c r="P2738">
        <f t="shared" si="169"/>
        <v>60.71</v>
      </c>
      <c r="Q2738" s="14" t="s">
        <v>8316</v>
      </c>
      <c r="R2738" t="s">
        <v>8344</v>
      </c>
      <c r="S2738" s="17">
        <f t="shared" si="170"/>
        <v>42094.667256944449</v>
      </c>
      <c r="T2738" s="17">
        <f t="shared" si="17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2">
        <f t="shared" si="168"/>
        <v>5</v>
      </c>
      <c r="P2739">
        <f t="shared" si="169"/>
        <v>17.71</v>
      </c>
      <c r="Q2739" s="14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2">
        <f t="shared" si="168"/>
        <v>24</v>
      </c>
      <c r="P2740">
        <f t="shared" si="169"/>
        <v>53.13</v>
      </c>
      <c r="Q2740" s="14" t="s">
        <v>8323</v>
      </c>
      <c r="R2740" t="s">
        <v>8326</v>
      </c>
      <c r="S2740" s="17">
        <f t="shared" si="170"/>
        <v>42306.848854166667</v>
      </c>
      <c r="T2740" s="17">
        <f t="shared" si="17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2">
        <f t="shared" si="168"/>
        <v>101</v>
      </c>
      <c r="P2741">
        <f t="shared" si="169"/>
        <v>47.22</v>
      </c>
      <c r="Q2741" s="14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2">
        <f t="shared" si="168"/>
        <v>106</v>
      </c>
      <c r="P2742">
        <f t="shared" si="169"/>
        <v>53.13</v>
      </c>
      <c r="Q2742" s="14" t="s">
        <v>8321</v>
      </c>
      <c r="R2742" t="s">
        <v>8343</v>
      </c>
      <c r="S2742" s="17">
        <f t="shared" si="170"/>
        <v>40706.135208333333</v>
      </c>
      <c r="T2742" s="17">
        <f t="shared" si="17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2">
        <f t="shared" si="168"/>
        <v>383</v>
      </c>
      <c r="P2743">
        <f t="shared" si="169"/>
        <v>15.04</v>
      </c>
      <c r="Q2743" s="14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2">
        <f t="shared" si="168"/>
        <v>210</v>
      </c>
      <c r="P2744">
        <f t="shared" si="169"/>
        <v>105</v>
      </c>
      <c r="Q2744" s="14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2">
        <f t="shared" si="168"/>
        <v>8</v>
      </c>
      <c r="P2745">
        <f t="shared" si="169"/>
        <v>104.75</v>
      </c>
      <c r="Q2745" s="14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2">
        <f t="shared" si="168"/>
        <v>42</v>
      </c>
      <c r="P2746">
        <f t="shared" si="169"/>
        <v>29.79</v>
      </c>
      <c r="Q2746" s="14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2">
        <f t="shared" si="168"/>
        <v>104</v>
      </c>
      <c r="P2747">
        <f t="shared" si="169"/>
        <v>18.91</v>
      </c>
      <c r="Q2747" s="14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2">
        <f t="shared" si="168"/>
        <v>14</v>
      </c>
      <c r="P2748">
        <f t="shared" si="169"/>
        <v>51.88</v>
      </c>
      <c r="Q2748" s="14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2">
        <f t="shared" si="168"/>
        <v>7</v>
      </c>
      <c r="P2749">
        <f t="shared" si="169"/>
        <v>59</v>
      </c>
      <c r="Q2749" s="14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2">
        <f t="shared" si="168"/>
        <v>2</v>
      </c>
      <c r="P2750">
        <f t="shared" si="169"/>
        <v>51.38</v>
      </c>
      <c r="Q2750" s="14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2">
        <f t="shared" si="168"/>
        <v>1</v>
      </c>
      <c r="P2751">
        <f t="shared" si="169"/>
        <v>410</v>
      </c>
      <c r="Q2751" s="14" t="s">
        <v>8316</v>
      </c>
      <c r="R2751" t="s">
        <v>8334</v>
      </c>
      <c r="S2751" s="17">
        <f t="shared" si="170"/>
        <v>41793.659525462965</v>
      </c>
      <c r="T2751" s="17">
        <f t="shared" si="171"/>
        <v>41853.659525462965</v>
      </c>
    </row>
    <row r="2752" spans="1:20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2">
        <f t="shared" si="168"/>
        <v>24</v>
      </c>
      <c r="P2752">
        <f t="shared" si="169"/>
        <v>41</v>
      </c>
      <c r="Q2752" s="14" t="s">
        <v>8323</v>
      </c>
      <c r="R2752" t="s">
        <v>8326</v>
      </c>
      <c r="S2752" s="17">
        <f t="shared" si="170"/>
        <v>42770.290590277778</v>
      </c>
      <c r="T2752" s="17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2">
        <f t="shared" si="168"/>
        <v>117</v>
      </c>
      <c r="P2753">
        <f t="shared" si="169"/>
        <v>51.25</v>
      </c>
      <c r="Q2753" s="14" t="s">
        <v>8321</v>
      </c>
      <c r="R2753" t="s">
        <v>8332</v>
      </c>
      <c r="S2753" s="17">
        <f t="shared" si="170"/>
        <v>41989.91134259259</v>
      </c>
      <c r="T2753" s="17">
        <f t="shared" si="171"/>
        <v>42005.332638888889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2">
        <f t="shared" si="168"/>
        <v>136</v>
      </c>
      <c r="P2754">
        <f t="shared" si="169"/>
        <v>15.15</v>
      </c>
      <c r="Q2754" s="14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2">
        <f t="shared" ref="O2755:O2818" si="172">ROUND(E2755/D2755*100,0)</f>
        <v>1</v>
      </c>
      <c r="P2755">
        <f t="shared" ref="P2755:P2818" si="173">IFERROR(ROUND(E2755/L2755,2),0)</f>
        <v>45.33</v>
      </c>
      <c r="Q2755" s="14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2">
        <f t="shared" si="172"/>
        <v>1</v>
      </c>
      <c r="P2756">
        <f t="shared" si="173"/>
        <v>101.25</v>
      </c>
      <c r="Q2756" s="14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2">
        <f t="shared" si="172"/>
        <v>3</v>
      </c>
      <c r="P2757">
        <f t="shared" si="173"/>
        <v>13</v>
      </c>
      <c r="Q2757" s="14" t="s">
        <v>8308</v>
      </c>
      <c r="R2757" t="s">
        <v>8310</v>
      </c>
      <c r="S2757" s="17">
        <f t="shared" si="174"/>
        <v>42715.688437500001</v>
      </c>
      <c r="T2757" s="17">
        <f t="shared" si="17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2">
        <f t="shared" si="172"/>
        <v>8</v>
      </c>
      <c r="P2758">
        <f t="shared" si="173"/>
        <v>80.599999999999994</v>
      </c>
      <c r="Q2758" s="14" t="s">
        <v>8311</v>
      </c>
      <c r="R2758" t="s">
        <v>8348</v>
      </c>
      <c r="S2758" s="17">
        <f t="shared" si="174"/>
        <v>41961.813518518517</v>
      </c>
      <c r="T2758" s="17">
        <f t="shared" si="17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2">
        <f t="shared" si="172"/>
        <v>13</v>
      </c>
      <c r="P2759">
        <f t="shared" si="173"/>
        <v>80.599999999999994</v>
      </c>
      <c r="Q2759" s="14" t="s">
        <v>8321</v>
      </c>
      <c r="R2759" t="s">
        <v>8337</v>
      </c>
      <c r="S2759" s="17">
        <f t="shared" si="174"/>
        <v>41788.381909722222</v>
      </c>
      <c r="T2759" s="17">
        <f t="shared" si="175"/>
        <v>41821.791666666664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2">
        <f t="shared" si="172"/>
        <v>4</v>
      </c>
      <c r="P2760">
        <f t="shared" si="173"/>
        <v>100.5</v>
      </c>
      <c r="Q2760" s="14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2">
        <f t="shared" si="172"/>
        <v>33</v>
      </c>
      <c r="P2761">
        <f t="shared" si="173"/>
        <v>30.85</v>
      </c>
      <c r="Q2761" s="14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2">
        <f t="shared" si="172"/>
        <v>40</v>
      </c>
      <c r="P2762">
        <f t="shared" si="173"/>
        <v>80.2</v>
      </c>
      <c r="Q2762" s="14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2">
        <f t="shared" si="172"/>
        <v>133</v>
      </c>
      <c r="P2763">
        <f t="shared" si="173"/>
        <v>25.02</v>
      </c>
      <c r="Q2763" s="14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2">
        <f t="shared" si="172"/>
        <v>1</v>
      </c>
      <c r="P2764">
        <f t="shared" si="173"/>
        <v>133.33000000000001</v>
      </c>
      <c r="Q2764" s="14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2">
        <f t="shared" si="172"/>
        <v>3</v>
      </c>
      <c r="P2765">
        <f t="shared" si="173"/>
        <v>66.67</v>
      </c>
      <c r="Q2765" s="14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2">
        <f t="shared" si="172"/>
        <v>11</v>
      </c>
      <c r="P2766">
        <f t="shared" si="173"/>
        <v>80</v>
      </c>
      <c r="Q2766" s="14" t="s">
        <v>8323</v>
      </c>
      <c r="R2766" t="s">
        <v>8326</v>
      </c>
      <c r="S2766" s="17">
        <f t="shared" si="174"/>
        <v>42750.530312499999</v>
      </c>
      <c r="T2766" s="17">
        <f t="shared" si="175"/>
        <v>42794.368749999994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2">
        <f t="shared" si="172"/>
        <v>16</v>
      </c>
      <c r="P2767">
        <f t="shared" si="173"/>
        <v>66.67</v>
      </c>
      <c r="Q2767" s="14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2">
        <f t="shared" si="172"/>
        <v>100</v>
      </c>
      <c r="P2768">
        <f t="shared" si="173"/>
        <v>30.77</v>
      </c>
      <c r="Q2768" s="14" t="s">
        <v>8323</v>
      </c>
      <c r="R2768" t="s">
        <v>8326</v>
      </c>
      <c r="S2768" s="17">
        <f t="shared" si="174"/>
        <v>42689.214988425927</v>
      </c>
      <c r="T2768" s="17">
        <f t="shared" si="175"/>
        <v>42700.25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2">
        <f t="shared" si="172"/>
        <v>12</v>
      </c>
      <c r="P2769">
        <f t="shared" si="173"/>
        <v>79.400000000000006</v>
      </c>
      <c r="Q2769" s="14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2">
        <f t="shared" si="172"/>
        <v>1</v>
      </c>
      <c r="P2770">
        <f t="shared" si="173"/>
        <v>56.57</v>
      </c>
      <c r="Q2770" s="14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2">
        <f t="shared" si="172"/>
        <v>156</v>
      </c>
      <c r="P2771">
        <f t="shared" si="173"/>
        <v>30.08</v>
      </c>
      <c r="Q2771" s="14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2">
        <f t="shared" si="172"/>
        <v>19</v>
      </c>
      <c r="P2772">
        <f t="shared" si="173"/>
        <v>64.17</v>
      </c>
      <c r="Q2772" s="14" t="s">
        <v>8323</v>
      </c>
      <c r="R2772" t="s">
        <v>8326</v>
      </c>
      <c r="S2772" s="17">
        <f t="shared" si="174"/>
        <v>42093.588263888887</v>
      </c>
      <c r="T2772" s="17">
        <f t="shared" si="175"/>
        <v>42123.588263888887</v>
      </c>
    </row>
    <row r="2773" spans="1:20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2">
        <f t="shared" si="172"/>
        <v>128</v>
      </c>
      <c r="P2773">
        <f t="shared" si="173"/>
        <v>27.5</v>
      </c>
      <c r="Q2773" s="14" t="s">
        <v>8323</v>
      </c>
      <c r="R2773" t="s">
        <v>8326</v>
      </c>
      <c r="S2773" s="17">
        <f t="shared" si="174"/>
        <v>42535.97865740741</v>
      </c>
      <c r="T2773" s="17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2">
        <f t="shared" si="172"/>
        <v>5</v>
      </c>
      <c r="P2774">
        <f t="shared" si="173"/>
        <v>31.75</v>
      </c>
      <c r="Q2774" s="14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2">
        <f t="shared" si="172"/>
        <v>127</v>
      </c>
      <c r="P2775">
        <f t="shared" si="173"/>
        <v>25.4</v>
      </c>
      <c r="Q2775" s="14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2">
        <f t="shared" si="172"/>
        <v>11</v>
      </c>
      <c r="P2776">
        <f t="shared" si="173"/>
        <v>42.22</v>
      </c>
      <c r="Q2776" s="14" t="s">
        <v>8313</v>
      </c>
      <c r="R2776" t="s">
        <v>8314</v>
      </c>
      <c r="S2776" s="17">
        <f t="shared" si="174"/>
        <v>42029.907858796301</v>
      </c>
      <c r="T2776" s="17">
        <f t="shared" si="17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2">
        <f t="shared" si="172"/>
        <v>19</v>
      </c>
      <c r="P2777">
        <f t="shared" si="173"/>
        <v>47.5</v>
      </c>
      <c r="Q2777" s="14" t="s">
        <v>8311</v>
      </c>
      <c r="R2777" t="s">
        <v>8356</v>
      </c>
      <c r="S2777" s="17">
        <f t="shared" si="174"/>
        <v>41117.900729166664</v>
      </c>
      <c r="T2777" s="17">
        <f t="shared" si="17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2">
        <f t="shared" si="172"/>
        <v>58</v>
      </c>
      <c r="P2778">
        <f t="shared" si="173"/>
        <v>54.29</v>
      </c>
      <c r="Q2778" s="14" t="s">
        <v>8321</v>
      </c>
      <c r="R2778" t="s">
        <v>8325</v>
      </c>
      <c r="S2778" s="17">
        <f t="shared" si="174"/>
        <v>42023.818622685183</v>
      </c>
      <c r="T2778" s="17">
        <f t="shared" si="17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2">
        <f t="shared" si="172"/>
        <v>1</v>
      </c>
      <c r="P2779">
        <f t="shared" si="173"/>
        <v>41.89</v>
      </c>
      <c r="Q2779" s="14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48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2">
        <f t="shared" si="172"/>
        <v>0</v>
      </c>
      <c r="P2780">
        <f t="shared" si="173"/>
        <v>53.71</v>
      </c>
      <c r="Q2780" s="14" t="s">
        <v>8323</v>
      </c>
      <c r="R2780" t="s">
        <v>8324</v>
      </c>
      <c r="S2780" s="17">
        <f t="shared" si="174"/>
        <v>41940.028287037036</v>
      </c>
      <c r="T2780" s="17">
        <f t="shared" si="17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2">
        <f t="shared" si="172"/>
        <v>125</v>
      </c>
      <c r="P2781">
        <f t="shared" si="173"/>
        <v>41.78</v>
      </c>
      <c r="Q2781" s="14" t="s">
        <v>8321</v>
      </c>
      <c r="R2781" t="s">
        <v>8322</v>
      </c>
      <c r="S2781" s="17">
        <f t="shared" si="174"/>
        <v>42425.576898148152</v>
      </c>
      <c r="T2781" s="17">
        <f t="shared" si="175"/>
        <v>42465.666666666672</v>
      </c>
    </row>
    <row r="2782" spans="1:20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2">
        <f t="shared" si="172"/>
        <v>4</v>
      </c>
      <c r="P2782">
        <f t="shared" si="173"/>
        <v>93.75</v>
      </c>
      <c r="Q2782" s="14" t="s">
        <v>8323</v>
      </c>
      <c r="R2782" t="s">
        <v>8326</v>
      </c>
      <c r="S2782" s="17">
        <f t="shared" si="174"/>
        <v>42808.640231481477</v>
      </c>
      <c r="T2782" s="17">
        <f t="shared" si="17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2">
        <f t="shared" si="172"/>
        <v>6</v>
      </c>
      <c r="P2783">
        <f t="shared" si="173"/>
        <v>41.67</v>
      </c>
      <c r="Q2783" s="14" t="s">
        <v>8327</v>
      </c>
      <c r="R2783" t="s">
        <v>8350</v>
      </c>
      <c r="S2783" s="17">
        <f t="shared" si="174"/>
        <v>40937.679560185185</v>
      </c>
      <c r="T2783" s="17">
        <f t="shared" si="17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2">
        <f t="shared" si="172"/>
        <v>125</v>
      </c>
      <c r="P2784">
        <f t="shared" si="173"/>
        <v>53.57</v>
      </c>
      <c r="Q2784" s="14" t="s">
        <v>8311</v>
      </c>
      <c r="R2784" t="s">
        <v>8333</v>
      </c>
      <c r="S2784" s="17">
        <f t="shared" si="174"/>
        <v>41799.814340277779</v>
      </c>
      <c r="T2784" s="17">
        <f t="shared" si="175"/>
        <v>41834.814340277779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2">
        <f t="shared" si="172"/>
        <v>150</v>
      </c>
      <c r="P2785">
        <f t="shared" si="173"/>
        <v>41.67</v>
      </c>
      <c r="Q2785" s="14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2">
        <f t="shared" si="172"/>
        <v>124</v>
      </c>
      <c r="P2786">
        <f t="shared" si="173"/>
        <v>14.84</v>
      </c>
      <c r="Q2786" s="14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2">
        <f t="shared" si="172"/>
        <v>123</v>
      </c>
      <c r="P2787">
        <f t="shared" si="173"/>
        <v>46.13</v>
      </c>
      <c r="Q2787" s="14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2">
        <f t="shared" si="172"/>
        <v>7</v>
      </c>
      <c r="P2788">
        <f t="shared" si="173"/>
        <v>40.78</v>
      </c>
      <c r="Q2788" s="14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2">
        <f t="shared" si="172"/>
        <v>7</v>
      </c>
      <c r="P2789">
        <f t="shared" si="173"/>
        <v>72.400000000000006</v>
      </c>
      <c r="Q2789" s="14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2">
        <f t="shared" si="172"/>
        <v>10</v>
      </c>
      <c r="P2790">
        <f t="shared" si="173"/>
        <v>32.82</v>
      </c>
      <c r="Q2790" s="14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2">
        <f t="shared" si="172"/>
        <v>1</v>
      </c>
      <c r="P2791">
        <f t="shared" si="173"/>
        <v>120</v>
      </c>
      <c r="Q2791" s="14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2">
        <f t="shared" si="172"/>
        <v>2</v>
      </c>
      <c r="P2792">
        <f t="shared" si="173"/>
        <v>60</v>
      </c>
      <c r="Q2792" s="14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2">
        <f t="shared" si="172"/>
        <v>103</v>
      </c>
      <c r="P2793">
        <f t="shared" si="173"/>
        <v>24</v>
      </c>
      <c r="Q2793" s="14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2">
        <f t="shared" si="172"/>
        <v>1</v>
      </c>
      <c r="P2794">
        <f t="shared" si="173"/>
        <v>35.9</v>
      </c>
      <c r="Q2794" s="14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2">
        <f t="shared" si="172"/>
        <v>1</v>
      </c>
      <c r="P2795">
        <f t="shared" si="173"/>
        <v>71.599999999999994</v>
      </c>
      <c r="Q2795" s="14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2">
        <f t="shared" si="172"/>
        <v>18</v>
      </c>
      <c r="P2796">
        <f t="shared" si="173"/>
        <v>25.57</v>
      </c>
      <c r="Q2796" s="14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2">
        <f t="shared" si="172"/>
        <v>101</v>
      </c>
      <c r="P2797">
        <f t="shared" si="173"/>
        <v>59.17</v>
      </c>
      <c r="Q2797" s="14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2">
        <f t="shared" si="172"/>
        <v>102</v>
      </c>
      <c r="P2798">
        <f t="shared" si="173"/>
        <v>25.21</v>
      </c>
      <c r="Q2798" s="14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2">
        <f t="shared" si="172"/>
        <v>70</v>
      </c>
      <c r="P2799">
        <f t="shared" si="173"/>
        <v>39</v>
      </c>
      <c r="Q2799" s="14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2">
        <f t="shared" si="172"/>
        <v>100</v>
      </c>
      <c r="P2800">
        <f t="shared" si="173"/>
        <v>35.1</v>
      </c>
      <c r="Q2800" s="14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2">
        <f t="shared" si="172"/>
        <v>0</v>
      </c>
      <c r="P2801">
        <f t="shared" si="173"/>
        <v>116.67</v>
      </c>
      <c r="Q2801" s="14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2">
        <f t="shared" si="172"/>
        <v>4</v>
      </c>
      <c r="P2802">
        <f t="shared" si="173"/>
        <v>26.92</v>
      </c>
      <c r="Q2802" s="14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2">
        <f t="shared" si="172"/>
        <v>16</v>
      </c>
      <c r="P2803">
        <f t="shared" si="173"/>
        <v>29.17</v>
      </c>
      <c r="Q2803" s="14" t="s">
        <v>8323</v>
      </c>
      <c r="R2803" t="s">
        <v>8326</v>
      </c>
      <c r="S2803" s="17">
        <f t="shared" si="174"/>
        <v>42041.581307870365</v>
      </c>
      <c r="T2803" s="17">
        <f t="shared" si="175"/>
        <v>42071.539641203708</v>
      </c>
    </row>
    <row r="2804" spans="1:20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2">
        <f t="shared" si="172"/>
        <v>140</v>
      </c>
      <c r="P2804">
        <f t="shared" si="173"/>
        <v>35</v>
      </c>
      <c r="Q2804" s="14" t="s">
        <v>8323</v>
      </c>
      <c r="R2804" t="s">
        <v>8326</v>
      </c>
      <c r="S2804" s="17">
        <f t="shared" si="174"/>
        <v>42088.911354166667</v>
      </c>
      <c r="T2804" s="17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2">
        <f t="shared" si="172"/>
        <v>0</v>
      </c>
      <c r="P2805">
        <f t="shared" si="173"/>
        <v>38.44</v>
      </c>
      <c r="Q2805" s="14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2">
        <f t="shared" si="172"/>
        <v>0</v>
      </c>
      <c r="P2806">
        <f t="shared" si="173"/>
        <v>69</v>
      </c>
      <c r="Q2806" s="14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2">
        <f t="shared" si="172"/>
        <v>38</v>
      </c>
      <c r="P2807">
        <f t="shared" si="173"/>
        <v>69</v>
      </c>
      <c r="Q2807" s="14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2">
        <f t="shared" si="172"/>
        <v>6</v>
      </c>
      <c r="P2808">
        <f t="shared" si="173"/>
        <v>37.89</v>
      </c>
      <c r="Q2808" s="14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2">
        <f t="shared" si="172"/>
        <v>113</v>
      </c>
      <c r="P2809">
        <f t="shared" si="173"/>
        <v>20</v>
      </c>
      <c r="Q2809" s="14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2">
        <f t="shared" si="172"/>
        <v>8</v>
      </c>
      <c r="P2810">
        <f t="shared" si="173"/>
        <v>37.56</v>
      </c>
      <c r="Q2810" s="14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32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2">
        <f t="shared" si="172"/>
        <v>0</v>
      </c>
      <c r="P2811">
        <f t="shared" si="173"/>
        <v>55.83</v>
      </c>
      <c r="Q2811" s="14" t="s">
        <v>8323</v>
      </c>
      <c r="R2811" t="s">
        <v>8324</v>
      </c>
      <c r="S2811" s="17">
        <f t="shared" si="174"/>
        <v>42245.274699074071</v>
      </c>
      <c r="T2811" s="17">
        <f t="shared" si="17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2">
        <f t="shared" si="172"/>
        <v>1</v>
      </c>
      <c r="P2812">
        <f t="shared" si="173"/>
        <v>55.83</v>
      </c>
      <c r="Q2812" s="14" t="s">
        <v>8319</v>
      </c>
      <c r="R2812" t="s">
        <v>8345</v>
      </c>
      <c r="S2812" s="17">
        <f t="shared" si="174"/>
        <v>42536.862800925926</v>
      </c>
      <c r="T2812" s="17">
        <f t="shared" si="17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2">
        <f t="shared" si="172"/>
        <v>1</v>
      </c>
      <c r="P2813">
        <f t="shared" si="173"/>
        <v>67</v>
      </c>
      <c r="Q2813" s="14" t="s">
        <v>8321</v>
      </c>
      <c r="R2813" t="s">
        <v>8339</v>
      </c>
      <c r="S2813" s="17">
        <f t="shared" si="174"/>
        <v>40949.98364583333</v>
      </c>
      <c r="T2813" s="17">
        <f t="shared" si="17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2">
        <f t="shared" si="172"/>
        <v>7</v>
      </c>
      <c r="P2814">
        <f t="shared" si="173"/>
        <v>83.75</v>
      </c>
      <c r="Q2814" s="14" t="s">
        <v>8313</v>
      </c>
      <c r="R2814" t="s">
        <v>8314</v>
      </c>
      <c r="S2814" s="17">
        <f t="shared" si="174"/>
        <v>41905.95684027778</v>
      </c>
      <c r="T2814" s="17">
        <f t="shared" si="175"/>
        <v>41941.95684027778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2">
        <f t="shared" si="172"/>
        <v>3</v>
      </c>
      <c r="P2815">
        <f t="shared" si="173"/>
        <v>20.88</v>
      </c>
      <c r="Q2815" s="14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2">
        <f t="shared" si="172"/>
        <v>2</v>
      </c>
      <c r="P2816">
        <f t="shared" si="173"/>
        <v>55</v>
      </c>
      <c r="Q2816" s="14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2">
        <f t="shared" si="172"/>
        <v>11</v>
      </c>
      <c r="P2817">
        <f t="shared" si="173"/>
        <v>21.8</v>
      </c>
      <c r="Q2817" s="14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2">
        <f t="shared" si="172"/>
        <v>11</v>
      </c>
      <c r="P2818">
        <f t="shared" si="173"/>
        <v>81.58</v>
      </c>
      <c r="Q2818" s="14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2">
        <f t="shared" ref="O2819:O2882" si="176">ROUND(E2819/D2819*100,0)</f>
        <v>3</v>
      </c>
      <c r="P2819">
        <f t="shared" ref="P2819:P2882" si="177">IFERROR(ROUND(E2819/L2819,2),0)</f>
        <v>32.5</v>
      </c>
      <c r="Q2819" s="14" t="s">
        <v>8321</v>
      </c>
      <c r="R2819" t="s">
        <v>8325</v>
      </c>
      <c r="S2819" s="17">
        <f t="shared" ref="S2819:S2882" si="178">(((J2819/60)/60)/24)+DATE(1970,1,1)</f>
        <v>42216.977812500001</v>
      </c>
      <c r="T2819" s="17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2">
        <f t="shared" si="176"/>
        <v>4</v>
      </c>
      <c r="P2820">
        <f t="shared" si="177"/>
        <v>108.33</v>
      </c>
      <c r="Q2820" s="14" t="s">
        <v>8321</v>
      </c>
      <c r="R2820" t="s">
        <v>8325</v>
      </c>
      <c r="S2820" s="17">
        <f t="shared" si="178"/>
        <v>42052.83530092593</v>
      </c>
      <c r="T2820" s="17">
        <f t="shared" si="17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2">
        <f t="shared" si="176"/>
        <v>5</v>
      </c>
      <c r="P2821">
        <f t="shared" si="177"/>
        <v>27.08</v>
      </c>
      <c r="Q2821" s="14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2">
        <f t="shared" si="176"/>
        <v>7</v>
      </c>
      <c r="P2822">
        <f t="shared" si="177"/>
        <v>108.33</v>
      </c>
      <c r="Q2822" s="14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2">
        <f t="shared" si="176"/>
        <v>5</v>
      </c>
      <c r="P2823">
        <f t="shared" si="177"/>
        <v>24.62</v>
      </c>
      <c r="Q2823" s="14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2">
        <f t="shared" si="176"/>
        <v>32</v>
      </c>
      <c r="P2824">
        <f t="shared" si="177"/>
        <v>29.09</v>
      </c>
      <c r="Q2824" s="14" t="s">
        <v>8323</v>
      </c>
      <c r="R2824" t="s">
        <v>8326</v>
      </c>
      <c r="S2824" s="17">
        <f t="shared" si="178"/>
        <v>42493.546851851846</v>
      </c>
      <c r="T2824" s="17">
        <f t="shared" si="179"/>
        <v>42523.546851851846</v>
      </c>
    </row>
    <row r="2825" spans="1:20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2">
        <f t="shared" si="176"/>
        <v>160</v>
      </c>
      <c r="P2825">
        <f t="shared" si="177"/>
        <v>40</v>
      </c>
      <c r="Q2825" s="14" t="s">
        <v>8323</v>
      </c>
      <c r="R2825" t="s">
        <v>8326</v>
      </c>
      <c r="S2825" s="17">
        <f t="shared" si="178"/>
        <v>42460.94222222222</v>
      </c>
      <c r="T2825" s="17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2">
        <f t="shared" si="176"/>
        <v>106</v>
      </c>
      <c r="P2826">
        <f t="shared" si="177"/>
        <v>22.64</v>
      </c>
      <c r="Q2826" s="14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2">
        <f t="shared" si="176"/>
        <v>4</v>
      </c>
      <c r="P2827">
        <f t="shared" si="177"/>
        <v>26.33</v>
      </c>
      <c r="Q2827" s="14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2">
        <f t="shared" si="176"/>
        <v>104</v>
      </c>
      <c r="P2828">
        <f t="shared" si="177"/>
        <v>52</v>
      </c>
      <c r="Q2828" s="14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2">
        <f t="shared" si="176"/>
        <v>4</v>
      </c>
      <c r="P2829">
        <f t="shared" si="177"/>
        <v>23.92</v>
      </c>
      <c r="Q2829" s="14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2">
        <f t="shared" si="176"/>
        <v>0</v>
      </c>
      <c r="P2830">
        <f t="shared" si="177"/>
        <v>103.33</v>
      </c>
      <c r="Q2830" s="14" t="s">
        <v>8316</v>
      </c>
      <c r="R2830" t="s">
        <v>8334</v>
      </c>
      <c r="S2830" s="17">
        <f t="shared" si="178"/>
        <v>42712.300567129627</v>
      </c>
      <c r="T2830" s="17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2">
        <f t="shared" si="176"/>
        <v>1</v>
      </c>
      <c r="P2831">
        <f t="shared" si="177"/>
        <v>34.44</v>
      </c>
      <c r="Q2831" s="14" t="s">
        <v>8319</v>
      </c>
      <c r="R2831" t="s">
        <v>8345</v>
      </c>
      <c r="S2831" s="17">
        <f t="shared" si="178"/>
        <v>41909.892453703702</v>
      </c>
      <c r="T2831" s="17">
        <f t="shared" si="179"/>
        <v>41939.892453703702</v>
      </c>
    </row>
    <row r="2832" spans="1:20" ht="32" hidden="1" x14ac:dyDescent="0.2">
      <c r="A2832">
        <v>2740</v>
      </c>
      <c r="B2832" s="3" t="s">
        <v>2740</v>
      </c>
      <c r="C2832" s="3" t="s">
        <v>6850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1426117552</v>
      </c>
      <c r="J2832">
        <v>1423529152</v>
      </c>
      <c r="K2832" t="b">
        <v>0</v>
      </c>
      <c r="L2832">
        <v>17</v>
      </c>
      <c r="M2832" t="b">
        <v>1</v>
      </c>
      <c r="N2832" t="s">
        <v>8293</v>
      </c>
      <c r="O2832" s="12">
        <f t="shared" si="176"/>
        <v>103</v>
      </c>
      <c r="P2832">
        <f t="shared" si="177"/>
        <v>18.239999999999998</v>
      </c>
      <c r="Q2832" s="14" t="s">
        <v>8308</v>
      </c>
      <c r="R2832" t="s">
        <v>8309</v>
      </c>
      <c r="S2832" s="17">
        <f t="shared" si="178"/>
        <v>42045.031851851847</v>
      </c>
      <c r="T2832" s="17">
        <f t="shared" si="179"/>
        <v>42074.99018518519</v>
      </c>
    </row>
    <row r="2833" spans="1:20" ht="48" hidden="1" x14ac:dyDescent="0.2">
      <c r="A2833">
        <v>827</v>
      </c>
      <c r="B2833" s="3" t="s">
        <v>828</v>
      </c>
      <c r="C2833" s="3" t="s">
        <v>4937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1329248940</v>
      </c>
      <c r="J2833">
        <v>1326972107</v>
      </c>
      <c r="K2833" t="b">
        <v>0</v>
      </c>
      <c r="L2833">
        <v>11</v>
      </c>
      <c r="M2833" t="b">
        <v>1</v>
      </c>
      <c r="N2833" t="s">
        <v>8274</v>
      </c>
      <c r="O2833" s="12">
        <f t="shared" si="176"/>
        <v>103</v>
      </c>
      <c r="P2833">
        <f t="shared" si="177"/>
        <v>28.18</v>
      </c>
      <c r="Q2833" s="14" t="s">
        <v>8327</v>
      </c>
      <c r="R2833" t="s">
        <v>8331</v>
      </c>
      <c r="S2833" s="17">
        <f t="shared" si="178"/>
        <v>40927.473460648151</v>
      </c>
      <c r="T2833" s="17">
        <f t="shared" si="179"/>
        <v>40953.825694444444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2">
        <f t="shared" si="176"/>
        <v>0</v>
      </c>
      <c r="P2834">
        <f t="shared" si="177"/>
        <v>76.25</v>
      </c>
      <c r="Q2834" s="14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2">
        <f t="shared" si="176"/>
        <v>20</v>
      </c>
      <c r="P2835">
        <f t="shared" si="177"/>
        <v>21.57</v>
      </c>
      <c r="Q2835" s="14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2">
        <f t="shared" si="176"/>
        <v>2</v>
      </c>
      <c r="P2836">
        <f t="shared" si="177"/>
        <v>50.17</v>
      </c>
      <c r="Q2836" s="14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2">
        <f t="shared" si="176"/>
        <v>3</v>
      </c>
      <c r="P2837">
        <f t="shared" si="177"/>
        <v>150.5</v>
      </c>
      <c r="Q2837" s="14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2">
        <f t="shared" si="176"/>
        <v>12</v>
      </c>
      <c r="P2838">
        <f t="shared" si="177"/>
        <v>75.25</v>
      </c>
      <c r="Q2838" s="14" t="s">
        <v>8323</v>
      </c>
      <c r="R2838" t="s">
        <v>8326</v>
      </c>
      <c r="S2838" s="17">
        <f t="shared" si="178"/>
        <v>41869.798726851855</v>
      </c>
      <c r="T2838" s="17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2">
        <f t="shared" si="176"/>
        <v>100</v>
      </c>
      <c r="P2839">
        <f t="shared" si="177"/>
        <v>37.630000000000003</v>
      </c>
      <c r="Q2839" s="14" t="s">
        <v>8327</v>
      </c>
      <c r="R2839" t="s">
        <v>8331</v>
      </c>
      <c r="S2839" s="17">
        <f t="shared" si="178"/>
        <v>41169.845590277779</v>
      </c>
      <c r="T2839" s="17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2">
        <f t="shared" si="176"/>
        <v>241</v>
      </c>
      <c r="P2840">
        <f t="shared" si="177"/>
        <v>23.15</v>
      </c>
      <c r="Q2840" s="14" t="s">
        <v>8327</v>
      </c>
      <c r="R2840" t="s">
        <v>8328</v>
      </c>
      <c r="S2840" s="17">
        <f t="shared" si="178"/>
        <v>40772.848749999997</v>
      </c>
      <c r="T2840" s="17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2">
        <f t="shared" si="176"/>
        <v>1</v>
      </c>
      <c r="P2841">
        <f t="shared" si="177"/>
        <v>300</v>
      </c>
      <c r="Q2841" s="14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8" x14ac:dyDescent="0.2">
      <c r="A2842">
        <v>3115</v>
      </c>
      <c r="B2842" s="3" t="s">
        <v>3115</v>
      </c>
      <c r="C2842" s="3" t="s">
        <v>7225</v>
      </c>
      <c r="D2842" s="6">
        <v>10000</v>
      </c>
      <c r="E2842" s="8">
        <v>300</v>
      </c>
      <c r="F2842" t="s">
        <v>8220</v>
      </c>
      <c r="G2842" t="s">
        <v>8234</v>
      </c>
      <c r="H2842" t="s">
        <v>8254</v>
      </c>
      <c r="I2842">
        <v>1465123427</v>
      </c>
      <c r="J2842">
        <v>1462531427</v>
      </c>
      <c r="K2842" t="b">
        <v>0</v>
      </c>
      <c r="L2842">
        <v>1</v>
      </c>
      <c r="M2842" t="b">
        <v>0</v>
      </c>
      <c r="N2842" t="s">
        <v>8301</v>
      </c>
      <c r="O2842" s="12">
        <f t="shared" si="176"/>
        <v>3</v>
      </c>
      <c r="P2842">
        <f t="shared" si="177"/>
        <v>300</v>
      </c>
      <c r="Q2842" s="14" t="s">
        <v>8323</v>
      </c>
      <c r="R2842" t="s">
        <v>8324</v>
      </c>
      <c r="S2842" s="17">
        <f t="shared" si="178"/>
        <v>42496.447071759263</v>
      </c>
      <c r="T2842" s="17">
        <f t="shared" si="179"/>
        <v>42526.447071759263</v>
      </c>
    </row>
    <row r="2843" spans="1:20" ht="48" hidden="1" x14ac:dyDescent="0.2">
      <c r="A2843">
        <v>2343</v>
      </c>
      <c r="B2843" s="3" t="s">
        <v>2344</v>
      </c>
      <c r="C2843" s="3" t="s">
        <v>6453</v>
      </c>
      <c r="D2843" s="6">
        <v>10000</v>
      </c>
      <c r="E2843" s="8">
        <v>300</v>
      </c>
      <c r="F2843" t="s">
        <v>8219</v>
      </c>
      <c r="G2843" t="s">
        <v>8223</v>
      </c>
      <c r="H2843" t="s">
        <v>8245</v>
      </c>
      <c r="I2843">
        <v>1452282420</v>
      </c>
      <c r="J2843">
        <v>1447962505</v>
      </c>
      <c r="K2843" t="b">
        <v>0</v>
      </c>
      <c r="L2843">
        <v>1</v>
      </c>
      <c r="M2843" t="b">
        <v>0</v>
      </c>
      <c r="N2843" t="s">
        <v>8270</v>
      </c>
      <c r="O2843" s="12">
        <f t="shared" si="176"/>
        <v>3</v>
      </c>
      <c r="P2843">
        <f t="shared" si="177"/>
        <v>300</v>
      </c>
      <c r="Q2843" s="14" t="s">
        <v>8308</v>
      </c>
      <c r="R2843" t="s">
        <v>8342</v>
      </c>
      <c r="S2843" s="17">
        <f t="shared" si="178"/>
        <v>42327.825289351851</v>
      </c>
      <c r="T2843" s="17">
        <f t="shared" si="179"/>
        <v>42377.82430555555</v>
      </c>
    </row>
    <row r="2844" spans="1:20" ht="48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2">
        <f t="shared" si="176"/>
        <v>12</v>
      </c>
      <c r="P2844">
        <f t="shared" si="177"/>
        <v>25</v>
      </c>
      <c r="Q2844" s="14" t="s">
        <v>8323</v>
      </c>
      <c r="R2844" t="s">
        <v>8324</v>
      </c>
      <c r="S2844" s="17">
        <f t="shared" si="178"/>
        <v>42171.383530092593</v>
      </c>
      <c r="T2844" s="17">
        <f t="shared" si="179"/>
        <v>42201.330555555556</v>
      </c>
    </row>
    <row r="2845" spans="1:20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2">
        <f t="shared" si="176"/>
        <v>50</v>
      </c>
      <c r="P2845">
        <f t="shared" si="177"/>
        <v>60</v>
      </c>
      <c r="Q2845" s="14" t="s">
        <v>8323</v>
      </c>
      <c r="R2845" t="s">
        <v>8326</v>
      </c>
      <c r="S2845" s="17">
        <f t="shared" si="178"/>
        <v>42370.007766203707</v>
      </c>
      <c r="T2845" s="17">
        <f t="shared" si="179"/>
        <v>42398.981944444444</v>
      </c>
    </row>
    <row r="2846" spans="1:20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2">
        <f t="shared" si="176"/>
        <v>60</v>
      </c>
      <c r="P2846">
        <f t="shared" si="177"/>
        <v>60</v>
      </c>
      <c r="Q2846" s="14" t="s">
        <v>8323</v>
      </c>
      <c r="R2846" t="s">
        <v>8326</v>
      </c>
      <c r="S2846" s="17">
        <f t="shared" si="178"/>
        <v>42305.670914351853</v>
      </c>
      <c r="T2846" s="17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2">
        <f t="shared" si="176"/>
        <v>100</v>
      </c>
      <c r="P2847">
        <f t="shared" si="177"/>
        <v>18.75</v>
      </c>
      <c r="Q2847" s="14" t="s">
        <v>8327</v>
      </c>
      <c r="R2847" t="s">
        <v>8336</v>
      </c>
      <c r="S2847" s="17">
        <f t="shared" si="178"/>
        <v>42078.792048611111</v>
      </c>
      <c r="T2847" s="17">
        <f t="shared" si="179"/>
        <v>42108.792048611111</v>
      </c>
    </row>
    <row r="2848" spans="1:20" ht="32" hidden="1" x14ac:dyDescent="0.2">
      <c r="A2848">
        <v>1822</v>
      </c>
      <c r="B2848" s="3" t="s">
        <v>1823</v>
      </c>
      <c r="C2848" s="3" t="s">
        <v>5932</v>
      </c>
      <c r="D2848" s="6">
        <v>300</v>
      </c>
      <c r="E2848" s="8">
        <v>300</v>
      </c>
      <c r="F2848" t="s">
        <v>8218</v>
      </c>
      <c r="G2848" t="s">
        <v>8228</v>
      </c>
      <c r="H2848" t="s">
        <v>8250</v>
      </c>
      <c r="I2848">
        <v>1391194860</v>
      </c>
      <c r="J2848">
        <v>1388084862</v>
      </c>
      <c r="K2848" t="b">
        <v>0</v>
      </c>
      <c r="L2848">
        <v>11</v>
      </c>
      <c r="M2848" t="b">
        <v>1</v>
      </c>
      <c r="N2848" t="s">
        <v>8274</v>
      </c>
      <c r="O2848" s="12">
        <f t="shared" si="176"/>
        <v>100</v>
      </c>
      <c r="P2848">
        <f t="shared" si="177"/>
        <v>27.27</v>
      </c>
      <c r="Q2848" s="14" t="s">
        <v>8327</v>
      </c>
      <c r="R2848" t="s">
        <v>8331</v>
      </c>
      <c r="S2848" s="17">
        <f t="shared" si="178"/>
        <v>41634.797013888885</v>
      </c>
      <c r="T2848" s="17">
        <f t="shared" si="179"/>
        <v>41670.792361111111</v>
      </c>
    </row>
    <row r="2849" spans="1:20" ht="48" hidden="1" x14ac:dyDescent="0.2">
      <c r="A2849">
        <v>2112</v>
      </c>
      <c r="B2849" s="3" t="s">
        <v>2113</v>
      </c>
      <c r="C2849" s="3" t="s">
        <v>6222</v>
      </c>
      <c r="D2849" s="6">
        <v>300</v>
      </c>
      <c r="E2849" s="8">
        <v>300</v>
      </c>
      <c r="F2849" t="s">
        <v>8218</v>
      </c>
      <c r="G2849" t="s">
        <v>8223</v>
      </c>
      <c r="H2849" t="s">
        <v>8245</v>
      </c>
      <c r="I2849">
        <v>1366064193</v>
      </c>
      <c r="J2849">
        <v>1364854593</v>
      </c>
      <c r="K2849" t="b">
        <v>0</v>
      </c>
      <c r="L2849">
        <v>11</v>
      </c>
      <c r="M2849" t="b">
        <v>1</v>
      </c>
      <c r="N2849" t="s">
        <v>8277</v>
      </c>
      <c r="O2849" s="12">
        <f t="shared" si="176"/>
        <v>100</v>
      </c>
      <c r="P2849">
        <f t="shared" si="177"/>
        <v>27.27</v>
      </c>
      <c r="Q2849" s="14" t="s">
        <v>8327</v>
      </c>
      <c r="R2849" t="s">
        <v>8328</v>
      </c>
      <c r="S2849" s="17">
        <f t="shared" si="178"/>
        <v>41365.928159722222</v>
      </c>
      <c r="T2849" s="17">
        <f t="shared" si="179"/>
        <v>41379.928159722222</v>
      </c>
    </row>
    <row r="2850" spans="1:20" ht="48" hidden="1" x14ac:dyDescent="0.2">
      <c r="A2850">
        <v>853</v>
      </c>
      <c r="B2850" s="3" t="s">
        <v>854</v>
      </c>
      <c r="C2850" s="3" t="s">
        <v>4963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1424116709</v>
      </c>
      <c r="J2850">
        <v>1421524709</v>
      </c>
      <c r="K2850" t="b">
        <v>0</v>
      </c>
      <c r="L2850">
        <v>10</v>
      </c>
      <c r="M2850" t="b">
        <v>1</v>
      </c>
      <c r="N2850" t="s">
        <v>8275</v>
      </c>
      <c r="O2850" s="12">
        <f t="shared" si="176"/>
        <v>100</v>
      </c>
      <c r="P2850">
        <f t="shared" si="177"/>
        <v>30</v>
      </c>
      <c r="Q2850" s="14" t="s">
        <v>8327</v>
      </c>
      <c r="R2850" t="s">
        <v>8336</v>
      </c>
      <c r="S2850" s="17">
        <f t="shared" si="178"/>
        <v>42021.832280092596</v>
      </c>
      <c r="T2850" s="17">
        <f t="shared" si="179"/>
        <v>42051.832280092596</v>
      </c>
    </row>
    <row r="2851" spans="1:20" ht="48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2">
        <f t="shared" si="176"/>
        <v>100</v>
      </c>
      <c r="P2851">
        <f t="shared" si="177"/>
        <v>30</v>
      </c>
      <c r="Q2851" s="14" t="s">
        <v>8323</v>
      </c>
      <c r="R2851" t="s">
        <v>8335</v>
      </c>
      <c r="S2851" s="17">
        <f t="shared" si="178"/>
        <v>42013.15253472222</v>
      </c>
      <c r="T2851" s="17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2">
        <f t="shared" si="176"/>
        <v>1</v>
      </c>
      <c r="P2852">
        <f t="shared" si="177"/>
        <v>99.33</v>
      </c>
      <c r="Q2852" s="14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2">
        <f t="shared" si="176"/>
        <v>1</v>
      </c>
      <c r="P2853">
        <f t="shared" si="177"/>
        <v>49.67</v>
      </c>
      <c r="Q2853" s="14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2">
        <f t="shared" si="176"/>
        <v>24</v>
      </c>
      <c r="P2854">
        <f t="shared" si="177"/>
        <v>24.33</v>
      </c>
      <c r="Q2854" s="14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2">
        <f t="shared" si="176"/>
        <v>290</v>
      </c>
      <c r="P2855">
        <f t="shared" si="177"/>
        <v>19.329999999999998</v>
      </c>
      <c r="Q2855" s="14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2">
        <f t="shared" si="176"/>
        <v>10</v>
      </c>
      <c r="P2856">
        <f t="shared" si="177"/>
        <v>24.08</v>
      </c>
      <c r="Q2856" s="14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2">
        <f t="shared" si="176"/>
        <v>29</v>
      </c>
      <c r="P2857">
        <f t="shared" si="177"/>
        <v>26.27</v>
      </c>
      <c r="Q2857" s="14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2">
        <f t="shared" si="176"/>
        <v>286</v>
      </c>
      <c r="P2858">
        <f t="shared" si="177"/>
        <v>19.27</v>
      </c>
      <c r="Q2858" s="14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2">
        <f t="shared" si="176"/>
        <v>2</v>
      </c>
      <c r="P2859">
        <f t="shared" si="177"/>
        <v>57.2</v>
      </c>
      <c r="Q2859" s="14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2">
        <f t="shared" si="176"/>
        <v>3</v>
      </c>
      <c r="P2860">
        <f t="shared" si="177"/>
        <v>57</v>
      </c>
      <c r="Q2860" s="14" t="s">
        <v>8323</v>
      </c>
      <c r="R2860" t="s">
        <v>8326</v>
      </c>
      <c r="S2860" s="17">
        <f t="shared" si="178"/>
        <v>41779.695092592592</v>
      </c>
      <c r="T2860" s="17">
        <f t="shared" si="179"/>
        <v>41813.666666666664</v>
      </c>
    </row>
    <row r="2861" spans="1:20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2">
        <f t="shared" si="176"/>
        <v>14</v>
      </c>
      <c r="P2861">
        <f t="shared" si="177"/>
        <v>71.25</v>
      </c>
      <c r="Q2861" s="14" t="s">
        <v>8323</v>
      </c>
      <c r="R2861" t="s">
        <v>8326</v>
      </c>
      <c r="S2861" s="17">
        <f t="shared" si="178"/>
        <v>42414.235879629632</v>
      </c>
      <c r="T2861" s="17">
        <f t="shared" si="17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2">
        <f t="shared" si="176"/>
        <v>1</v>
      </c>
      <c r="P2862">
        <f t="shared" si="177"/>
        <v>28.4</v>
      </c>
      <c r="Q2862" s="14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2">
        <f t="shared" si="176"/>
        <v>3</v>
      </c>
      <c r="P2863">
        <f t="shared" si="177"/>
        <v>40.14</v>
      </c>
      <c r="Q2863" s="14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2">
        <f t="shared" si="176"/>
        <v>0</v>
      </c>
      <c r="P2864">
        <f t="shared" si="177"/>
        <v>40</v>
      </c>
      <c r="Q2864" s="14" t="s">
        <v>8313</v>
      </c>
      <c r="R2864" t="s">
        <v>8351</v>
      </c>
      <c r="S2864" s="17">
        <f t="shared" si="178"/>
        <v>41780.050092592595</v>
      </c>
      <c r="T2864" s="17">
        <f t="shared" si="179"/>
        <v>41808.842361111114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2">
        <f t="shared" si="176"/>
        <v>1</v>
      </c>
      <c r="P2865">
        <f t="shared" si="177"/>
        <v>93.33</v>
      </c>
      <c r="Q2865" s="14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8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2">
        <f t="shared" si="176"/>
        <v>2</v>
      </c>
      <c r="P2866">
        <f t="shared" si="177"/>
        <v>93.33</v>
      </c>
      <c r="Q2866" s="14" t="s">
        <v>8323</v>
      </c>
      <c r="R2866" t="s">
        <v>8324</v>
      </c>
      <c r="S2866" s="17">
        <f t="shared" si="178"/>
        <v>42031.011249999996</v>
      </c>
      <c r="T2866" s="17">
        <f t="shared" si="179"/>
        <v>42090.969583333332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2">
        <f t="shared" si="176"/>
        <v>9</v>
      </c>
      <c r="P2867">
        <f t="shared" si="177"/>
        <v>35</v>
      </c>
      <c r="Q2867" s="14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2">
        <f t="shared" si="176"/>
        <v>37</v>
      </c>
      <c r="P2868">
        <f t="shared" si="177"/>
        <v>35</v>
      </c>
      <c r="Q2868" s="14" t="s">
        <v>8327</v>
      </c>
      <c r="R2868" t="s">
        <v>8328</v>
      </c>
      <c r="S2868" s="17">
        <f t="shared" si="178"/>
        <v>40646.099097222221</v>
      </c>
      <c r="T2868" s="17">
        <f t="shared" si="179"/>
        <v>40691.099097222221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2">
        <f t="shared" si="176"/>
        <v>112</v>
      </c>
      <c r="P2869">
        <f t="shared" si="177"/>
        <v>11.67</v>
      </c>
      <c r="Q2869" s="14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2">
        <f t="shared" si="176"/>
        <v>1</v>
      </c>
      <c r="P2870">
        <f t="shared" si="177"/>
        <v>46.5</v>
      </c>
      <c r="Q2870" s="14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2">
        <f t="shared" si="176"/>
        <v>14</v>
      </c>
      <c r="P2871">
        <f t="shared" si="177"/>
        <v>55.6</v>
      </c>
      <c r="Q2871" s="14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2">
        <f t="shared" si="176"/>
        <v>0</v>
      </c>
      <c r="P2872">
        <f t="shared" si="177"/>
        <v>23.08</v>
      </c>
      <c r="Q2872" s="14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2">
        <f t="shared" si="176"/>
        <v>139</v>
      </c>
      <c r="P2873">
        <f t="shared" si="177"/>
        <v>30.78</v>
      </c>
      <c r="Q2873" s="14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2">
        <f t="shared" si="176"/>
        <v>1</v>
      </c>
      <c r="P2874">
        <f t="shared" si="177"/>
        <v>69</v>
      </c>
      <c r="Q2874" s="14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2">
        <f t="shared" si="176"/>
        <v>1</v>
      </c>
      <c r="P2875">
        <f t="shared" si="177"/>
        <v>39</v>
      </c>
      <c r="Q2875" s="14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2">
        <f t="shared" si="176"/>
        <v>3</v>
      </c>
      <c r="P2876">
        <f t="shared" si="177"/>
        <v>27.3</v>
      </c>
      <c r="Q2876" s="14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2">
        <f t="shared" si="176"/>
        <v>3</v>
      </c>
      <c r="P2877">
        <f t="shared" si="177"/>
        <v>22.75</v>
      </c>
      <c r="Q2877" s="14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2">
        <f t="shared" si="176"/>
        <v>136</v>
      </c>
      <c r="P2878">
        <f t="shared" si="177"/>
        <v>13.6</v>
      </c>
      <c r="Q2878" s="14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2">
        <f t="shared" si="176"/>
        <v>5</v>
      </c>
      <c r="P2879">
        <f t="shared" si="177"/>
        <v>90.33</v>
      </c>
      <c r="Q2879" s="14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2">
        <f t="shared" si="176"/>
        <v>0</v>
      </c>
      <c r="P2880">
        <f t="shared" si="177"/>
        <v>54</v>
      </c>
      <c r="Q2880" s="14" t="s">
        <v>8308</v>
      </c>
      <c r="R2880" t="s">
        <v>8342</v>
      </c>
      <c r="S2880" s="17">
        <f t="shared" si="178"/>
        <v>42360.932152777779</v>
      </c>
      <c r="T2880" s="17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2">
        <f t="shared" si="176"/>
        <v>6</v>
      </c>
      <c r="P2881">
        <f t="shared" si="177"/>
        <v>45</v>
      </c>
      <c r="Q2881" s="14" t="s">
        <v>8316</v>
      </c>
      <c r="R2881" t="s">
        <v>8344</v>
      </c>
      <c r="S2881" s="17">
        <f t="shared" si="178"/>
        <v>42327.671631944439</v>
      </c>
      <c r="T2881" s="17">
        <f t="shared" si="179"/>
        <v>42357.671631944439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2">
        <f t="shared" si="176"/>
        <v>18</v>
      </c>
      <c r="P2882">
        <f t="shared" si="177"/>
        <v>45</v>
      </c>
      <c r="Q2882" s="14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2">
        <f t="shared" ref="O2883:O2946" si="180">ROUND(E2883/D2883*100,0)</f>
        <v>108</v>
      </c>
      <c r="P2883">
        <f t="shared" ref="P2883:P2946" si="181">IFERROR(ROUND(E2883/L2883,2),0)</f>
        <v>38.57</v>
      </c>
      <c r="Q2883" s="14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2">
        <f t="shared" si="180"/>
        <v>3</v>
      </c>
      <c r="P2884">
        <f t="shared" si="181"/>
        <v>33.25</v>
      </c>
      <c r="Q2884" s="14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2">
        <f t="shared" si="180"/>
        <v>7</v>
      </c>
      <c r="P2885">
        <f t="shared" si="181"/>
        <v>29.56</v>
      </c>
      <c r="Q2885" s="14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2">
        <f t="shared" si="180"/>
        <v>3</v>
      </c>
      <c r="P2886">
        <f t="shared" si="181"/>
        <v>52.8</v>
      </c>
      <c r="Q2886" s="14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2">
        <f t="shared" si="180"/>
        <v>10</v>
      </c>
      <c r="P2887">
        <f t="shared" si="181"/>
        <v>32.75</v>
      </c>
      <c r="Q2887" s="14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2">
        <f t="shared" si="180"/>
        <v>1</v>
      </c>
      <c r="P2888">
        <f t="shared" si="181"/>
        <v>87</v>
      </c>
      <c r="Q2888" s="14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2">
        <f t="shared" si="180"/>
        <v>1</v>
      </c>
      <c r="P2889">
        <f t="shared" si="181"/>
        <v>26</v>
      </c>
      <c r="Q2889" s="14" t="s">
        <v>8308</v>
      </c>
      <c r="R2889" t="s">
        <v>8310</v>
      </c>
      <c r="S2889" s="17">
        <f t="shared" si="182"/>
        <v>42158.028310185182</v>
      </c>
      <c r="T2889" s="17">
        <f t="shared" si="18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2">
        <f t="shared" si="180"/>
        <v>1</v>
      </c>
      <c r="P2890">
        <f t="shared" si="181"/>
        <v>28.89</v>
      </c>
      <c r="Q2890" s="14" t="s">
        <v>8308</v>
      </c>
      <c r="R2890" t="s">
        <v>8318</v>
      </c>
      <c r="S2890" s="17">
        <f t="shared" si="182"/>
        <v>41828.789942129632</v>
      </c>
      <c r="T2890" s="17">
        <f t="shared" si="18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2">
        <f t="shared" si="180"/>
        <v>3</v>
      </c>
      <c r="P2891">
        <f t="shared" si="181"/>
        <v>28.89</v>
      </c>
      <c r="Q2891" s="14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2">
        <f t="shared" si="180"/>
        <v>5</v>
      </c>
      <c r="P2892">
        <f t="shared" si="181"/>
        <v>65</v>
      </c>
      <c r="Q2892" s="14" t="s">
        <v>8323</v>
      </c>
      <c r="R2892" t="s">
        <v>8326</v>
      </c>
      <c r="S2892" s="17">
        <f t="shared" si="182"/>
        <v>41829.73715277778</v>
      </c>
      <c r="T2892" s="17">
        <f t="shared" si="183"/>
        <v>41852.716666666667</v>
      </c>
    </row>
    <row r="2893" spans="1:20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2">
        <f t="shared" si="180"/>
        <v>33</v>
      </c>
      <c r="P2893">
        <f t="shared" si="181"/>
        <v>37.14</v>
      </c>
      <c r="Q2893" s="14" t="s">
        <v>8323</v>
      </c>
      <c r="R2893" t="s">
        <v>8326</v>
      </c>
      <c r="S2893" s="17">
        <f t="shared" si="182"/>
        <v>42056.1324537037</v>
      </c>
      <c r="T2893" s="17">
        <f t="shared" si="18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2">
        <f t="shared" si="180"/>
        <v>52</v>
      </c>
      <c r="P2894">
        <f t="shared" si="181"/>
        <v>17.329999999999998</v>
      </c>
      <c r="Q2894" s="14" t="s">
        <v>8311</v>
      </c>
      <c r="R2894" t="s">
        <v>8356</v>
      </c>
      <c r="S2894" s="17">
        <f t="shared" si="182"/>
        <v>42072.790821759263</v>
      </c>
      <c r="T2894" s="17">
        <f t="shared" si="18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2">
        <f t="shared" si="180"/>
        <v>104</v>
      </c>
      <c r="P2895">
        <f t="shared" si="181"/>
        <v>21.67</v>
      </c>
      <c r="Q2895" s="14" t="s">
        <v>8321</v>
      </c>
      <c r="R2895" t="s">
        <v>8343</v>
      </c>
      <c r="S2895" s="17">
        <f t="shared" si="182"/>
        <v>41716.717847222222</v>
      </c>
      <c r="T2895" s="17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2">
        <f t="shared" si="180"/>
        <v>0</v>
      </c>
      <c r="P2896">
        <f t="shared" si="181"/>
        <v>64.75</v>
      </c>
      <c r="Q2896" s="14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2">
        <f t="shared" si="180"/>
        <v>52</v>
      </c>
      <c r="P2897">
        <f t="shared" si="181"/>
        <v>32.25</v>
      </c>
      <c r="Q2897" s="14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2">
        <f t="shared" si="180"/>
        <v>1</v>
      </c>
      <c r="P2898">
        <f t="shared" si="181"/>
        <v>23.18</v>
      </c>
      <c r="Q2898" s="14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2">
        <f t="shared" si="180"/>
        <v>10</v>
      </c>
      <c r="P2899">
        <f t="shared" si="181"/>
        <v>42</v>
      </c>
      <c r="Q2899" s="14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2">
        <f t="shared" si="180"/>
        <v>34</v>
      </c>
      <c r="P2900">
        <f t="shared" si="181"/>
        <v>63</v>
      </c>
      <c r="Q2900" s="14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2">
        <f t="shared" si="180"/>
        <v>13</v>
      </c>
      <c r="P2901">
        <f t="shared" si="181"/>
        <v>50.2</v>
      </c>
      <c r="Q2901" s="14" t="s">
        <v>8323</v>
      </c>
      <c r="R2901" t="s">
        <v>8326</v>
      </c>
      <c r="S2901" s="17">
        <f t="shared" si="182"/>
        <v>42509.814108796301</v>
      </c>
      <c r="T2901" s="17">
        <f t="shared" si="183"/>
        <v>42539.814108796301</v>
      </c>
    </row>
    <row r="2902" spans="1:20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2">
        <f t="shared" si="180"/>
        <v>100</v>
      </c>
      <c r="P2902">
        <f t="shared" si="181"/>
        <v>31.38</v>
      </c>
      <c r="Q2902" s="14" t="s">
        <v>8323</v>
      </c>
      <c r="R2902" t="s">
        <v>8326</v>
      </c>
      <c r="S2902" s="17">
        <f t="shared" si="182"/>
        <v>42075.807395833333</v>
      </c>
      <c r="T2902" s="17">
        <f t="shared" si="18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2">
        <f t="shared" si="180"/>
        <v>0</v>
      </c>
      <c r="P2903">
        <f t="shared" si="181"/>
        <v>250</v>
      </c>
      <c r="Q2903" s="14" t="s">
        <v>8321</v>
      </c>
      <c r="R2903" t="s">
        <v>8339</v>
      </c>
      <c r="S2903" s="17">
        <f t="shared" si="182"/>
        <v>41466.552314814813</v>
      </c>
      <c r="T2903" s="17">
        <f t="shared" si="18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2">
        <f t="shared" si="180"/>
        <v>0</v>
      </c>
      <c r="P2904">
        <f t="shared" si="181"/>
        <v>62.5</v>
      </c>
      <c r="Q2904" s="14" t="s">
        <v>8319</v>
      </c>
      <c r="R2904" t="s">
        <v>8345</v>
      </c>
      <c r="S2904" s="17">
        <f t="shared" si="182"/>
        <v>42449.341678240744</v>
      </c>
      <c r="T2904" s="17">
        <f t="shared" si="18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2">
        <f t="shared" si="180"/>
        <v>0</v>
      </c>
      <c r="P2905">
        <f t="shared" si="181"/>
        <v>250</v>
      </c>
      <c r="Q2905" s="14" t="s">
        <v>8308</v>
      </c>
      <c r="R2905" t="s">
        <v>8310</v>
      </c>
      <c r="S2905" s="17">
        <f t="shared" si="182"/>
        <v>42702.809201388889</v>
      </c>
      <c r="T2905" s="17">
        <f t="shared" si="18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2">
        <f t="shared" si="180"/>
        <v>0</v>
      </c>
      <c r="P2906">
        <f t="shared" si="181"/>
        <v>250</v>
      </c>
      <c r="Q2906" s="14" t="s">
        <v>8346</v>
      </c>
      <c r="R2906" t="s">
        <v>8347</v>
      </c>
      <c r="S2906" s="17">
        <f t="shared" si="182"/>
        <v>42579.708437499998</v>
      </c>
      <c r="T2906" s="17">
        <f t="shared" si="18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2">
        <f t="shared" si="180"/>
        <v>1</v>
      </c>
      <c r="P2907">
        <f t="shared" si="181"/>
        <v>125</v>
      </c>
      <c r="Q2907" s="14" t="s">
        <v>8321</v>
      </c>
      <c r="R2907" t="s">
        <v>8325</v>
      </c>
      <c r="S2907" s="17">
        <f t="shared" si="182"/>
        <v>42106.666018518517</v>
      </c>
      <c r="T2907" s="17">
        <f t="shared" si="183"/>
        <v>42155.395138888889</v>
      </c>
    </row>
    <row r="2908" spans="1:20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3</v>
      </c>
      <c r="P2908">
        <f t="shared" si="181"/>
        <v>35.71</v>
      </c>
      <c r="Q2908" s="14" t="s">
        <v>8323</v>
      </c>
      <c r="R2908" t="s">
        <v>8326</v>
      </c>
      <c r="S2908" s="17">
        <f t="shared" si="182"/>
        <v>41866.640648148146</v>
      </c>
      <c r="T2908" s="17">
        <f t="shared" si="18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2">
        <f t="shared" si="180"/>
        <v>3</v>
      </c>
      <c r="P2909">
        <f t="shared" si="181"/>
        <v>250</v>
      </c>
      <c r="Q2909" s="14" t="s">
        <v>8308</v>
      </c>
      <c r="R2909" t="s">
        <v>8342</v>
      </c>
      <c r="S2909" s="17">
        <f t="shared" si="182"/>
        <v>41946.232175925928</v>
      </c>
      <c r="T2909" s="17">
        <f t="shared" si="183"/>
        <v>41976.232175925921</v>
      </c>
    </row>
    <row r="2910" spans="1:20" ht="48" x14ac:dyDescent="0.2">
      <c r="A2910">
        <v>4025</v>
      </c>
      <c r="B2910" s="3" t="s">
        <v>4021</v>
      </c>
      <c r="C2910" s="3" t="s">
        <v>8130</v>
      </c>
      <c r="D2910" s="6">
        <v>5000</v>
      </c>
      <c r="E2910" s="8">
        <v>250</v>
      </c>
      <c r="F2910" t="s">
        <v>8220</v>
      </c>
      <c r="G2910" t="s">
        <v>8229</v>
      </c>
      <c r="H2910" t="s">
        <v>8248</v>
      </c>
      <c r="I2910">
        <v>1437889336</v>
      </c>
      <c r="J2910">
        <v>1432705336</v>
      </c>
      <c r="K2910" t="b">
        <v>0</v>
      </c>
      <c r="L2910">
        <v>4</v>
      </c>
      <c r="M2910" t="b">
        <v>0</v>
      </c>
      <c r="N2910" t="s">
        <v>8269</v>
      </c>
      <c r="O2910" s="12">
        <f t="shared" si="180"/>
        <v>5</v>
      </c>
      <c r="P2910">
        <f t="shared" si="181"/>
        <v>62.5</v>
      </c>
      <c r="Q2910" s="14" t="s">
        <v>8323</v>
      </c>
      <c r="R2910" t="s">
        <v>8326</v>
      </c>
      <c r="S2910" s="17">
        <f t="shared" si="182"/>
        <v>42151.237685185188</v>
      </c>
      <c r="T2910" s="17">
        <f t="shared" si="183"/>
        <v>42211.237685185188</v>
      </c>
    </row>
    <row r="2911" spans="1:20" ht="48" hidden="1" x14ac:dyDescent="0.2">
      <c r="A2911">
        <v>191</v>
      </c>
      <c r="B2911" s="3" t="s">
        <v>193</v>
      </c>
      <c r="C2911" s="3" t="s">
        <v>4301</v>
      </c>
      <c r="D2911" s="6">
        <v>5000</v>
      </c>
      <c r="E2911" s="8">
        <v>250</v>
      </c>
      <c r="F2911" t="s">
        <v>8220</v>
      </c>
      <c r="G2911" t="s">
        <v>8225</v>
      </c>
      <c r="H2911" t="s">
        <v>8247</v>
      </c>
      <c r="I2911">
        <v>1443782138</v>
      </c>
      <c r="J2911">
        <v>1440326138</v>
      </c>
      <c r="K2911" t="b">
        <v>0</v>
      </c>
      <c r="L2911">
        <v>3</v>
      </c>
      <c r="M2911" t="b">
        <v>0</v>
      </c>
      <c r="N2911" t="s">
        <v>8266</v>
      </c>
      <c r="O2911" s="12">
        <f t="shared" si="180"/>
        <v>5</v>
      </c>
      <c r="P2911">
        <f t="shared" si="181"/>
        <v>83.33</v>
      </c>
      <c r="Q2911" s="14" t="s">
        <v>8321</v>
      </c>
      <c r="R2911" t="s">
        <v>8325</v>
      </c>
      <c r="S2911" s="17">
        <f t="shared" si="182"/>
        <v>42239.441412037035</v>
      </c>
      <c r="T2911" s="17">
        <f t="shared" si="183"/>
        <v>42279.441412037035</v>
      </c>
    </row>
    <row r="2912" spans="1:20" ht="32" x14ac:dyDescent="0.2">
      <c r="A2912">
        <v>3203</v>
      </c>
      <c r="B2912" s="3" t="s">
        <v>3203</v>
      </c>
      <c r="C2912" s="3" t="s">
        <v>7313</v>
      </c>
      <c r="D2912" s="6">
        <v>1000</v>
      </c>
      <c r="E2912" s="8">
        <v>250</v>
      </c>
      <c r="F2912" t="s">
        <v>8220</v>
      </c>
      <c r="G2912" t="s">
        <v>8223</v>
      </c>
      <c r="H2912" t="s">
        <v>8245</v>
      </c>
      <c r="I2912">
        <v>1443224622</v>
      </c>
      <c r="J2912">
        <v>1440632622</v>
      </c>
      <c r="K2912" t="b">
        <v>0</v>
      </c>
      <c r="L2912">
        <v>6</v>
      </c>
      <c r="M2912" t="b">
        <v>0</v>
      </c>
      <c r="N2912" t="s">
        <v>8303</v>
      </c>
      <c r="O2912" s="12">
        <f t="shared" si="180"/>
        <v>25</v>
      </c>
      <c r="P2912">
        <f t="shared" si="181"/>
        <v>41.67</v>
      </c>
      <c r="Q2912" s="14" t="s">
        <v>8323</v>
      </c>
      <c r="R2912" t="s">
        <v>8335</v>
      </c>
      <c r="S2912" s="17">
        <f t="shared" si="182"/>
        <v>42242.988680555558</v>
      </c>
      <c r="T2912" s="17">
        <f t="shared" si="183"/>
        <v>42272.988680555558</v>
      </c>
    </row>
    <row r="2913" spans="1:20" ht="48" hidden="1" x14ac:dyDescent="0.2">
      <c r="A2913">
        <v>239</v>
      </c>
      <c r="B2913" s="3" t="s">
        <v>241</v>
      </c>
      <c r="C2913" s="3" t="s">
        <v>4349</v>
      </c>
      <c r="D2913" s="6">
        <v>1000</v>
      </c>
      <c r="E2913" s="8">
        <v>250</v>
      </c>
      <c r="F2913" t="s">
        <v>8220</v>
      </c>
      <c r="G2913" t="s">
        <v>8225</v>
      </c>
      <c r="H2913" t="s">
        <v>8247</v>
      </c>
      <c r="I2913">
        <v>1446984000</v>
      </c>
      <c r="J2913">
        <v>1445308730</v>
      </c>
      <c r="K2913" t="b">
        <v>0</v>
      </c>
      <c r="L2913">
        <v>5</v>
      </c>
      <c r="M2913" t="b">
        <v>0</v>
      </c>
      <c r="N2913" t="s">
        <v>8266</v>
      </c>
      <c r="O2913" s="12">
        <f t="shared" si="180"/>
        <v>25</v>
      </c>
      <c r="P2913">
        <f t="shared" si="181"/>
        <v>50</v>
      </c>
      <c r="Q2913" s="14" t="s">
        <v>8321</v>
      </c>
      <c r="R2913" t="s">
        <v>8325</v>
      </c>
      <c r="S2913" s="17">
        <f t="shared" si="182"/>
        <v>42297.110300925924</v>
      </c>
      <c r="T2913" s="17">
        <f t="shared" si="183"/>
        <v>42316.5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2">
        <f t="shared" si="180"/>
        <v>100</v>
      </c>
      <c r="P2914">
        <f t="shared" si="181"/>
        <v>11.36</v>
      </c>
      <c r="Q2914" s="14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48" x14ac:dyDescent="0.2">
      <c r="A2915">
        <v>3336</v>
      </c>
      <c r="B2915" s="3" t="s">
        <v>3336</v>
      </c>
      <c r="C2915" s="3" t="s">
        <v>7446</v>
      </c>
      <c r="D2915" s="6">
        <v>250</v>
      </c>
      <c r="E2915" s="8">
        <v>250</v>
      </c>
      <c r="F2915" t="s">
        <v>8218</v>
      </c>
      <c r="G2915" t="s">
        <v>8224</v>
      </c>
      <c r="H2915" t="s">
        <v>8246</v>
      </c>
      <c r="I2915">
        <v>1459845246</v>
      </c>
      <c r="J2915">
        <v>1457429646</v>
      </c>
      <c r="K2915" t="b">
        <v>0</v>
      </c>
      <c r="L2915">
        <v>9</v>
      </c>
      <c r="M2915" t="b">
        <v>1</v>
      </c>
      <c r="N2915" t="s">
        <v>8269</v>
      </c>
      <c r="O2915" s="12">
        <f t="shared" si="180"/>
        <v>100</v>
      </c>
      <c r="P2915">
        <f t="shared" si="181"/>
        <v>27.78</v>
      </c>
      <c r="Q2915" s="14" t="s">
        <v>8323</v>
      </c>
      <c r="R2915" t="s">
        <v>8326</v>
      </c>
      <c r="S2915" s="17">
        <f t="shared" si="182"/>
        <v>42437.398680555561</v>
      </c>
      <c r="T2915" s="17">
        <f t="shared" si="183"/>
        <v>42465.35701388889</v>
      </c>
    </row>
    <row r="2916" spans="1:20" ht="48" x14ac:dyDescent="0.2">
      <c r="A2916">
        <v>3442</v>
      </c>
      <c r="B2916" s="3" t="s">
        <v>3441</v>
      </c>
      <c r="C2916" s="3" t="s">
        <v>7552</v>
      </c>
      <c r="D2916" s="6">
        <v>250</v>
      </c>
      <c r="E2916" s="8">
        <v>250</v>
      </c>
      <c r="F2916" t="s">
        <v>8218</v>
      </c>
      <c r="G2916" t="s">
        <v>8223</v>
      </c>
      <c r="H2916" t="s">
        <v>8245</v>
      </c>
      <c r="I2916">
        <v>1433016672</v>
      </c>
      <c r="J2916">
        <v>1430424672</v>
      </c>
      <c r="K2916" t="b">
        <v>0</v>
      </c>
      <c r="L2916">
        <v>8</v>
      </c>
      <c r="M2916" t="b">
        <v>1</v>
      </c>
      <c r="N2916" t="s">
        <v>8269</v>
      </c>
      <c r="O2916" s="12">
        <f t="shared" si="180"/>
        <v>100</v>
      </c>
      <c r="P2916">
        <f t="shared" si="181"/>
        <v>31.25</v>
      </c>
      <c r="Q2916" s="14" t="s">
        <v>8323</v>
      </c>
      <c r="R2916" t="s">
        <v>8326</v>
      </c>
      <c r="S2916" s="17">
        <f t="shared" si="182"/>
        <v>42124.841111111105</v>
      </c>
      <c r="T2916" s="17">
        <f t="shared" si="183"/>
        <v>42154.841111111105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2">
        <f t="shared" si="180"/>
        <v>1</v>
      </c>
      <c r="P2917">
        <f t="shared" si="181"/>
        <v>49</v>
      </c>
      <c r="Q2917" s="14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2">
        <f t="shared" si="180"/>
        <v>2</v>
      </c>
      <c r="P2918">
        <f t="shared" si="181"/>
        <v>16.2</v>
      </c>
      <c r="Q2918" s="14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2">
        <f t="shared" si="180"/>
        <v>2</v>
      </c>
      <c r="P2919">
        <f t="shared" si="181"/>
        <v>48.2</v>
      </c>
      <c r="Q2919" s="14" t="s">
        <v>8311</v>
      </c>
      <c r="R2919" t="s">
        <v>8348</v>
      </c>
      <c r="S2919" s="17">
        <f t="shared" si="182"/>
        <v>42032.510243055556</v>
      </c>
      <c r="T2919" s="17">
        <f t="shared" si="18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2">
        <f t="shared" si="180"/>
        <v>3</v>
      </c>
      <c r="P2920">
        <f t="shared" si="181"/>
        <v>30.13</v>
      </c>
      <c r="Q2920" s="14" t="s">
        <v>8327</v>
      </c>
      <c r="R2920" t="s">
        <v>8354</v>
      </c>
      <c r="S2920" s="17">
        <f t="shared" si="182"/>
        <v>41409.040011574078</v>
      </c>
      <c r="T2920" s="17">
        <f t="shared" si="183"/>
        <v>41467.910416666666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2">
        <f t="shared" si="180"/>
        <v>110</v>
      </c>
      <c r="P2921">
        <f t="shared" si="181"/>
        <v>20.079999999999998</v>
      </c>
      <c r="Q2921" s="14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2">
        <f t="shared" si="180"/>
        <v>3</v>
      </c>
      <c r="P2922">
        <f t="shared" si="181"/>
        <v>40</v>
      </c>
      <c r="Q2922" s="14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2">
        <f t="shared" si="180"/>
        <v>5</v>
      </c>
      <c r="P2923">
        <f t="shared" si="181"/>
        <v>30</v>
      </c>
      <c r="Q2923" s="14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2">
        <f t="shared" si="180"/>
        <v>47</v>
      </c>
      <c r="P2924">
        <f t="shared" si="181"/>
        <v>29.63</v>
      </c>
      <c r="Q2924" s="14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32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2">
        <f t="shared" si="180"/>
        <v>1</v>
      </c>
      <c r="P2925">
        <f t="shared" si="181"/>
        <v>33.71</v>
      </c>
      <c r="Q2925" s="14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2">
        <f t="shared" si="180"/>
        <v>12</v>
      </c>
      <c r="P2926">
        <f t="shared" si="181"/>
        <v>19.670000000000002</v>
      </c>
      <c r="Q2926" s="14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2">
        <f t="shared" si="180"/>
        <v>5</v>
      </c>
      <c r="P2927">
        <f t="shared" si="181"/>
        <v>39.17</v>
      </c>
      <c r="Q2927" s="14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2">
        <f t="shared" si="180"/>
        <v>6</v>
      </c>
      <c r="P2928">
        <f t="shared" si="181"/>
        <v>29.25</v>
      </c>
      <c r="Q2928" s="14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2">
        <f t="shared" si="180"/>
        <v>12</v>
      </c>
      <c r="P2929">
        <f t="shared" si="181"/>
        <v>39</v>
      </c>
      <c r="Q2929" s="14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2">
        <f t="shared" si="180"/>
        <v>104</v>
      </c>
      <c r="P2930">
        <f t="shared" si="181"/>
        <v>26</v>
      </c>
      <c r="Q2930" s="14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2">
        <f t="shared" si="180"/>
        <v>2</v>
      </c>
      <c r="P2931">
        <f t="shared" si="181"/>
        <v>33.29</v>
      </c>
      <c r="Q2931" s="14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2">
        <f t="shared" si="180"/>
        <v>4</v>
      </c>
      <c r="P2932">
        <f t="shared" si="181"/>
        <v>29.13</v>
      </c>
      <c r="Q2932" s="14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2">
        <f t="shared" si="180"/>
        <v>1</v>
      </c>
      <c r="P2933">
        <f t="shared" si="181"/>
        <v>57.5</v>
      </c>
      <c r="Q2933" s="14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2">
        <f t="shared" si="180"/>
        <v>153</v>
      </c>
      <c r="P2934">
        <f t="shared" si="181"/>
        <v>13.53</v>
      </c>
      <c r="Q2934" s="14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2">
        <f t="shared" si="180"/>
        <v>0</v>
      </c>
      <c r="P2935">
        <f t="shared" si="181"/>
        <v>45.2</v>
      </c>
      <c r="Q2935" s="14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2">
        <f t="shared" si="180"/>
        <v>6</v>
      </c>
      <c r="P2936">
        <f t="shared" si="181"/>
        <v>28.13</v>
      </c>
      <c r="Q2936" s="14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2">
        <f t="shared" si="180"/>
        <v>11</v>
      </c>
      <c r="P2937">
        <f t="shared" si="181"/>
        <v>45</v>
      </c>
      <c r="Q2937" s="14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2">
        <f t="shared" si="180"/>
        <v>23</v>
      </c>
      <c r="P2938">
        <f t="shared" si="181"/>
        <v>18.75</v>
      </c>
      <c r="Q2938" s="14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2">
        <f t="shared" si="180"/>
        <v>38</v>
      </c>
      <c r="P2939">
        <f t="shared" si="181"/>
        <v>56.25</v>
      </c>
      <c r="Q2939" s="14" t="s">
        <v>8323</v>
      </c>
      <c r="R2939" t="s">
        <v>8326</v>
      </c>
      <c r="S2939" s="17">
        <f t="shared" si="182"/>
        <v>42074.219699074078</v>
      </c>
      <c r="T2939" s="17">
        <f t="shared" si="183"/>
        <v>42104.208333333328</v>
      </c>
    </row>
    <row r="2940" spans="1:20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2">
        <f t="shared" si="180"/>
        <v>225</v>
      </c>
      <c r="P2940">
        <f t="shared" si="181"/>
        <v>75</v>
      </c>
      <c r="Q2940" s="14" t="s">
        <v>8323</v>
      </c>
      <c r="R2940" t="s">
        <v>8326</v>
      </c>
      <c r="S2940" s="17">
        <f t="shared" si="182"/>
        <v>42503.740868055553</v>
      </c>
      <c r="T2940" s="17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2">
        <f t="shared" si="180"/>
        <v>2</v>
      </c>
      <c r="P2941">
        <f t="shared" si="181"/>
        <v>74.33</v>
      </c>
      <c r="Q2941" s="14" t="s">
        <v>8311</v>
      </c>
      <c r="R2941" t="s">
        <v>8349</v>
      </c>
      <c r="S2941" s="17">
        <f t="shared" si="182"/>
        <v>42786.000023148154</v>
      </c>
      <c r="T2941" s="17">
        <f t="shared" si="18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2">
        <f t="shared" si="180"/>
        <v>4</v>
      </c>
      <c r="P2942">
        <f t="shared" si="181"/>
        <v>24.78</v>
      </c>
      <c r="Q2942" s="14" t="s">
        <v>8308</v>
      </c>
      <c r="R2942" t="s">
        <v>8342</v>
      </c>
      <c r="S2942" s="17">
        <f t="shared" si="182"/>
        <v>42377.554756944446</v>
      </c>
      <c r="T2942" s="17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2">
        <f t="shared" si="180"/>
        <v>0</v>
      </c>
      <c r="P2943">
        <f t="shared" si="181"/>
        <v>55</v>
      </c>
      <c r="Q2943" s="14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2">
        <f t="shared" si="180"/>
        <v>4</v>
      </c>
      <c r="P2944">
        <f t="shared" si="181"/>
        <v>54</v>
      </c>
      <c r="Q2944" s="14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2">
        <f t="shared" si="180"/>
        <v>7</v>
      </c>
      <c r="P2945">
        <f t="shared" si="181"/>
        <v>108</v>
      </c>
      <c r="Q2945" s="14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2">
        <f t="shared" si="180"/>
        <v>11</v>
      </c>
      <c r="P2946">
        <f t="shared" si="181"/>
        <v>72</v>
      </c>
      <c r="Q2946" s="14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2">
        <f t="shared" ref="O2947:O3010" si="184">ROUND(E2947/D2947*100,0)</f>
        <v>0</v>
      </c>
      <c r="P2947">
        <f t="shared" ref="P2947:P3010" si="185">IFERROR(ROUND(E2947/L2947,2),0)</f>
        <v>71.67</v>
      </c>
      <c r="Q2947" s="14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2">
        <f t="shared" si="184"/>
        <v>3</v>
      </c>
      <c r="P2948">
        <f t="shared" si="185"/>
        <v>53.75</v>
      </c>
      <c r="Q2948" s="14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2">
        <f t="shared" si="184"/>
        <v>7</v>
      </c>
      <c r="P2949">
        <f t="shared" si="185"/>
        <v>30.71</v>
      </c>
      <c r="Q2949" s="14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2">
        <f t="shared" si="184"/>
        <v>11</v>
      </c>
      <c r="P2950">
        <f t="shared" si="185"/>
        <v>26.75</v>
      </c>
      <c r="Q2950" s="14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2">
        <f t="shared" si="184"/>
        <v>1</v>
      </c>
      <c r="P2951">
        <f t="shared" si="185"/>
        <v>16.309999999999999</v>
      </c>
      <c r="Q2951" s="14" t="s">
        <v>8316</v>
      </c>
      <c r="R2951" t="s">
        <v>8344</v>
      </c>
      <c r="S2951" s="17">
        <f t="shared" si="186"/>
        <v>42155.129652777774</v>
      </c>
      <c r="T2951" s="17">
        <f t="shared" si="18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2">
        <f t="shared" si="184"/>
        <v>1</v>
      </c>
      <c r="P2952">
        <f t="shared" si="185"/>
        <v>53</v>
      </c>
      <c r="Q2952" s="14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2">
        <f t="shared" si="184"/>
        <v>4</v>
      </c>
      <c r="P2953">
        <f t="shared" si="185"/>
        <v>30.29</v>
      </c>
      <c r="Q2953" s="14" t="s">
        <v>8308</v>
      </c>
      <c r="R2953" t="s">
        <v>8310</v>
      </c>
      <c r="S2953" s="17">
        <f t="shared" si="186"/>
        <v>42538.75680555556</v>
      </c>
      <c r="T2953" s="17">
        <f t="shared" si="187"/>
        <v>42563.785416666666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2">
        <f t="shared" si="184"/>
        <v>7</v>
      </c>
      <c r="P2954">
        <f t="shared" si="185"/>
        <v>35.17</v>
      </c>
      <c r="Q2954" s="14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2">
        <f t="shared" si="184"/>
        <v>21</v>
      </c>
      <c r="P2955">
        <f t="shared" si="185"/>
        <v>26.38</v>
      </c>
      <c r="Q2955" s="14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2">
        <f t="shared" si="184"/>
        <v>2</v>
      </c>
      <c r="P2956">
        <f t="shared" si="185"/>
        <v>52.5</v>
      </c>
      <c r="Q2956" s="14" t="s">
        <v>8319</v>
      </c>
      <c r="R2956" t="s">
        <v>8357</v>
      </c>
      <c r="S2956" s="17">
        <f t="shared" si="186"/>
        <v>41854.389780092592</v>
      </c>
      <c r="T2956" s="17">
        <f t="shared" si="18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2">
        <f t="shared" si="184"/>
        <v>3</v>
      </c>
      <c r="P2957">
        <f t="shared" si="185"/>
        <v>35</v>
      </c>
      <c r="Q2957" s="14" t="s">
        <v>8327</v>
      </c>
      <c r="R2957" t="s">
        <v>8354</v>
      </c>
      <c r="S2957" s="17">
        <f t="shared" si="186"/>
        <v>41583.135405092595</v>
      </c>
      <c r="T2957" s="17">
        <f t="shared" si="18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2">
        <f t="shared" si="184"/>
        <v>0</v>
      </c>
      <c r="P2958">
        <f t="shared" si="185"/>
        <v>68.33</v>
      </c>
      <c r="Q2958" s="14" t="s">
        <v>8308</v>
      </c>
      <c r="R2958" t="s">
        <v>8310</v>
      </c>
      <c r="S2958" s="17">
        <f t="shared" si="186"/>
        <v>41838.840474537035</v>
      </c>
      <c r="T2958" s="17">
        <f t="shared" si="18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2">
        <f t="shared" si="184"/>
        <v>1</v>
      </c>
      <c r="P2959">
        <f t="shared" si="185"/>
        <v>68.33</v>
      </c>
      <c r="Q2959" s="14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2">
        <f t="shared" si="184"/>
        <v>11</v>
      </c>
      <c r="P2960">
        <f t="shared" si="185"/>
        <v>51.25</v>
      </c>
      <c r="Q2960" s="14" t="s">
        <v>8311</v>
      </c>
      <c r="R2960" t="s">
        <v>8349</v>
      </c>
      <c r="S2960" s="17">
        <f t="shared" si="186"/>
        <v>40399.065868055557</v>
      </c>
      <c r="T2960" s="17">
        <f t="shared" si="18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2">
        <f t="shared" si="184"/>
        <v>21</v>
      </c>
      <c r="P2961">
        <f t="shared" si="185"/>
        <v>20.5</v>
      </c>
      <c r="Q2961" s="14" t="s">
        <v>8313</v>
      </c>
      <c r="R2961" t="s">
        <v>8351</v>
      </c>
      <c r="S2961" s="17">
        <f t="shared" si="186"/>
        <v>42445.712754629625</v>
      </c>
      <c r="T2961" s="17">
        <f t="shared" si="18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2">
        <f t="shared" si="184"/>
        <v>41</v>
      </c>
      <c r="P2962">
        <f t="shared" si="185"/>
        <v>29.29</v>
      </c>
      <c r="Q2962" s="14" t="s">
        <v>8327</v>
      </c>
      <c r="R2962" t="s">
        <v>8328</v>
      </c>
      <c r="S2962" s="17">
        <f t="shared" si="186"/>
        <v>42603.870520833334</v>
      </c>
      <c r="T2962" s="17">
        <f t="shared" si="18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2">
        <f t="shared" si="184"/>
        <v>103</v>
      </c>
      <c r="P2963">
        <f t="shared" si="185"/>
        <v>15.77</v>
      </c>
      <c r="Q2963" s="14" t="s">
        <v>8321</v>
      </c>
      <c r="R2963" t="s">
        <v>8343</v>
      </c>
      <c r="S2963" s="17">
        <f t="shared" si="186"/>
        <v>42042.615613425922</v>
      </c>
      <c r="T2963" s="17">
        <f t="shared" si="187"/>
        <v>42057.479166666672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2">
        <f t="shared" si="184"/>
        <v>13</v>
      </c>
      <c r="P2964">
        <f t="shared" si="185"/>
        <v>25.5</v>
      </c>
      <c r="Q2964" s="14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2">
        <f t="shared" si="184"/>
        <v>7</v>
      </c>
      <c r="P2965">
        <f t="shared" si="185"/>
        <v>40.78</v>
      </c>
      <c r="Q2965" s="14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2">
        <f t="shared" si="184"/>
        <v>2</v>
      </c>
      <c r="P2966">
        <f t="shared" si="185"/>
        <v>202</v>
      </c>
      <c r="Q2966" s="14" t="s">
        <v>8323</v>
      </c>
      <c r="R2966" t="s">
        <v>8326</v>
      </c>
      <c r="S2966" s="17">
        <f t="shared" si="186"/>
        <v>42621.389340277776</v>
      </c>
      <c r="T2966" s="17">
        <f t="shared" si="18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2">
        <f t="shared" si="184"/>
        <v>17</v>
      </c>
      <c r="P2967">
        <f t="shared" si="185"/>
        <v>16.829999999999998</v>
      </c>
      <c r="Q2967" s="14" t="s">
        <v>8319</v>
      </c>
      <c r="R2967" t="s">
        <v>8345</v>
      </c>
      <c r="S2967" s="17">
        <f t="shared" si="186"/>
        <v>42399.882615740738</v>
      </c>
      <c r="T2967" s="17">
        <f t="shared" si="18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2">
        <f t="shared" si="184"/>
        <v>1</v>
      </c>
      <c r="P2968">
        <f t="shared" si="185"/>
        <v>22.33</v>
      </c>
      <c r="Q2968" s="14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2">
        <f t="shared" si="184"/>
        <v>10</v>
      </c>
      <c r="P2969">
        <f t="shared" si="185"/>
        <v>100.5</v>
      </c>
      <c r="Q2969" s="14" t="s">
        <v>8323</v>
      </c>
      <c r="R2969" t="s">
        <v>8326</v>
      </c>
      <c r="S2969" s="17">
        <f t="shared" si="186"/>
        <v>42020.587349537032</v>
      </c>
      <c r="T2969" s="17">
        <f t="shared" si="187"/>
        <v>42050.587349537032</v>
      </c>
    </row>
    <row r="2970" spans="1:20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2">
        <f t="shared" si="184"/>
        <v>101</v>
      </c>
      <c r="P2970">
        <f t="shared" si="185"/>
        <v>18.27</v>
      </c>
      <c r="Q2970" s="14" t="s">
        <v>8323</v>
      </c>
      <c r="R2970" t="s">
        <v>8326</v>
      </c>
      <c r="S2970" s="17">
        <f t="shared" si="186"/>
        <v>42101.828819444447</v>
      </c>
      <c r="T2970" s="17">
        <f t="shared" si="18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2">
        <f t="shared" si="184"/>
        <v>0</v>
      </c>
      <c r="P2971">
        <f t="shared" si="185"/>
        <v>100</v>
      </c>
      <c r="Q2971" s="14" t="s">
        <v>8311</v>
      </c>
      <c r="R2971" t="s">
        <v>8348</v>
      </c>
      <c r="S2971" s="17">
        <f t="shared" si="186"/>
        <v>42013.915613425925</v>
      </c>
      <c r="T2971" s="17">
        <f t="shared" si="187"/>
        <v>42043.915613425925</v>
      </c>
    </row>
    <row r="2972" spans="1:20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2">
        <f t="shared" si="184"/>
        <v>1</v>
      </c>
      <c r="P2972">
        <f t="shared" si="185"/>
        <v>100</v>
      </c>
      <c r="Q2972" s="14" t="s">
        <v>8323</v>
      </c>
      <c r="R2972" t="s">
        <v>8326</v>
      </c>
      <c r="S2972" s="17">
        <f t="shared" si="186"/>
        <v>42067.947337962964</v>
      </c>
      <c r="T2972" s="17">
        <f t="shared" si="18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2">
        <f t="shared" si="184"/>
        <v>3</v>
      </c>
      <c r="P2973">
        <f t="shared" si="185"/>
        <v>200</v>
      </c>
      <c r="Q2973" s="14" t="s">
        <v>8308</v>
      </c>
      <c r="R2973" t="s">
        <v>8342</v>
      </c>
      <c r="S2973" s="17">
        <f t="shared" si="186"/>
        <v>42345.860150462962</v>
      </c>
      <c r="T2973" s="17">
        <f t="shared" si="187"/>
        <v>42375.860150462962</v>
      </c>
    </row>
    <row r="2974" spans="1:20" ht="48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2">
        <f t="shared" si="184"/>
        <v>3</v>
      </c>
      <c r="P2974">
        <f t="shared" si="185"/>
        <v>200</v>
      </c>
      <c r="Q2974" s="14" t="s">
        <v>8323</v>
      </c>
      <c r="R2974" t="s">
        <v>8324</v>
      </c>
      <c r="S2974" s="17">
        <f t="shared" si="186"/>
        <v>42226.938414351855</v>
      </c>
      <c r="T2974" s="17">
        <f t="shared" si="18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2">
        <f t="shared" si="184"/>
        <v>10</v>
      </c>
      <c r="P2975">
        <f t="shared" si="185"/>
        <v>40</v>
      </c>
      <c r="Q2975" s="14" t="s">
        <v>8327</v>
      </c>
      <c r="R2975" t="s">
        <v>8328</v>
      </c>
      <c r="S2975" s="17">
        <f t="shared" si="186"/>
        <v>42065.897719907407</v>
      </c>
      <c r="T2975" s="17">
        <f t="shared" si="18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2">
        <f t="shared" si="184"/>
        <v>20</v>
      </c>
      <c r="P2976">
        <f t="shared" si="185"/>
        <v>100</v>
      </c>
      <c r="Q2976" s="14" t="s">
        <v>8321</v>
      </c>
      <c r="R2976" t="s">
        <v>8325</v>
      </c>
      <c r="S2976" s="17">
        <f t="shared" si="186"/>
        <v>42403.080497685187</v>
      </c>
      <c r="T2976" s="17">
        <f t="shared" si="187"/>
        <v>42433.080497685187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22.22</v>
      </c>
      <c r="Q2977" s="14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8" hidden="1" x14ac:dyDescent="0.2">
      <c r="A2978">
        <v>1363</v>
      </c>
      <c r="B2978" s="3" t="s">
        <v>1364</v>
      </c>
      <c r="C2978" s="3" t="s">
        <v>5473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1455523140</v>
      </c>
      <c r="J2978">
        <v>1453925727</v>
      </c>
      <c r="K2978" t="b">
        <v>0</v>
      </c>
      <c r="L2978">
        <v>5</v>
      </c>
      <c r="M2978" t="b">
        <v>1</v>
      </c>
      <c r="N2978" t="s">
        <v>8272</v>
      </c>
      <c r="O2978" s="12">
        <f t="shared" si="184"/>
        <v>100</v>
      </c>
      <c r="P2978">
        <f t="shared" si="185"/>
        <v>40</v>
      </c>
      <c r="Q2978" s="14" t="s">
        <v>8311</v>
      </c>
      <c r="R2978" t="s">
        <v>8333</v>
      </c>
      <c r="S2978" s="17">
        <f t="shared" si="186"/>
        <v>42396.8440625</v>
      </c>
      <c r="T2978" s="17">
        <f t="shared" si="187"/>
        <v>42415.332638888889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2">
        <f t="shared" si="184"/>
        <v>1</v>
      </c>
      <c r="P2979">
        <f t="shared" si="185"/>
        <v>199</v>
      </c>
      <c r="Q2979" s="14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2">
        <f t="shared" si="184"/>
        <v>3</v>
      </c>
      <c r="P2980">
        <f t="shared" si="185"/>
        <v>32.67</v>
      </c>
      <c r="Q2980" s="14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2">
        <f t="shared" si="184"/>
        <v>5</v>
      </c>
      <c r="P2981">
        <f t="shared" si="185"/>
        <v>19.600000000000001</v>
      </c>
      <c r="Q2981" s="14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2">
        <f t="shared" si="184"/>
        <v>2</v>
      </c>
      <c r="P2982">
        <f t="shared" si="185"/>
        <v>27.86</v>
      </c>
      <c r="Q2982" s="14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2">
        <f t="shared" si="184"/>
        <v>3</v>
      </c>
      <c r="P2983">
        <f t="shared" si="185"/>
        <v>39</v>
      </c>
      <c r="Q2983" s="14" t="s">
        <v>8323</v>
      </c>
      <c r="R2983" t="s">
        <v>8326</v>
      </c>
      <c r="S2983" s="17">
        <f t="shared" si="186"/>
        <v>42031.833587962959</v>
      </c>
      <c r="T2983" s="17">
        <f t="shared" si="187"/>
        <v>42063.333333333328</v>
      </c>
    </row>
    <row r="2984" spans="1:20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2">
        <f t="shared" si="184"/>
        <v>130</v>
      </c>
      <c r="P2984">
        <f t="shared" si="185"/>
        <v>16.25</v>
      </c>
      <c r="Q2984" s="14" t="s">
        <v>8323</v>
      </c>
      <c r="R2984" t="s">
        <v>8326</v>
      </c>
      <c r="S2984" s="17">
        <f t="shared" si="186"/>
        <v>42662.021539351852</v>
      </c>
      <c r="T2984" s="17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2">
        <f t="shared" si="184"/>
        <v>1</v>
      </c>
      <c r="P2985">
        <f t="shared" si="185"/>
        <v>19.399999999999999</v>
      </c>
      <c r="Q2985" s="14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2">
        <f t="shared" si="184"/>
        <v>2</v>
      </c>
      <c r="P2986">
        <f t="shared" si="185"/>
        <v>47.5</v>
      </c>
      <c r="Q2986" s="14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2">
        <f t="shared" si="184"/>
        <v>95</v>
      </c>
      <c r="P2987">
        <f t="shared" si="185"/>
        <v>47.5</v>
      </c>
      <c r="Q2987" s="14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2">
        <f t="shared" si="184"/>
        <v>3</v>
      </c>
      <c r="P2988">
        <f t="shared" si="185"/>
        <v>23.63</v>
      </c>
      <c r="Q2988" s="14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2">
        <f t="shared" si="184"/>
        <v>1</v>
      </c>
      <c r="P2989">
        <f t="shared" si="185"/>
        <v>23.5</v>
      </c>
      <c r="Q2989" s="14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2">
        <f t="shared" si="184"/>
        <v>4</v>
      </c>
      <c r="P2990">
        <f t="shared" si="185"/>
        <v>12.47</v>
      </c>
      <c r="Q2990" s="14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2">
        <f t="shared" si="184"/>
        <v>0</v>
      </c>
      <c r="P2991">
        <f t="shared" si="185"/>
        <v>23.25</v>
      </c>
      <c r="Q2991" s="14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2">
        <f t="shared" si="184"/>
        <v>0</v>
      </c>
      <c r="P2992">
        <f t="shared" si="185"/>
        <v>46.25</v>
      </c>
      <c r="Q2992" s="14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2">
        <f t="shared" si="184"/>
        <v>3</v>
      </c>
      <c r="P2993">
        <f t="shared" si="185"/>
        <v>61.67</v>
      </c>
      <c r="Q2993" s="14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2">
        <f t="shared" si="184"/>
        <v>3</v>
      </c>
      <c r="P2994">
        <f t="shared" si="185"/>
        <v>30</v>
      </c>
      <c r="Q2994" s="14" t="s">
        <v>8308</v>
      </c>
      <c r="R2994" t="s">
        <v>8342</v>
      </c>
      <c r="S2994" s="17">
        <f t="shared" si="186"/>
        <v>42088.069108796291</v>
      </c>
      <c r="T2994" s="17">
        <f t="shared" si="18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2">
        <f t="shared" si="184"/>
        <v>7</v>
      </c>
      <c r="P2995">
        <f t="shared" si="185"/>
        <v>30</v>
      </c>
      <c r="Q2995" s="14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2">
        <f t="shared" si="184"/>
        <v>40</v>
      </c>
      <c r="P2996">
        <f t="shared" si="185"/>
        <v>25.71</v>
      </c>
      <c r="Q2996" s="14" t="s">
        <v>8321</v>
      </c>
      <c r="R2996" t="s">
        <v>8325</v>
      </c>
      <c r="S2996" s="17">
        <f t="shared" si="186"/>
        <v>42070.047754629632</v>
      </c>
      <c r="T2996" s="17">
        <f t="shared" si="18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2">
        <f t="shared" si="184"/>
        <v>120</v>
      </c>
      <c r="P2997">
        <f t="shared" si="185"/>
        <v>22.5</v>
      </c>
      <c r="Q2997" s="14" t="s">
        <v>8327</v>
      </c>
      <c r="R2997" t="s">
        <v>8331</v>
      </c>
      <c r="S2997" s="17">
        <f t="shared" si="186"/>
        <v>41153.066400462965</v>
      </c>
      <c r="T2997" s="17">
        <f t="shared" si="187"/>
        <v>41167.066400462965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2">
        <f t="shared" si="184"/>
        <v>180</v>
      </c>
      <c r="P2998">
        <f t="shared" si="185"/>
        <v>12</v>
      </c>
      <c r="Q2998" s="14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2">
        <f t="shared" si="184"/>
        <v>0</v>
      </c>
      <c r="P2999">
        <f t="shared" si="185"/>
        <v>17.850000000000001</v>
      </c>
      <c r="Q2999" s="14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2">
        <f t="shared" si="184"/>
        <v>18</v>
      </c>
      <c r="P3000">
        <f t="shared" si="185"/>
        <v>59.33</v>
      </c>
      <c r="Q3000" s="14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2">
        <f t="shared" si="184"/>
        <v>1</v>
      </c>
      <c r="P3001">
        <f t="shared" si="185"/>
        <v>35.4</v>
      </c>
      <c r="Q3001" s="14" t="s">
        <v>8323</v>
      </c>
      <c r="R3001" t="s">
        <v>8326</v>
      </c>
      <c r="S3001" s="17">
        <f t="shared" si="186"/>
        <v>42540.593530092592</v>
      </c>
      <c r="T3001" s="17">
        <f t="shared" si="18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2">
        <f t="shared" si="184"/>
        <v>4</v>
      </c>
      <c r="P3002">
        <f t="shared" si="185"/>
        <v>59</v>
      </c>
      <c r="Q3002" s="14" t="s">
        <v>8311</v>
      </c>
      <c r="R3002" t="s">
        <v>8352</v>
      </c>
      <c r="S3002" s="17">
        <f t="shared" si="186"/>
        <v>42115.143634259264</v>
      </c>
      <c r="T3002" s="17">
        <f t="shared" si="187"/>
        <v>42145.143634259264</v>
      </c>
    </row>
    <row r="3003" spans="1:20" ht="48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2">
        <f t="shared" si="184"/>
        <v>0</v>
      </c>
      <c r="P3003">
        <f t="shared" si="185"/>
        <v>87.5</v>
      </c>
      <c r="Q3003" s="14" t="s">
        <v>8323</v>
      </c>
      <c r="R3003" t="s">
        <v>8324</v>
      </c>
      <c r="S3003" s="17">
        <f t="shared" si="186"/>
        <v>42263.691574074073</v>
      </c>
      <c r="T3003" s="17">
        <f t="shared" si="18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2">
        <f t="shared" si="184"/>
        <v>1</v>
      </c>
      <c r="P3004">
        <f t="shared" si="185"/>
        <v>35</v>
      </c>
      <c r="Q3004" s="14" t="s">
        <v>8308</v>
      </c>
      <c r="R3004" t="s">
        <v>8342</v>
      </c>
      <c r="S3004" s="17">
        <f t="shared" si="186"/>
        <v>41968.852118055554</v>
      </c>
      <c r="T3004" s="17">
        <f t="shared" si="187"/>
        <v>41998.852118055554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2">
        <f t="shared" si="184"/>
        <v>12</v>
      </c>
      <c r="P3005">
        <f t="shared" si="185"/>
        <v>24.71</v>
      </c>
      <c r="Q3005" s="14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2">
        <f t="shared" si="184"/>
        <v>0</v>
      </c>
      <c r="P3006">
        <f t="shared" si="185"/>
        <v>42.5</v>
      </c>
      <c r="Q3006" s="14" t="s">
        <v>8327</v>
      </c>
      <c r="R3006" t="s">
        <v>8350</v>
      </c>
      <c r="S3006" s="17">
        <f t="shared" si="186"/>
        <v>41559.5549537037</v>
      </c>
      <c r="T3006" s="17">
        <f t="shared" si="18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2">
        <f t="shared" si="184"/>
        <v>2</v>
      </c>
      <c r="P3007">
        <f t="shared" si="185"/>
        <v>34</v>
      </c>
      <c r="Q3007" s="14" t="s">
        <v>8311</v>
      </c>
      <c r="R3007" t="s">
        <v>8352</v>
      </c>
      <c r="S3007" s="17">
        <f t="shared" si="186"/>
        <v>40863.060127314813</v>
      </c>
      <c r="T3007" s="17">
        <f t="shared" si="187"/>
        <v>40893.060127314813</v>
      </c>
    </row>
    <row r="3008" spans="1:20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2">
        <f t="shared" si="184"/>
        <v>11</v>
      </c>
      <c r="P3008">
        <f t="shared" si="185"/>
        <v>42.5</v>
      </c>
      <c r="Q3008" s="14" t="s">
        <v>8323</v>
      </c>
      <c r="R3008" t="s">
        <v>8326</v>
      </c>
      <c r="S3008" s="17">
        <f t="shared" si="186"/>
        <v>41793.191875000004</v>
      </c>
      <c r="T3008" s="17">
        <f t="shared" si="187"/>
        <v>41807.191875000004</v>
      </c>
    </row>
    <row r="3009" spans="1:20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2">
        <f t="shared" si="184"/>
        <v>20</v>
      </c>
      <c r="P3009">
        <f t="shared" si="185"/>
        <v>34</v>
      </c>
      <c r="Q3009" s="14" t="s">
        <v>8323</v>
      </c>
      <c r="R3009" t="s">
        <v>8326</v>
      </c>
      <c r="S3009" s="17">
        <f t="shared" si="186"/>
        <v>42132.809953703705</v>
      </c>
      <c r="T3009" s="17">
        <f t="shared" si="18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2">
        <f t="shared" si="184"/>
        <v>34</v>
      </c>
      <c r="P3010">
        <f t="shared" si="185"/>
        <v>28.33</v>
      </c>
      <c r="Q3010" s="14" t="s">
        <v>8313</v>
      </c>
      <c r="R3010" t="s">
        <v>8355</v>
      </c>
      <c r="S3010" s="17">
        <f t="shared" si="186"/>
        <v>42281.136099537034</v>
      </c>
      <c r="T3010" s="17">
        <f t="shared" si="187"/>
        <v>42311.177766203706</v>
      </c>
    </row>
    <row r="3011" spans="1:20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2">
        <f t="shared" ref="O3011:O3074" si="188">ROUND(E3011/D3011*100,0)</f>
        <v>17</v>
      </c>
      <c r="P3011">
        <f t="shared" ref="P3011:P3074" si="189">IFERROR(ROUND(E3011/L3011,2),0)</f>
        <v>27.5</v>
      </c>
      <c r="Q3011" s="14" t="s">
        <v>8323</v>
      </c>
      <c r="R3011" t="s">
        <v>8326</v>
      </c>
      <c r="S3011" s="17">
        <f t="shared" ref="S3011:S3074" si="190">(((J3011/60)/60)/24)+DATE(1970,1,1)</f>
        <v>42031.666898148149</v>
      </c>
      <c r="T3011" s="17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2">
        <f t="shared" si="188"/>
        <v>41</v>
      </c>
      <c r="P3012">
        <f t="shared" si="189"/>
        <v>23.57</v>
      </c>
      <c r="Q3012" s="14" t="s">
        <v>8316</v>
      </c>
      <c r="R3012" t="s">
        <v>8334</v>
      </c>
      <c r="S3012" s="17">
        <f t="shared" si="190"/>
        <v>40973.740451388891</v>
      </c>
      <c r="T3012" s="17">
        <f t="shared" si="191"/>
        <v>41003.698784722219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2">
        <f t="shared" si="188"/>
        <v>21</v>
      </c>
      <c r="P3013">
        <f t="shared" si="189"/>
        <v>23.14</v>
      </c>
      <c r="Q3013" s="14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2">
        <f t="shared" si="188"/>
        <v>3</v>
      </c>
      <c r="P3014">
        <f t="shared" si="189"/>
        <v>32</v>
      </c>
      <c r="Q3014" s="14" t="s">
        <v>8327</v>
      </c>
      <c r="R3014" t="s">
        <v>8350</v>
      </c>
      <c r="S3014" s="17">
        <f t="shared" si="190"/>
        <v>41575.880914351852</v>
      </c>
      <c r="T3014" s="17">
        <f t="shared" si="19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2">
        <f t="shared" si="188"/>
        <v>3</v>
      </c>
      <c r="P3015">
        <f t="shared" si="189"/>
        <v>40</v>
      </c>
      <c r="Q3015" s="14" t="s">
        <v>8327</v>
      </c>
      <c r="R3015" t="s">
        <v>8350</v>
      </c>
      <c r="S3015" s="17">
        <f t="shared" si="190"/>
        <v>41149.796064814815</v>
      </c>
      <c r="T3015" s="17">
        <f t="shared" si="19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2">
        <f t="shared" si="188"/>
        <v>0</v>
      </c>
      <c r="P3016">
        <f t="shared" si="189"/>
        <v>39</v>
      </c>
      <c r="Q3016" s="14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2">
        <f t="shared" si="188"/>
        <v>155</v>
      </c>
      <c r="P3017">
        <f t="shared" si="189"/>
        <v>51.67</v>
      </c>
      <c r="Q3017" s="14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2">
        <f t="shared" si="188"/>
        <v>1</v>
      </c>
      <c r="P3018">
        <f t="shared" si="189"/>
        <v>11.77</v>
      </c>
      <c r="Q3018" s="14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2">
        <f t="shared" si="188"/>
        <v>15</v>
      </c>
      <c r="P3019">
        <f t="shared" si="189"/>
        <v>38.25</v>
      </c>
      <c r="Q3019" s="14" t="s">
        <v>8323</v>
      </c>
      <c r="R3019" t="s">
        <v>8326</v>
      </c>
      <c r="S3019" s="17">
        <f t="shared" si="190"/>
        <v>41906.819513888891</v>
      </c>
      <c r="T3019" s="17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2">
        <f t="shared" si="188"/>
        <v>100</v>
      </c>
      <c r="P3020">
        <f t="shared" si="189"/>
        <v>21.86</v>
      </c>
      <c r="Q3020" s="14" t="s">
        <v>8327</v>
      </c>
      <c r="R3020" t="s">
        <v>8331</v>
      </c>
      <c r="S3020" s="17">
        <f t="shared" si="190"/>
        <v>42793.700821759259</v>
      </c>
      <c r="T3020" s="17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2">
        <f t="shared" si="188"/>
        <v>0</v>
      </c>
      <c r="P3021">
        <f t="shared" si="189"/>
        <v>25.17</v>
      </c>
      <c r="Q3021" s="14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2">
        <f t="shared" si="188"/>
        <v>0</v>
      </c>
      <c r="P3022">
        <f t="shared" si="189"/>
        <v>50.33</v>
      </c>
      <c r="Q3022" s="14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2">
        <f t="shared" si="188"/>
        <v>1</v>
      </c>
      <c r="P3023">
        <f t="shared" si="189"/>
        <v>50.33</v>
      </c>
      <c r="Q3023" s="14" t="s">
        <v>8319</v>
      </c>
      <c r="R3023" t="s">
        <v>8345</v>
      </c>
      <c r="S3023" s="17">
        <f t="shared" si="190"/>
        <v>42211.732430555552</v>
      </c>
      <c r="T3023" s="17">
        <f t="shared" si="19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2">
        <f t="shared" si="188"/>
        <v>2</v>
      </c>
      <c r="P3024">
        <f t="shared" si="189"/>
        <v>50.33</v>
      </c>
      <c r="Q3024" s="14" t="s">
        <v>8319</v>
      </c>
      <c r="R3024" t="s">
        <v>8345</v>
      </c>
      <c r="S3024" s="17">
        <f t="shared" si="190"/>
        <v>41918.628240740742</v>
      </c>
      <c r="T3024" s="17">
        <f t="shared" si="191"/>
        <v>41978.669907407413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2">
        <f t="shared" si="188"/>
        <v>4</v>
      </c>
      <c r="P3025">
        <f t="shared" si="189"/>
        <v>37.75</v>
      </c>
      <c r="Q3025" s="14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2">
        <f t="shared" si="188"/>
        <v>38</v>
      </c>
      <c r="P3026">
        <f t="shared" si="189"/>
        <v>11.62</v>
      </c>
      <c r="Q3026" s="14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2">
        <f t="shared" si="188"/>
        <v>2</v>
      </c>
      <c r="P3027">
        <f t="shared" si="189"/>
        <v>50</v>
      </c>
      <c r="Q3027" s="14" t="s">
        <v>8311</v>
      </c>
      <c r="R3027" t="s">
        <v>8352</v>
      </c>
      <c r="S3027" s="17">
        <f t="shared" si="190"/>
        <v>42130.795983796299</v>
      </c>
      <c r="T3027" s="17">
        <f t="shared" si="19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2">
        <f t="shared" si="188"/>
        <v>3</v>
      </c>
      <c r="P3028">
        <f t="shared" si="189"/>
        <v>30</v>
      </c>
      <c r="Q3028" s="14" t="s">
        <v>8321</v>
      </c>
      <c r="R3028" t="s">
        <v>8339</v>
      </c>
      <c r="S3028" s="17">
        <f t="shared" si="190"/>
        <v>41340.303032407406</v>
      </c>
      <c r="T3028" s="17">
        <f t="shared" si="19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2">
        <f t="shared" si="188"/>
        <v>3</v>
      </c>
      <c r="P3029">
        <f t="shared" si="189"/>
        <v>75</v>
      </c>
      <c r="Q3029" s="14" t="s">
        <v>8311</v>
      </c>
      <c r="R3029" t="s">
        <v>8356</v>
      </c>
      <c r="S3029" s="17">
        <f t="shared" si="190"/>
        <v>40863.013356481482</v>
      </c>
      <c r="T3029" s="17">
        <f t="shared" si="19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2">
        <f t="shared" si="188"/>
        <v>8</v>
      </c>
      <c r="P3030">
        <f t="shared" si="189"/>
        <v>50</v>
      </c>
      <c r="Q3030" s="14" t="s">
        <v>8327</v>
      </c>
      <c r="R3030" t="s">
        <v>8330</v>
      </c>
      <c r="S3030" s="17">
        <f t="shared" si="190"/>
        <v>42673.577534722222</v>
      </c>
      <c r="T3030" s="17">
        <f t="shared" si="191"/>
        <v>42713.619201388887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2">
        <f t="shared" si="188"/>
        <v>21</v>
      </c>
      <c r="P3031">
        <f t="shared" si="189"/>
        <v>37.5</v>
      </c>
      <c r="Q3031" s="14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2">
        <f t="shared" si="188"/>
        <v>0</v>
      </c>
      <c r="P3032">
        <f t="shared" si="189"/>
        <v>13.55</v>
      </c>
      <c r="Q3032" s="14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2">
        <f t="shared" si="188"/>
        <v>5</v>
      </c>
      <c r="P3033">
        <f t="shared" si="189"/>
        <v>24.33</v>
      </c>
      <c r="Q3033" s="14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2">
        <f t="shared" si="188"/>
        <v>2</v>
      </c>
      <c r="P3034">
        <f t="shared" si="189"/>
        <v>72.5</v>
      </c>
      <c r="Q3034" s="14" t="s">
        <v>8319</v>
      </c>
      <c r="R3034" t="s">
        <v>8345</v>
      </c>
      <c r="S3034" s="17">
        <f t="shared" si="190"/>
        <v>42234.105462962965</v>
      </c>
      <c r="T3034" s="17">
        <f t="shared" si="19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2">
        <f t="shared" si="188"/>
        <v>3</v>
      </c>
      <c r="P3035">
        <f t="shared" si="189"/>
        <v>48.33</v>
      </c>
      <c r="Q3035" s="14" t="s">
        <v>8311</v>
      </c>
      <c r="R3035" t="s">
        <v>8348</v>
      </c>
      <c r="S3035" s="17">
        <f t="shared" si="190"/>
        <v>42708.668576388889</v>
      </c>
      <c r="T3035" s="17">
        <f t="shared" si="191"/>
        <v>42738.668576388889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2">
        <f t="shared" si="188"/>
        <v>8</v>
      </c>
      <c r="P3036">
        <f t="shared" si="189"/>
        <v>20.71</v>
      </c>
      <c r="Q3036" s="14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2">
        <f t="shared" si="188"/>
        <v>0</v>
      </c>
      <c r="P3037">
        <f t="shared" si="189"/>
        <v>142</v>
      </c>
      <c r="Q3037" s="14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8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2">
        <f t="shared" si="188"/>
        <v>14</v>
      </c>
      <c r="P3038">
        <f t="shared" si="189"/>
        <v>20.14</v>
      </c>
      <c r="Q3038" s="14" t="s">
        <v>8323</v>
      </c>
      <c r="R3038" t="s">
        <v>8324</v>
      </c>
      <c r="S3038" s="17">
        <f t="shared" si="190"/>
        <v>41957.833726851852</v>
      </c>
      <c r="T3038" s="17">
        <f t="shared" si="19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2">
        <f t="shared" si="188"/>
        <v>18</v>
      </c>
      <c r="P3039">
        <f t="shared" si="189"/>
        <v>28.2</v>
      </c>
      <c r="Q3039" s="14" t="s">
        <v>8321</v>
      </c>
      <c r="R3039" t="s">
        <v>8339</v>
      </c>
      <c r="S3039" s="17">
        <f t="shared" si="190"/>
        <v>41844.922662037039</v>
      </c>
      <c r="T3039" s="17">
        <f t="shared" si="19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2">
        <f t="shared" si="188"/>
        <v>0</v>
      </c>
      <c r="P3040">
        <f t="shared" si="189"/>
        <v>28</v>
      </c>
      <c r="Q3040" s="14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2">
        <f t="shared" si="188"/>
        <v>1</v>
      </c>
      <c r="P3041">
        <f t="shared" si="189"/>
        <v>23.33</v>
      </c>
      <c r="Q3041" s="14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2">
        <f t="shared" si="188"/>
        <v>7</v>
      </c>
      <c r="P3042">
        <f t="shared" si="189"/>
        <v>46.67</v>
      </c>
      <c r="Q3042" s="14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2">
        <f t="shared" si="188"/>
        <v>28</v>
      </c>
      <c r="P3043">
        <f t="shared" si="189"/>
        <v>35</v>
      </c>
      <c r="Q3043" s="14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2">
        <f t="shared" si="188"/>
        <v>27</v>
      </c>
      <c r="P3044">
        <f t="shared" si="189"/>
        <v>17.25</v>
      </c>
      <c r="Q3044" s="14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2">
        <f t="shared" si="188"/>
        <v>27</v>
      </c>
      <c r="P3045">
        <f t="shared" si="189"/>
        <v>22.83</v>
      </c>
      <c r="Q3045" s="14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2">
        <f t="shared" si="188"/>
        <v>1</v>
      </c>
      <c r="P3046">
        <f t="shared" si="189"/>
        <v>22.67</v>
      </c>
      <c r="Q3046" s="14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2">
        <f t="shared" si="188"/>
        <v>0</v>
      </c>
      <c r="P3047">
        <f t="shared" si="189"/>
        <v>33.75</v>
      </c>
      <c r="Q3047" s="14" t="s">
        <v>8323</v>
      </c>
      <c r="R3047" t="s">
        <v>8326</v>
      </c>
      <c r="S3047" s="17">
        <f t="shared" si="190"/>
        <v>41863.359282407408</v>
      </c>
      <c r="T3047" s="17">
        <f t="shared" si="191"/>
        <v>41893.359282407408</v>
      </c>
    </row>
    <row r="3048" spans="1:20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2">
        <f t="shared" si="188"/>
        <v>1</v>
      </c>
      <c r="P3048">
        <f t="shared" si="189"/>
        <v>15</v>
      </c>
      <c r="Q3048" s="14" t="s">
        <v>8323</v>
      </c>
      <c r="R3048" t="s">
        <v>8326</v>
      </c>
      <c r="S3048" s="17">
        <f t="shared" si="190"/>
        <v>41787.681527777779</v>
      </c>
      <c r="T3048" s="17">
        <f t="shared" si="191"/>
        <v>41817.681527777779</v>
      </c>
    </row>
    <row r="3049" spans="1:20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2">
        <f t="shared" si="188"/>
        <v>5</v>
      </c>
      <c r="P3049">
        <f t="shared" si="189"/>
        <v>27</v>
      </c>
      <c r="Q3049" s="14" t="s">
        <v>8323</v>
      </c>
      <c r="R3049" t="s">
        <v>8326</v>
      </c>
      <c r="S3049" s="17">
        <f t="shared" si="190"/>
        <v>42136.092488425929</v>
      </c>
      <c r="T3049" s="17">
        <f t="shared" si="191"/>
        <v>42166.092488425929</v>
      </c>
    </row>
    <row r="3050" spans="1:20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2">
        <f t="shared" si="188"/>
        <v>5</v>
      </c>
      <c r="P3050">
        <f t="shared" si="189"/>
        <v>45</v>
      </c>
      <c r="Q3050" s="14" t="s">
        <v>8323</v>
      </c>
      <c r="R3050" t="s">
        <v>8326</v>
      </c>
      <c r="S3050" s="17">
        <f t="shared" si="190"/>
        <v>42657.38726851852</v>
      </c>
      <c r="T3050" s="17">
        <f t="shared" si="19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2">
        <f t="shared" si="188"/>
        <v>1</v>
      </c>
      <c r="P3051">
        <f t="shared" si="189"/>
        <v>16.63</v>
      </c>
      <c r="Q3051" s="14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2">
        <f t="shared" si="188"/>
        <v>0</v>
      </c>
      <c r="P3052">
        <f t="shared" si="189"/>
        <v>44</v>
      </c>
      <c r="Q3052" s="14" t="s">
        <v>8308</v>
      </c>
      <c r="R3052" t="s">
        <v>8340</v>
      </c>
      <c r="S3052" s="17">
        <f t="shared" si="190"/>
        <v>42033.001087962963</v>
      </c>
      <c r="T3052" s="17">
        <f t="shared" si="19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2">
        <f t="shared" si="188"/>
        <v>4</v>
      </c>
      <c r="P3053">
        <f t="shared" si="189"/>
        <v>44</v>
      </c>
      <c r="Q3053" s="14" t="s">
        <v>8327</v>
      </c>
      <c r="R3053" t="s">
        <v>8354</v>
      </c>
      <c r="S3053" s="17">
        <f t="shared" si="190"/>
        <v>41509.905995370369</v>
      </c>
      <c r="T3053" s="17">
        <f t="shared" si="19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2">
        <f t="shared" si="188"/>
        <v>3</v>
      </c>
      <c r="P3054">
        <f t="shared" si="189"/>
        <v>16.38</v>
      </c>
      <c r="Q3054" s="14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2">
        <f t="shared" si="188"/>
        <v>7</v>
      </c>
      <c r="P3055">
        <f t="shared" si="189"/>
        <v>18.71</v>
      </c>
      <c r="Q3055" s="14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2">
        <f t="shared" si="188"/>
        <v>15</v>
      </c>
      <c r="P3056">
        <f t="shared" si="189"/>
        <v>32.75</v>
      </c>
      <c r="Q3056" s="14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2">
        <f t="shared" si="188"/>
        <v>9</v>
      </c>
      <c r="P3057">
        <f t="shared" si="189"/>
        <v>32.5</v>
      </c>
      <c r="Q3057" s="14" t="s">
        <v>8323</v>
      </c>
      <c r="R3057" t="s">
        <v>8326</v>
      </c>
      <c r="S3057" s="17">
        <f t="shared" si="190"/>
        <v>42620.91097222222</v>
      </c>
      <c r="T3057" s="17">
        <f t="shared" si="191"/>
        <v>42650.91097222222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2">
        <f t="shared" si="188"/>
        <v>13</v>
      </c>
      <c r="P3058">
        <f t="shared" si="189"/>
        <v>65</v>
      </c>
      <c r="Q3058" s="14" t="s">
        <v>8321</v>
      </c>
      <c r="R3058" t="s">
        <v>8325</v>
      </c>
      <c r="S3058" s="17">
        <f t="shared" si="190"/>
        <v>42031.769884259258</v>
      </c>
      <c r="T3058" s="17">
        <f t="shared" si="191"/>
        <v>42090.110416666663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2">
        <f t="shared" si="188"/>
        <v>26</v>
      </c>
      <c r="P3059">
        <f t="shared" si="189"/>
        <v>13</v>
      </c>
      <c r="Q3059" s="14" t="s">
        <v>8316</v>
      </c>
      <c r="R3059" t="s">
        <v>8334</v>
      </c>
      <c r="S3059" s="17">
        <f t="shared" si="190"/>
        <v>41599.855682870373</v>
      </c>
      <c r="T3059" s="17">
        <f t="shared" si="191"/>
        <v>41629.855682870373</v>
      </c>
    </row>
    <row r="3060" spans="1:20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2">
        <f t="shared" si="188"/>
        <v>33</v>
      </c>
      <c r="P3060">
        <f t="shared" si="189"/>
        <v>26</v>
      </c>
      <c r="Q3060" s="14" t="s">
        <v>8323</v>
      </c>
      <c r="R3060" t="s">
        <v>8326</v>
      </c>
      <c r="S3060" s="17">
        <f t="shared" si="190"/>
        <v>42047.07640046296</v>
      </c>
      <c r="T3060" s="17">
        <f t="shared" si="191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2">
        <f t="shared" si="188"/>
        <v>65</v>
      </c>
      <c r="P3061">
        <f t="shared" si="189"/>
        <v>14.44</v>
      </c>
      <c r="Q3061" s="14" t="s">
        <v>8323</v>
      </c>
      <c r="R3061" t="s">
        <v>8335</v>
      </c>
      <c r="S3061" s="17">
        <f t="shared" si="190"/>
        <v>42144.415532407409</v>
      </c>
      <c r="T3061" s="17">
        <f t="shared" si="191"/>
        <v>42165.415532407409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2">
        <f t="shared" si="188"/>
        <v>129</v>
      </c>
      <c r="P3062">
        <f t="shared" si="189"/>
        <v>43</v>
      </c>
      <c r="Q3062" s="14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48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12.8</v>
      </c>
      <c r="Q3063" s="14" t="s">
        <v>8323</v>
      </c>
      <c r="R3063" t="s">
        <v>8324</v>
      </c>
      <c r="S3063" s="17">
        <f t="shared" si="190"/>
        <v>42435.942083333335</v>
      </c>
      <c r="T3063" s="17">
        <f t="shared" si="191"/>
        <v>42495.900416666671</v>
      </c>
    </row>
    <row r="3064" spans="1:20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2">
        <f t="shared" si="188"/>
        <v>13</v>
      </c>
      <c r="P3064">
        <f t="shared" si="189"/>
        <v>10.67</v>
      </c>
      <c r="Q3064" s="14" t="s">
        <v>8316</v>
      </c>
      <c r="R3064" t="s">
        <v>8334</v>
      </c>
      <c r="S3064" s="17">
        <f t="shared" si="190"/>
        <v>41557.013182870374</v>
      </c>
      <c r="T3064" s="17">
        <f t="shared" si="191"/>
        <v>41587.054849537039</v>
      </c>
    </row>
    <row r="3065" spans="1:20" ht="32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2">
        <f t="shared" si="188"/>
        <v>0</v>
      </c>
      <c r="P3065">
        <f t="shared" si="189"/>
        <v>42</v>
      </c>
      <c r="Q3065" s="14" t="s">
        <v>8323</v>
      </c>
      <c r="R3065" t="s">
        <v>8324</v>
      </c>
      <c r="S3065" s="17">
        <f t="shared" si="190"/>
        <v>41981.57230324074</v>
      </c>
      <c r="T3065" s="17">
        <f t="shared" si="191"/>
        <v>42012.570138888885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2">
        <f t="shared" si="188"/>
        <v>1</v>
      </c>
      <c r="P3066">
        <f t="shared" si="189"/>
        <v>25.2</v>
      </c>
      <c r="Q3066" s="14" t="s">
        <v>8308</v>
      </c>
      <c r="R3066" t="s">
        <v>8310</v>
      </c>
      <c r="S3066" s="17">
        <f t="shared" si="190"/>
        <v>41999.164340277777</v>
      </c>
      <c r="T3066" s="17">
        <f t="shared" si="191"/>
        <v>42029.164340277777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2">
        <f t="shared" si="188"/>
        <v>6</v>
      </c>
      <c r="P3067">
        <f t="shared" si="189"/>
        <v>42</v>
      </c>
      <c r="Q3067" s="14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2">
        <f t="shared" si="188"/>
        <v>0</v>
      </c>
      <c r="P3068">
        <f t="shared" si="189"/>
        <v>31.25</v>
      </c>
      <c r="Q3068" s="14" t="s">
        <v>8316</v>
      </c>
      <c r="R3068" t="s">
        <v>8344</v>
      </c>
      <c r="S3068" s="17">
        <f t="shared" si="190"/>
        <v>42736.9066087963</v>
      </c>
      <c r="T3068" s="17">
        <f t="shared" si="191"/>
        <v>42756.9066087963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2">
        <f t="shared" si="188"/>
        <v>1</v>
      </c>
      <c r="P3069">
        <f t="shared" si="189"/>
        <v>62.5</v>
      </c>
      <c r="Q3069" s="14" t="s">
        <v>8316</v>
      </c>
      <c r="R3069" t="s">
        <v>8344</v>
      </c>
      <c r="S3069" s="17">
        <f t="shared" si="190"/>
        <v>42742.246493055558</v>
      </c>
      <c r="T3069" s="17">
        <f t="shared" si="191"/>
        <v>42795.166666666672</v>
      </c>
    </row>
    <row r="3070" spans="1:20" ht="48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1</v>
      </c>
      <c r="P3070">
        <f t="shared" si="189"/>
        <v>62.5</v>
      </c>
      <c r="Q3070" s="14" t="s">
        <v>8323</v>
      </c>
      <c r="R3070" t="s">
        <v>8324</v>
      </c>
      <c r="S3070" s="17">
        <f t="shared" si="190"/>
        <v>42665.150347222225</v>
      </c>
      <c r="T3070" s="17">
        <f t="shared" si="191"/>
        <v>42725.192013888889</v>
      </c>
    </row>
    <row r="3071" spans="1:20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2">
        <f t="shared" si="188"/>
        <v>1</v>
      </c>
      <c r="P3071">
        <f t="shared" si="189"/>
        <v>62.5</v>
      </c>
      <c r="Q3071" s="14" t="s">
        <v>8323</v>
      </c>
      <c r="R3071" t="s">
        <v>8326</v>
      </c>
      <c r="S3071" s="17">
        <f t="shared" si="190"/>
        <v>41878.911550925928</v>
      </c>
      <c r="T3071" s="17">
        <f t="shared" si="191"/>
        <v>41938.911550925928</v>
      </c>
    </row>
    <row r="3072" spans="1:20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2">
        <f t="shared" si="188"/>
        <v>1</v>
      </c>
      <c r="P3072">
        <f t="shared" si="189"/>
        <v>62.5</v>
      </c>
      <c r="Q3072" s="14" t="s">
        <v>8323</v>
      </c>
      <c r="R3072" t="s">
        <v>8326</v>
      </c>
      <c r="S3072" s="17">
        <f t="shared" si="190"/>
        <v>41843.775011574071</v>
      </c>
      <c r="T3072" s="17">
        <f t="shared" si="191"/>
        <v>41863.775011574071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2">
        <f t="shared" si="188"/>
        <v>4</v>
      </c>
      <c r="P3073">
        <f t="shared" si="189"/>
        <v>31.25</v>
      </c>
      <c r="Q3073" s="14" t="s">
        <v>8327</v>
      </c>
      <c r="R3073" t="s">
        <v>8328</v>
      </c>
      <c r="S3073" s="17">
        <f t="shared" si="190"/>
        <v>41569.698831018519</v>
      </c>
      <c r="T3073" s="17">
        <f t="shared" si="191"/>
        <v>41599.740497685183</v>
      </c>
    </row>
    <row r="3074" spans="1:20" ht="48" hidden="1" x14ac:dyDescent="0.2">
      <c r="A3074">
        <v>1572</v>
      </c>
      <c r="B3074" s="3" t="s">
        <v>1573</v>
      </c>
      <c r="C3074" s="3" t="s">
        <v>5682</v>
      </c>
      <c r="D3074" s="6">
        <v>2500</v>
      </c>
      <c r="E3074" s="8">
        <v>125</v>
      </c>
      <c r="F3074" t="s">
        <v>8219</v>
      </c>
      <c r="G3074" t="s">
        <v>8224</v>
      </c>
      <c r="H3074" t="s">
        <v>8246</v>
      </c>
      <c r="I3074">
        <v>1456703940</v>
      </c>
      <c r="J3074">
        <v>1454546859</v>
      </c>
      <c r="K3074" t="b">
        <v>0</v>
      </c>
      <c r="L3074">
        <v>3</v>
      </c>
      <c r="M3074" t="b">
        <v>0</v>
      </c>
      <c r="N3074" t="s">
        <v>8288</v>
      </c>
      <c r="O3074" s="12">
        <f t="shared" si="188"/>
        <v>5</v>
      </c>
      <c r="P3074">
        <f t="shared" si="189"/>
        <v>41.67</v>
      </c>
      <c r="Q3074" s="14" t="s">
        <v>8311</v>
      </c>
      <c r="R3074" t="s">
        <v>8349</v>
      </c>
      <c r="S3074" s="17">
        <f t="shared" si="190"/>
        <v>42404.033090277779</v>
      </c>
      <c r="T3074" s="17">
        <f t="shared" si="191"/>
        <v>42428.999305555553</v>
      </c>
    </row>
    <row r="3075" spans="1:20" ht="48" hidden="1" x14ac:dyDescent="0.2">
      <c r="A3075">
        <v>434</v>
      </c>
      <c r="B3075" s="3" t="s">
        <v>435</v>
      </c>
      <c r="C3075" s="3" t="s">
        <v>4544</v>
      </c>
      <c r="D3075" s="6">
        <v>2500</v>
      </c>
      <c r="E3075" s="8">
        <v>125</v>
      </c>
      <c r="F3075" t="s">
        <v>8220</v>
      </c>
      <c r="G3075" t="s">
        <v>8223</v>
      </c>
      <c r="H3075" t="s">
        <v>8245</v>
      </c>
      <c r="I3075">
        <v>1385931702</v>
      </c>
      <c r="J3075">
        <v>1383076902</v>
      </c>
      <c r="K3075" t="b">
        <v>0</v>
      </c>
      <c r="L3075">
        <v>2</v>
      </c>
      <c r="M3075" t="b">
        <v>0</v>
      </c>
      <c r="N3075" t="s">
        <v>8268</v>
      </c>
      <c r="O3075" s="12">
        <f t="shared" ref="O3075:O3138" si="192">ROUND(E3075/D3075*100,0)</f>
        <v>5</v>
      </c>
      <c r="P3075">
        <f t="shared" ref="P3075:P3138" si="193">IFERROR(ROUND(E3075/L3075,2),0)</f>
        <v>62.5</v>
      </c>
      <c r="Q3075" s="14" t="s">
        <v>8321</v>
      </c>
      <c r="R3075" t="s">
        <v>8339</v>
      </c>
      <c r="S3075" s="17">
        <f t="shared" ref="S3075:S3138" si="194">(((J3075/60)/60)/24)+DATE(1970,1,1)</f>
        <v>41576.834513888891</v>
      </c>
      <c r="T3075" s="17">
        <f t="shared" ref="T3075:T3138" si="195">(((I3075/60)/60)/24)+DATE(1970,1,1)</f>
        <v>41609.876180555555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2">
        <f t="shared" si="192"/>
        <v>0</v>
      </c>
      <c r="P3076">
        <f t="shared" si="193"/>
        <v>41.33</v>
      </c>
      <c r="Q3076" s="14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2">
        <f t="shared" si="192"/>
        <v>124</v>
      </c>
      <c r="P3077">
        <f t="shared" si="193"/>
        <v>8.86</v>
      </c>
      <c r="Q3077" s="14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2">
        <f t="shared" si="192"/>
        <v>0</v>
      </c>
      <c r="P3078">
        <f t="shared" si="193"/>
        <v>20.5</v>
      </c>
      <c r="Q3078" s="14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2">
        <f t="shared" si="192"/>
        <v>22</v>
      </c>
      <c r="P3079">
        <f t="shared" si="193"/>
        <v>24.6</v>
      </c>
      <c r="Q3079" s="14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2">
        <f t="shared" si="192"/>
        <v>0</v>
      </c>
      <c r="P3080">
        <f t="shared" si="193"/>
        <v>40</v>
      </c>
      <c r="Q3080" s="14" t="s">
        <v>8323</v>
      </c>
      <c r="R3080" t="s">
        <v>8326</v>
      </c>
      <c r="S3080" s="17">
        <f t="shared" si="194"/>
        <v>41843.664618055554</v>
      </c>
      <c r="T3080" s="17">
        <f t="shared" si="195"/>
        <v>41855.666666666664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2">
        <f t="shared" si="192"/>
        <v>0</v>
      </c>
      <c r="P3081">
        <f t="shared" si="193"/>
        <v>60</v>
      </c>
      <c r="Q3081" s="14" t="s">
        <v>8319</v>
      </c>
      <c r="R3081" t="s">
        <v>8345</v>
      </c>
      <c r="S3081" s="17">
        <f t="shared" si="194"/>
        <v>42087.878912037035</v>
      </c>
      <c r="T3081" s="17">
        <f t="shared" si="195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2">
        <f t="shared" si="192"/>
        <v>6</v>
      </c>
      <c r="P3082">
        <f t="shared" si="193"/>
        <v>60</v>
      </c>
      <c r="Q3082" s="14" t="s">
        <v>8327</v>
      </c>
      <c r="R3082" t="s">
        <v>8350</v>
      </c>
      <c r="S3082" s="17">
        <f t="shared" si="194"/>
        <v>41711.169085648151</v>
      </c>
      <c r="T3082" s="17">
        <f t="shared" si="195"/>
        <v>41771.169085648151</v>
      </c>
    </row>
    <row r="3083" spans="1:20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2">
        <f t="shared" si="192"/>
        <v>29</v>
      </c>
      <c r="P3083">
        <f t="shared" si="193"/>
        <v>60</v>
      </c>
      <c r="Q3083" s="14" t="s">
        <v>8308</v>
      </c>
      <c r="R3083" t="s">
        <v>8342</v>
      </c>
      <c r="S3083" s="17">
        <f t="shared" si="194"/>
        <v>41954.688310185185</v>
      </c>
      <c r="T3083" s="17">
        <f t="shared" si="195"/>
        <v>41984.688310185185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2">
        <f t="shared" si="192"/>
        <v>48</v>
      </c>
      <c r="P3084">
        <f t="shared" si="193"/>
        <v>30</v>
      </c>
      <c r="Q3084" s="14" t="s">
        <v>8319</v>
      </c>
      <c r="R3084" t="s">
        <v>8320</v>
      </c>
      <c r="S3084" s="17">
        <f t="shared" si="194"/>
        <v>42807.755173611105</v>
      </c>
      <c r="T3084" s="17">
        <f t="shared" si="195"/>
        <v>42814.755173611105</v>
      </c>
    </row>
    <row r="3085" spans="1:20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2">
        <f t="shared" si="192"/>
        <v>171</v>
      </c>
      <c r="P3085">
        <f t="shared" si="193"/>
        <v>8.57</v>
      </c>
      <c r="Q3085" s="14" t="s">
        <v>8323</v>
      </c>
      <c r="R3085" t="s">
        <v>8326</v>
      </c>
      <c r="S3085" s="17">
        <f t="shared" si="194"/>
        <v>42425.730671296296</v>
      </c>
      <c r="T3085" s="17">
        <f t="shared" si="195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2">
        <f t="shared" si="192"/>
        <v>0</v>
      </c>
      <c r="P3086">
        <f t="shared" si="193"/>
        <v>19.670000000000002</v>
      </c>
      <c r="Q3086" s="14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2">
        <f t="shared" si="192"/>
        <v>1</v>
      </c>
      <c r="P3087">
        <f t="shared" si="193"/>
        <v>13.11</v>
      </c>
      <c r="Q3087" s="14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2">
        <f t="shared" si="192"/>
        <v>3</v>
      </c>
      <c r="P3088">
        <f t="shared" si="193"/>
        <v>29</v>
      </c>
      <c r="Q3088" s="14" t="s">
        <v>8323</v>
      </c>
      <c r="R3088" t="s">
        <v>8335</v>
      </c>
      <c r="S3088" s="17">
        <f t="shared" si="194"/>
        <v>42138.798819444448</v>
      </c>
      <c r="T3088" s="17">
        <f t="shared" si="195"/>
        <v>42170.798819444448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2">
        <f t="shared" si="192"/>
        <v>12</v>
      </c>
      <c r="P3089">
        <f t="shared" si="193"/>
        <v>19.329999999999998</v>
      </c>
      <c r="Q3089" s="14" t="s">
        <v>8327</v>
      </c>
      <c r="R3089" t="s">
        <v>8354</v>
      </c>
      <c r="S3089" s="17">
        <f t="shared" si="194"/>
        <v>40939.948773148149</v>
      </c>
      <c r="T3089" s="17">
        <f t="shared" si="195"/>
        <v>40960.948773148149</v>
      </c>
    </row>
    <row r="3090" spans="1:20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2">
        <f t="shared" si="192"/>
        <v>58</v>
      </c>
      <c r="P3090">
        <f t="shared" si="193"/>
        <v>58</v>
      </c>
      <c r="Q3090" s="14" t="s">
        <v>8323</v>
      </c>
      <c r="R3090" t="s">
        <v>8324</v>
      </c>
      <c r="S3090" s="17">
        <f t="shared" si="194"/>
        <v>42678.932083333333</v>
      </c>
      <c r="T3090" s="17">
        <f t="shared" si="19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2">
        <f t="shared" si="192"/>
        <v>1</v>
      </c>
      <c r="P3091">
        <f t="shared" si="193"/>
        <v>38.33</v>
      </c>
      <c r="Q3091" s="14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2">
        <f t="shared" si="192"/>
        <v>2</v>
      </c>
      <c r="P3092">
        <f t="shared" si="193"/>
        <v>23</v>
      </c>
      <c r="Q3092" s="14" t="s">
        <v>8316</v>
      </c>
      <c r="R3092" t="s">
        <v>8334</v>
      </c>
      <c r="S3092" s="17">
        <f t="shared" si="194"/>
        <v>42430.747511574074</v>
      </c>
      <c r="T3092" s="17">
        <f t="shared" si="19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2">
        <f t="shared" si="192"/>
        <v>10</v>
      </c>
      <c r="P3093">
        <f t="shared" si="193"/>
        <v>23</v>
      </c>
      <c r="Q3093" s="14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2">
        <f t="shared" si="192"/>
        <v>23</v>
      </c>
      <c r="P3094">
        <f t="shared" si="193"/>
        <v>16.43</v>
      </c>
      <c r="Q3094" s="14" t="s">
        <v>8308</v>
      </c>
      <c r="R3094" t="s">
        <v>8342</v>
      </c>
      <c r="S3094" s="17">
        <f t="shared" si="194"/>
        <v>42070.677604166667</v>
      </c>
      <c r="T3094" s="17">
        <f t="shared" si="19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2">
        <f t="shared" si="192"/>
        <v>2</v>
      </c>
      <c r="P3095">
        <f t="shared" si="193"/>
        <v>12.67</v>
      </c>
      <c r="Q3095" s="14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2">
        <f t="shared" si="192"/>
        <v>3</v>
      </c>
      <c r="P3096">
        <f t="shared" si="193"/>
        <v>14.13</v>
      </c>
      <c r="Q3096" s="14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8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2">
        <f t="shared" si="192"/>
        <v>0</v>
      </c>
      <c r="P3097">
        <f t="shared" si="193"/>
        <v>36.67</v>
      </c>
      <c r="Q3097" s="14" t="s">
        <v>8323</v>
      </c>
      <c r="R3097" t="s">
        <v>8335</v>
      </c>
      <c r="S3097" s="17">
        <f t="shared" si="194"/>
        <v>42013.424502314811</v>
      </c>
      <c r="T3097" s="17">
        <f t="shared" si="19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2">
        <f t="shared" si="192"/>
        <v>1</v>
      </c>
      <c r="P3098">
        <f t="shared" si="193"/>
        <v>55</v>
      </c>
      <c r="Q3098" s="14" t="s">
        <v>8311</v>
      </c>
      <c r="R3098" t="s">
        <v>8356</v>
      </c>
      <c r="S3098" s="17">
        <f t="shared" si="194"/>
        <v>42068.799039351856</v>
      </c>
      <c r="T3098" s="17">
        <f t="shared" si="195"/>
        <v>42098.757372685184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2">
        <f t="shared" si="192"/>
        <v>2</v>
      </c>
      <c r="P3099">
        <f t="shared" si="193"/>
        <v>18.329999999999998</v>
      </c>
      <c r="Q3099" s="14" t="s">
        <v>8323</v>
      </c>
      <c r="R3099" t="s">
        <v>8326</v>
      </c>
      <c r="S3099" s="17">
        <f t="shared" si="194"/>
        <v>42069.903437500005</v>
      </c>
      <c r="T3099" s="17">
        <f t="shared" si="195"/>
        <v>42092.833333333328</v>
      </c>
    </row>
    <row r="3100" spans="1:20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2">
        <f t="shared" si="192"/>
        <v>2</v>
      </c>
      <c r="P3100">
        <f t="shared" si="193"/>
        <v>27.5</v>
      </c>
      <c r="Q3100" s="14" t="s">
        <v>8323</v>
      </c>
      <c r="R3100" t="s">
        <v>8326</v>
      </c>
      <c r="S3100" s="17">
        <f t="shared" si="194"/>
        <v>41991.022488425922</v>
      </c>
      <c r="T3100" s="17">
        <f t="shared" si="19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2">
        <f t="shared" si="192"/>
        <v>3</v>
      </c>
      <c r="P3101">
        <f t="shared" si="193"/>
        <v>15.71</v>
      </c>
      <c r="Q3101" s="14" t="s">
        <v>8321</v>
      </c>
      <c r="R3101" t="s">
        <v>8325</v>
      </c>
      <c r="S3101" s="17">
        <f t="shared" si="194"/>
        <v>42032.82576388889</v>
      </c>
      <c r="T3101" s="17">
        <f t="shared" si="19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2">
        <f t="shared" si="192"/>
        <v>11</v>
      </c>
      <c r="P3102">
        <f t="shared" si="193"/>
        <v>55</v>
      </c>
      <c r="Q3102" s="14" t="s">
        <v>8327</v>
      </c>
      <c r="R3102" t="s">
        <v>8330</v>
      </c>
      <c r="S3102" s="17">
        <f t="shared" si="194"/>
        <v>42559.814178240747</v>
      </c>
      <c r="T3102" s="17">
        <f t="shared" si="195"/>
        <v>42589.814178240747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2">
        <f t="shared" si="192"/>
        <v>22</v>
      </c>
      <c r="P3103">
        <f t="shared" si="193"/>
        <v>55</v>
      </c>
      <c r="Q3103" s="14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2">
        <f t="shared" si="192"/>
        <v>2</v>
      </c>
      <c r="P3104">
        <f t="shared" si="193"/>
        <v>36.33</v>
      </c>
      <c r="Q3104" s="14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2">
        <f t="shared" si="192"/>
        <v>1</v>
      </c>
      <c r="P3105">
        <f t="shared" si="193"/>
        <v>15.43</v>
      </c>
      <c r="Q3105" s="14" t="s">
        <v>8308</v>
      </c>
      <c r="R3105" t="s">
        <v>8342</v>
      </c>
      <c r="S3105" s="17">
        <f t="shared" si="194"/>
        <v>42094.101145833338</v>
      </c>
      <c r="T3105" s="17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2">
        <f t="shared" si="192"/>
        <v>1</v>
      </c>
      <c r="P3106">
        <f t="shared" si="193"/>
        <v>108</v>
      </c>
      <c r="Q3106" s="14" t="s">
        <v>8319</v>
      </c>
      <c r="R3106" t="s">
        <v>8320</v>
      </c>
      <c r="S3106" s="17">
        <f t="shared" si="194"/>
        <v>42804.034120370372</v>
      </c>
      <c r="T3106" s="17">
        <f t="shared" si="19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2">
        <f t="shared" si="192"/>
        <v>4</v>
      </c>
      <c r="P3107">
        <f t="shared" si="193"/>
        <v>26.75</v>
      </c>
      <c r="Q3107" s="14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2">
        <f t="shared" si="192"/>
        <v>0</v>
      </c>
      <c r="P3108">
        <f t="shared" si="193"/>
        <v>26.5</v>
      </c>
      <c r="Q3108" s="14" t="s">
        <v>8308</v>
      </c>
      <c r="R3108" t="s">
        <v>8310</v>
      </c>
      <c r="S3108" s="17">
        <f t="shared" si="194"/>
        <v>42115.656539351854</v>
      </c>
      <c r="T3108" s="17">
        <f t="shared" si="19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2">
        <f t="shared" si="192"/>
        <v>0</v>
      </c>
      <c r="P3109">
        <f t="shared" si="193"/>
        <v>53</v>
      </c>
      <c r="Q3109" s="14" t="s">
        <v>8308</v>
      </c>
      <c r="R3109" t="s">
        <v>8342</v>
      </c>
      <c r="S3109" s="17">
        <f t="shared" si="194"/>
        <v>42192.816238425927</v>
      </c>
      <c r="T3109" s="17">
        <f t="shared" si="19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2">
        <f t="shared" si="192"/>
        <v>1</v>
      </c>
      <c r="P3110">
        <f t="shared" si="193"/>
        <v>17.670000000000002</v>
      </c>
      <c r="Q3110" s="14" t="s">
        <v>8308</v>
      </c>
      <c r="R3110" t="s">
        <v>8315</v>
      </c>
      <c r="S3110" s="17">
        <f t="shared" si="194"/>
        <v>42408.714814814812</v>
      </c>
      <c r="T3110" s="17">
        <f t="shared" si="19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2">
        <f t="shared" si="192"/>
        <v>1</v>
      </c>
      <c r="P3111">
        <f t="shared" si="193"/>
        <v>35.33</v>
      </c>
      <c r="Q3111" s="14" t="s">
        <v>8308</v>
      </c>
      <c r="R3111" t="s">
        <v>8310</v>
      </c>
      <c r="S3111" s="17">
        <f t="shared" si="194"/>
        <v>42061.11583333333</v>
      </c>
      <c r="T3111" s="17">
        <f t="shared" si="19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2">
        <f t="shared" si="192"/>
        <v>1</v>
      </c>
      <c r="P3112">
        <f t="shared" si="193"/>
        <v>26.5</v>
      </c>
      <c r="Q3112" s="14" t="s">
        <v>8308</v>
      </c>
      <c r="R3112" t="s">
        <v>8310</v>
      </c>
      <c r="S3112" s="17">
        <f t="shared" si="194"/>
        <v>41836.847615740742</v>
      </c>
      <c r="T3112" s="17">
        <f t="shared" si="19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2">
        <f t="shared" si="192"/>
        <v>424</v>
      </c>
      <c r="P3113">
        <f t="shared" si="193"/>
        <v>21.2</v>
      </c>
      <c r="Q3113" s="14" t="s">
        <v>8327</v>
      </c>
      <c r="R3113" t="s">
        <v>8331</v>
      </c>
      <c r="S3113" s="17">
        <f t="shared" si="194"/>
        <v>42141.762800925921</v>
      </c>
      <c r="T3113" s="17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2">
        <f t="shared" si="192"/>
        <v>0</v>
      </c>
      <c r="P3114">
        <f t="shared" si="193"/>
        <v>26.25</v>
      </c>
      <c r="Q3114" s="14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2">
        <f t="shared" si="192"/>
        <v>0</v>
      </c>
      <c r="P3115">
        <f t="shared" si="193"/>
        <v>6.18</v>
      </c>
      <c r="Q3115" s="14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8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2">
        <f t="shared" si="192"/>
        <v>0</v>
      </c>
      <c r="P3116">
        <f t="shared" si="193"/>
        <v>52.5</v>
      </c>
      <c r="Q3116" s="14" t="s">
        <v>8323</v>
      </c>
      <c r="R3116" t="s">
        <v>8324</v>
      </c>
      <c r="S3116" s="17">
        <f t="shared" si="194"/>
        <v>42766.956921296296</v>
      </c>
      <c r="T3116" s="17">
        <f t="shared" si="195"/>
        <v>42796.956921296296</v>
      </c>
    </row>
    <row r="3117" spans="1:20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2">
        <f t="shared" si="192"/>
        <v>1</v>
      </c>
      <c r="P3117">
        <f t="shared" si="193"/>
        <v>52.5</v>
      </c>
      <c r="Q3117" s="14" t="s">
        <v>8323</v>
      </c>
      <c r="R3117" t="s">
        <v>8326</v>
      </c>
      <c r="S3117" s="17">
        <f t="shared" si="194"/>
        <v>41856.672152777777</v>
      </c>
      <c r="T3117" s="17">
        <f t="shared" si="19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2">
        <f t="shared" si="192"/>
        <v>2</v>
      </c>
      <c r="P3118">
        <f t="shared" si="193"/>
        <v>17.5</v>
      </c>
      <c r="Q3118" s="14" t="s">
        <v>8311</v>
      </c>
      <c r="R3118" t="s">
        <v>8352</v>
      </c>
      <c r="S3118" s="17">
        <f t="shared" si="194"/>
        <v>41550.922974537039</v>
      </c>
      <c r="T3118" s="17">
        <f t="shared" si="19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2">
        <f t="shared" si="192"/>
        <v>11</v>
      </c>
      <c r="P3119">
        <f t="shared" si="193"/>
        <v>52.5</v>
      </c>
      <c r="Q3119" s="14" t="s">
        <v>8311</v>
      </c>
      <c r="R3119" t="s">
        <v>8356</v>
      </c>
      <c r="S3119" s="17">
        <f t="shared" si="194"/>
        <v>42524.36650462963</v>
      </c>
      <c r="T3119" s="17">
        <f t="shared" si="19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2">
        <f t="shared" si="192"/>
        <v>2</v>
      </c>
      <c r="P3120">
        <f t="shared" si="193"/>
        <v>34.67</v>
      </c>
      <c r="Q3120" s="14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2">
        <f t="shared" si="192"/>
        <v>1</v>
      </c>
      <c r="P3121">
        <f t="shared" si="193"/>
        <v>17</v>
      </c>
      <c r="Q3121" s="14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2">
        <f t="shared" si="192"/>
        <v>1</v>
      </c>
      <c r="P3122">
        <f t="shared" si="193"/>
        <v>12.75</v>
      </c>
      <c r="Q3122" s="14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2">
        <f t="shared" si="192"/>
        <v>2</v>
      </c>
      <c r="P3123">
        <f t="shared" si="193"/>
        <v>50.5</v>
      </c>
      <c r="Q3123" s="14" t="s">
        <v>8327</v>
      </c>
      <c r="R3123" t="s">
        <v>8350</v>
      </c>
      <c r="S3123" s="17">
        <f t="shared" si="194"/>
        <v>42599.965324074074</v>
      </c>
      <c r="T3123" s="17">
        <f t="shared" si="195"/>
        <v>42629.965324074074</v>
      </c>
    </row>
    <row r="3124" spans="1:20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2">
        <f t="shared" si="192"/>
        <v>3</v>
      </c>
      <c r="P3124">
        <f t="shared" si="193"/>
        <v>50.5</v>
      </c>
      <c r="Q3124" s="14" t="s">
        <v>8323</v>
      </c>
      <c r="R3124" t="s">
        <v>8326</v>
      </c>
      <c r="S3124" s="17">
        <f t="shared" si="194"/>
        <v>42615.142870370371</v>
      </c>
      <c r="T3124" s="17">
        <f t="shared" si="195"/>
        <v>42645.142870370371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2">
        <f t="shared" si="192"/>
        <v>13</v>
      </c>
      <c r="P3125">
        <f t="shared" si="193"/>
        <v>14.43</v>
      </c>
      <c r="Q3125" s="14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2">
        <f t="shared" si="192"/>
        <v>144</v>
      </c>
      <c r="P3126">
        <f t="shared" si="193"/>
        <v>50.5</v>
      </c>
      <c r="Q3126" s="14" t="s">
        <v>8308</v>
      </c>
      <c r="R3126" t="s">
        <v>8310</v>
      </c>
      <c r="S3126" s="17">
        <f t="shared" si="194"/>
        <v>42683.420312500006</v>
      </c>
      <c r="T3126" s="17">
        <f t="shared" si="195"/>
        <v>42698.958333333328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2">
        <f t="shared" si="192"/>
        <v>0</v>
      </c>
      <c r="P3127">
        <f t="shared" si="193"/>
        <v>100</v>
      </c>
      <c r="Q3127" s="14" t="s">
        <v>8319</v>
      </c>
      <c r="R3127" t="s">
        <v>8345</v>
      </c>
      <c r="S3127" s="17">
        <f t="shared" si="194"/>
        <v>41854.747592592597</v>
      </c>
      <c r="T3127" s="17">
        <f t="shared" si="195"/>
        <v>41914.747592592597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2">
        <f t="shared" si="192"/>
        <v>0</v>
      </c>
      <c r="P3128">
        <f t="shared" si="193"/>
        <v>100</v>
      </c>
      <c r="Q3128" s="14" t="s">
        <v>8308</v>
      </c>
      <c r="R3128" t="s">
        <v>8310</v>
      </c>
      <c r="S3128" s="17">
        <f t="shared" si="194"/>
        <v>42172.816423611104</v>
      </c>
      <c r="T3128" s="17">
        <f t="shared" si="195"/>
        <v>42202.816423611104</v>
      </c>
    </row>
    <row r="3129" spans="1:20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2">
        <f t="shared" si="192"/>
        <v>0</v>
      </c>
      <c r="P3129">
        <f t="shared" si="193"/>
        <v>50</v>
      </c>
      <c r="Q3129" s="14" t="s">
        <v>8308</v>
      </c>
      <c r="R3129" t="s">
        <v>8342</v>
      </c>
      <c r="S3129" s="17">
        <f t="shared" si="194"/>
        <v>42063.721817129626</v>
      </c>
      <c r="T3129" s="17">
        <f t="shared" si="195"/>
        <v>42108.680150462969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2">
        <f t="shared" si="192"/>
        <v>0</v>
      </c>
      <c r="P3130">
        <f t="shared" si="193"/>
        <v>100</v>
      </c>
      <c r="Q3130" s="14" t="s">
        <v>8311</v>
      </c>
      <c r="R3130" t="s">
        <v>8348</v>
      </c>
      <c r="S3130" s="17">
        <f t="shared" si="194"/>
        <v>42340.360312500001</v>
      </c>
      <c r="T3130" s="17">
        <f t="shared" si="195"/>
        <v>42370.360312500001</v>
      </c>
    </row>
    <row r="3131" spans="1:20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2">
        <f t="shared" si="192"/>
        <v>0</v>
      </c>
      <c r="P3131">
        <f t="shared" si="193"/>
        <v>50</v>
      </c>
      <c r="Q3131" s="14" t="s">
        <v>8319</v>
      </c>
      <c r="R3131" t="s">
        <v>8345</v>
      </c>
      <c r="S3131" s="17">
        <f t="shared" si="194"/>
        <v>42124.893182870372</v>
      </c>
      <c r="T3131" s="17">
        <f t="shared" si="195"/>
        <v>42154.893182870372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2">
        <f t="shared" si="192"/>
        <v>1</v>
      </c>
      <c r="P3132">
        <f t="shared" si="193"/>
        <v>100</v>
      </c>
      <c r="Q3132" s="14" t="s">
        <v>8327</v>
      </c>
      <c r="R3132" t="s">
        <v>8350</v>
      </c>
      <c r="S3132" s="17">
        <f t="shared" si="194"/>
        <v>41227.641724537039</v>
      </c>
      <c r="T3132" s="17">
        <f t="shared" si="195"/>
        <v>41262.641724537039</v>
      </c>
    </row>
    <row r="3133" spans="1:20" ht="32" x14ac:dyDescent="0.2">
      <c r="A3133">
        <v>2944</v>
      </c>
      <c r="B3133" s="3" t="s">
        <v>2944</v>
      </c>
      <c r="C3133" s="3" t="s">
        <v>7054</v>
      </c>
      <c r="D3133" s="6">
        <v>10000</v>
      </c>
      <c r="E3133" s="8">
        <v>100</v>
      </c>
      <c r="F3133" t="s">
        <v>8220</v>
      </c>
      <c r="G3133" t="s">
        <v>8223</v>
      </c>
      <c r="H3133" t="s">
        <v>8245</v>
      </c>
      <c r="I3133">
        <v>1433714198</v>
      </c>
      <c r="J3133">
        <v>1431122198</v>
      </c>
      <c r="K3133" t="b">
        <v>0</v>
      </c>
      <c r="L3133">
        <v>1</v>
      </c>
      <c r="M3133" t="b">
        <v>0</v>
      </c>
      <c r="N3133" t="s">
        <v>8301</v>
      </c>
      <c r="O3133" s="12">
        <f t="shared" si="192"/>
        <v>1</v>
      </c>
      <c r="P3133">
        <f t="shared" si="193"/>
        <v>100</v>
      </c>
      <c r="Q3133" s="14" t="s">
        <v>8323</v>
      </c>
      <c r="R3133" t="s">
        <v>8324</v>
      </c>
      <c r="S3133" s="17">
        <f t="shared" si="194"/>
        <v>42132.9143287037</v>
      </c>
      <c r="T3133" s="17">
        <f t="shared" si="195"/>
        <v>42162.9143287037</v>
      </c>
    </row>
    <row r="3134" spans="1:20" ht="48" hidden="1" x14ac:dyDescent="0.2">
      <c r="A3134">
        <v>2565</v>
      </c>
      <c r="B3134" s="3" t="s">
        <v>2565</v>
      </c>
      <c r="C3134" s="3" t="s">
        <v>6675</v>
      </c>
      <c r="D3134" s="6">
        <v>10000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1462827000</v>
      </c>
      <c r="J3134">
        <v>1457710589</v>
      </c>
      <c r="K3134" t="b">
        <v>0</v>
      </c>
      <c r="L3134">
        <v>1</v>
      </c>
      <c r="M3134" t="b">
        <v>0</v>
      </c>
      <c r="N3134" t="s">
        <v>8282</v>
      </c>
      <c r="O3134" s="12">
        <f t="shared" si="192"/>
        <v>1</v>
      </c>
      <c r="P3134">
        <f t="shared" si="193"/>
        <v>100</v>
      </c>
      <c r="Q3134" s="14" t="s">
        <v>8319</v>
      </c>
      <c r="R3134" t="s">
        <v>8345</v>
      </c>
      <c r="S3134" s="17">
        <f t="shared" si="194"/>
        <v>42440.650335648148</v>
      </c>
      <c r="T3134" s="17">
        <f t="shared" si="195"/>
        <v>42499.868055555555</v>
      </c>
    </row>
    <row r="3135" spans="1:20" ht="48" hidden="1" x14ac:dyDescent="0.2">
      <c r="A3135">
        <v>2766</v>
      </c>
      <c r="B3135" s="3" t="s">
        <v>2766</v>
      </c>
      <c r="C3135" s="3" t="s">
        <v>6876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1313078518</v>
      </c>
      <c r="J3135">
        <v>1310486518</v>
      </c>
      <c r="K3135" t="b">
        <v>0</v>
      </c>
      <c r="L3135">
        <v>4</v>
      </c>
      <c r="M3135" t="b">
        <v>0</v>
      </c>
      <c r="N3135" t="s">
        <v>8302</v>
      </c>
      <c r="O3135" s="12">
        <f t="shared" si="192"/>
        <v>2</v>
      </c>
      <c r="P3135">
        <f t="shared" si="193"/>
        <v>25</v>
      </c>
      <c r="Q3135" s="14" t="s">
        <v>8311</v>
      </c>
      <c r="R3135" t="s">
        <v>8356</v>
      </c>
      <c r="S3135" s="17">
        <f t="shared" si="194"/>
        <v>40736.668032407404</v>
      </c>
      <c r="T3135" s="17">
        <f t="shared" si="195"/>
        <v>40766.668032407404</v>
      </c>
    </row>
    <row r="3136" spans="1:20" ht="48" x14ac:dyDescent="0.2">
      <c r="A3136">
        <v>3742</v>
      </c>
      <c r="B3136" s="3" t="s">
        <v>3739</v>
      </c>
      <c r="C3136" s="3" t="s">
        <v>7852</v>
      </c>
      <c r="D3136" s="6">
        <v>5000</v>
      </c>
      <c r="E3136" s="8">
        <v>100</v>
      </c>
      <c r="F3136" t="s">
        <v>8220</v>
      </c>
      <c r="G3136" t="s">
        <v>8223</v>
      </c>
      <c r="H3136" t="s">
        <v>8245</v>
      </c>
      <c r="I3136">
        <v>1409980144</v>
      </c>
      <c r="J3136">
        <v>1407388144</v>
      </c>
      <c r="K3136" t="b">
        <v>0</v>
      </c>
      <c r="L3136">
        <v>4</v>
      </c>
      <c r="M3136" t="b">
        <v>0</v>
      </c>
      <c r="N3136" t="s">
        <v>8269</v>
      </c>
      <c r="O3136" s="12">
        <f t="shared" si="192"/>
        <v>2</v>
      </c>
      <c r="P3136">
        <f t="shared" si="193"/>
        <v>25</v>
      </c>
      <c r="Q3136" s="14" t="s">
        <v>8323</v>
      </c>
      <c r="R3136" t="s">
        <v>8326</v>
      </c>
      <c r="S3136" s="17">
        <f t="shared" si="194"/>
        <v>41858.214629629627</v>
      </c>
      <c r="T3136" s="17">
        <f t="shared" si="195"/>
        <v>41888.214629629627</v>
      </c>
    </row>
    <row r="3137" spans="1:20" ht="48" hidden="1" x14ac:dyDescent="0.2">
      <c r="A3137">
        <v>218</v>
      </c>
      <c r="B3137" s="3" t="s">
        <v>220</v>
      </c>
      <c r="C3137" s="3" t="s">
        <v>4328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1431702289</v>
      </c>
      <c r="J3137">
        <v>1426518289</v>
      </c>
      <c r="K3137" t="b">
        <v>0</v>
      </c>
      <c r="L3137">
        <v>1</v>
      </c>
      <c r="M3137" t="b">
        <v>0</v>
      </c>
      <c r="N3137" t="s">
        <v>8266</v>
      </c>
      <c r="O3137" s="12">
        <f t="shared" si="192"/>
        <v>2</v>
      </c>
      <c r="P3137">
        <f t="shared" si="193"/>
        <v>100</v>
      </c>
      <c r="Q3137" s="14" t="s">
        <v>8321</v>
      </c>
      <c r="R3137" t="s">
        <v>8325</v>
      </c>
      <c r="S3137" s="17">
        <f t="shared" si="194"/>
        <v>42079.628344907411</v>
      </c>
      <c r="T3137" s="17">
        <f t="shared" si="195"/>
        <v>42139.628344907411</v>
      </c>
    </row>
    <row r="3138" spans="1:20" ht="32" hidden="1" x14ac:dyDescent="0.2">
      <c r="A3138">
        <v>600</v>
      </c>
      <c r="B3138" s="3" t="s">
        <v>601</v>
      </c>
      <c r="C3138" s="3" t="s">
        <v>4710</v>
      </c>
      <c r="D3138" s="6">
        <v>5000</v>
      </c>
      <c r="E3138" s="8">
        <v>100</v>
      </c>
      <c r="F3138" t="s">
        <v>8219</v>
      </c>
      <c r="G3138" t="s">
        <v>8223</v>
      </c>
      <c r="H3138" t="s">
        <v>8245</v>
      </c>
      <c r="I3138">
        <v>1431198562</v>
      </c>
      <c r="J3138">
        <v>1426014562</v>
      </c>
      <c r="K3138" t="b">
        <v>0</v>
      </c>
      <c r="L3138">
        <v>1</v>
      </c>
      <c r="M3138" t="b">
        <v>0</v>
      </c>
      <c r="N3138" t="s">
        <v>8270</v>
      </c>
      <c r="O3138" s="12">
        <f t="shared" si="192"/>
        <v>2</v>
      </c>
      <c r="P3138">
        <f t="shared" si="193"/>
        <v>100</v>
      </c>
      <c r="Q3138" s="14" t="s">
        <v>8308</v>
      </c>
      <c r="R3138" t="s">
        <v>8342</v>
      </c>
      <c r="S3138" s="17">
        <f t="shared" si="194"/>
        <v>42073.798171296294</v>
      </c>
      <c r="T3138" s="17">
        <f t="shared" si="195"/>
        <v>42133.798171296294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2">
        <f t="shared" ref="O3139:O3202" si="196">ROUND(E3139/D3139*100,0)</f>
        <v>3</v>
      </c>
      <c r="P3139">
        <f t="shared" ref="P3139:P3202" si="197">IFERROR(ROUND(E3139/L3139,2),0)</f>
        <v>10</v>
      </c>
      <c r="Q3139" s="14" t="s">
        <v>8316</v>
      </c>
      <c r="R3139" t="s">
        <v>8334</v>
      </c>
      <c r="S3139" s="17">
        <f t="shared" ref="S3139:S3202" si="198">(((J3139/60)/60)/24)+DATE(1970,1,1)</f>
        <v>42384.110775462963</v>
      </c>
      <c r="T3139" s="17">
        <f t="shared" ref="T3139:T3202" si="199">(((I3139/60)/60)/24)+DATE(1970,1,1)</f>
        <v>42414.110775462963</v>
      </c>
    </row>
    <row r="3140" spans="1:20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2">
        <f t="shared" si="196"/>
        <v>3</v>
      </c>
      <c r="P3140">
        <f t="shared" si="197"/>
        <v>100</v>
      </c>
      <c r="Q3140" s="14" t="s">
        <v>8311</v>
      </c>
      <c r="R3140" t="s">
        <v>8349</v>
      </c>
      <c r="S3140" s="17">
        <f t="shared" si="198"/>
        <v>40672.729872685188</v>
      </c>
      <c r="T3140" s="17">
        <f t="shared" si="199"/>
        <v>40702.729872685188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2">
        <f t="shared" si="196"/>
        <v>4</v>
      </c>
      <c r="P3141">
        <f t="shared" si="197"/>
        <v>33.33</v>
      </c>
      <c r="Q3141" s="14" t="s">
        <v>8319</v>
      </c>
      <c r="R3141" t="s">
        <v>8345</v>
      </c>
      <c r="S3141" s="17">
        <f t="shared" si="198"/>
        <v>42656.86137731481</v>
      </c>
      <c r="T3141" s="17">
        <f t="shared" si="199"/>
        <v>42676.165972222225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2">
        <f t="shared" si="196"/>
        <v>4</v>
      </c>
      <c r="P3142">
        <f t="shared" si="197"/>
        <v>100</v>
      </c>
      <c r="Q3142" s="14" t="s">
        <v>8313</v>
      </c>
      <c r="R3142" t="s">
        <v>8355</v>
      </c>
      <c r="S3142" s="17">
        <f t="shared" si="198"/>
        <v>41871.65315972222</v>
      </c>
      <c r="T3142" s="17">
        <f t="shared" si="199"/>
        <v>41902.65315972222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2">
        <f t="shared" si="196"/>
        <v>5</v>
      </c>
      <c r="P3143">
        <f t="shared" si="197"/>
        <v>100</v>
      </c>
      <c r="Q3143" s="14" t="s">
        <v>8311</v>
      </c>
      <c r="R3143" t="s">
        <v>8348</v>
      </c>
      <c r="S3143" s="17">
        <f t="shared" si="198"/>
        <v>42360.437152777777</v>
      </c>
      <c r="T3143" s="17">
        <f t="shared" si="199"/>
        <v>42420.437152777777</v>
      </c>
    </row>
    <row r="3144" spans="1:20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2">
        <f t="shared" si="196"/>
        <v>5</v>
      </c>
      <c r="P3144">
        <f t="shared" si="197"/>
        <v>100</v>
      </c>
      <c r="Q3144" s="14" t="s">
        <v>8323</v>
      </c>
      <c r="R3144" t="s">
        <v>8326</v>
      </c>
      <c r="S3144" s="17">
        <f t="shared" si="198"/>
        <v>41914.590011574073</v>
      </c>
      <c r="T3144" s="17">
        <f t="shared" si="199"/>
        <v>41955.907638888893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2">
        <f t="shared" si="196"/>
        <v>8</v>
      </c>
      <c r="P3145">
        <f t="shared" si="197"/>
        <v>100</v>
      </c>
      <c r="Q3145" s="14" t="s">
        <v>8311</v>
      </c>
      <c r="R3145" t="s">
        <v>8352</v>
      </c>
      <c r="S3145" s="17">
        <f t="shared" si="198"/>
        <v>41991.713460648149</v>
      </c>
      <c r="T3145" s="17">
        <f t="shared" si="199"/>
        <v>42050.651388888888</v>
      </c>
    </row>
    <row r="3146" spans="1:20" ht="48" x14ac:dyDescent="0.2">
      <c r="A3146">
        <v>4103</v>
      </c>
      <c r="B3146" s="3" t="s">
        <v>4099</v>
      </c>
      <c r="C3146" s="3" t="s">
        <v>8206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1440613920</v>
      </c>
      <c r="J3146">
        <v>1435953566</v>
      </c>
      <c r="K3146" t="b">
        <v>0</v>
      </c>
      <c r="L3146">
        <v>6</v>
      </c>
      <c r="M3146" t="b">
        <v>0</v>
      </c>
      <c r="N3146" t="s">
        <v>8269</v>
      </c>
      <c r="O3146" s="12">
        <f t="shared" si="196"/>
        <v>10</v>
      </c>
      <c r="P3146">
        <f t="shared" si="197"/>
        <v>16.670000000000002</v>
      </c>
      <c r="Q3146" s="14" t="s">
        <v>8323</v>
      </c>
      <c r="R3146" t="s">
        <v>8326</v>
      </c>
      <c r="S3146" s="17">
        <f t="shared" si="198"/>
        <v>42188.83293981482</v>
      </c>
      <c r="T3146" s="17">
        <f t="shared" si="199"/>
        <v>42242.772222222222</v>
      </c>
    </row>
    <row r="3147" spans="1:20" ht="48" x14ac:dyDescent="0.2">
      <c r="A3147">
        <v>3730</v>
      </c>
      <c r="B3147" s="3" t="s">
        <v>3727</v>
      </c>
      <c r="C3147" s="3" t="s">
        <v>7840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1439828159</v>
      </c>
      <c r="J3147">
        <v>1437236159</v>
      </c>
      <c r="K3147" t="b">
        <v>0</v>
      </c>
      <c r="L3147">
        <v>1</v>
      </c>
      <c r="M3147" t="b">
        <v>0</v>
      </c>
      <c r="N3147" t="s">
        <v>8269</v>
      </c>
      <c r="O3147" s="12">
        <f t="shared" si="196"/>
        <v>10</v>
      </c>
      <c r="P3147">
        <f t="shared" si="197"/>
        <v>100</v>
      </c>
      <c r="Q3147" s="14" t="s">
        <v>8323</v>
      </c>
      <c r="R3147" t="s">
        <v>8326</v>
      </c>
      <c r="S3147" s="17">
        <f t="shared" si="198"/>
        <v>42203.677766203706</v>
      </c>
      <c r="T3147" s="17">
        <f t="shared" si="199"/>
        <v>42233.677766203706</v>
      </c>
    </row>
    <row r="3148" spans="1:20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2">
        <f t="shared" si="196"/>
        <v>17</v>
      </c>
      <c r="P3148">
        <f t="shared" si="197"/>
        <v>33.33</v>
      </c>
      <c r="Q3148" s="14" t="s">
        <v>8323</v>
      </c>
      <c r="R3148" t="s">
        <v>8326</v>
      </c>
      <c r="S3148" s="17">
        <f t="shared" si="198"/>
        <v>42057.190960648149</v>
      </c>
      <c r="T3148" s="17">
        <f t="shared" si="19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2">
        <f t="shared" si="196"/>
        <v>20</v>
      </c>
      <c r="P3149">
        <f t="shared" si="197"/>
        <v>100</v>
      </c>
      <c r="Q3149" s="14" t="s">
        <v>8323</v>
      </c>
      <c r="R3149" t="s">
        <v>8335</v>
      </c>
      <c r="S3149" s="17">
        <f t="shared" si="198"/>
        <v>41946.936909722222</v>
      </c>
      <c r="T3149" s="17">
        <f t="shared" si="199"/>
        <v>41966.936909722222</v>
      </c>
    </row>
    <row r="3150" spans="1:20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2">
        <f t="shared" si="196"/>
        <v>20</v>
      </c>
      <c r="P3150">
        <f t="shared" si="197"/>
        <v>100</v>
      </c>
      <c r="Q3150" s="14" t="s">
        <v>8323</v>
      </c>
      <c r="R3150" t="s">
        <v>8326</v>
      </c>
      <c r="S3150" s="17">
        <f t="shared" si="198"/>
        <v>42125.644467592589</v>
      </c>
      <c r="T3150" s="17">
        <f t="shared" si="199"/>
        <v>42155.644467592589</v>
      </c>
    </row>
    <row r="3151" spans="1:20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2">
        <f t="shared" si="196"/>
        <v>100</v>
      </c>
      <c r="P3151">
        <f t="shared" si="197"/>
        <v>20</v>
      </c>
      <c r="Q3151" s="14" t="s">
        <v>8323</v>
      </c>
      <c r="R3151" t="s">
        <v>8326</v>
      </c>
      <c r="S3151" s="17">
        <f t="shared" si="198"/>
        <v>42649.54923611111</v>
      </c>
      <c r="T3151" s="17">
        <f t="shared" si="199"/>
        <v>42709.590902777782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2">
        <f t="shared" si="196"/>
        <v>1</v>
      </c>
      <c r="P3152">
        <f t="shared" si="197"/>
        <v>24</v>
      </c>
      <c r="Q3152" s="14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2">
        <f t="shared" si="196"/>
        <v>1</v>
      </c>
      <c r="P3153">
        <f t="shared" si="197"/>
        <v>10.56</v>
      </c>
      <c r="Q3153" s="14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2">
        <f t="shared" si="196"/>
        <v>2</v>
      </c>
      <c r="P3154">
        <f t="shared" si="197"/>
        <v>15.83</v>
      </c>
      <c r="Q3154" s="14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2">
        <f t="shared" si="196"/>
        <v>3</v>
      </c>
      <c r="P3155">
        <f t="shared" si="197"/>
        <v>23.75</v>
      </c>
      <c r="Q3155" s="14" t="s">
        <v>8323</v>
      </c>
      <c r="R3155" t="s">
        <v>8326</v>
      </c>
      <c r="S3155" s="17">
        <f t="shared" si="198"/>
        <v>42446.060694444444</v>
      </c>
      <c r="T3155" s="17">
        <f t="shared" si="199"/>
        <v>42461.165972222225</v>
      </c>
    </row>
    <row r="3156" spans="1:20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2">
        <f t="shared" si="196"/>
        <v>6</v>
      </c>
      <c r="P3156">
        <f t="shared" si="197"/>
        <v>9.5</v>
      </c>
      <c r="Q3156" s="14" t="s">
        <v>8323</v>
      </c>
      <c r="R3156" t="s">
        <v>8326</v>
      </c>
      <c r="S3156" s="17">
        <f t="shared" si="198"/>
        <v>41920.963472222218</v>
      </c>
      <c r="T3156" s="17">
        <f t="shared" si="199"/>
        <v>41951</v>
      </c>
    </row>
    <row r="3157" spans="1:20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2">
        <f t="shared" si="196"/>
        <v>3</v>
      </c>
      <c r="P3157">
        <f t="shared" si="197"/>
        <v>15.67</v>
      </c>
      <c r="Q3157" s="14" t="s">
        <v>8323</v>
      </c>
      <c r="R3157" t="s">
        <v>8326</v>
      </c>
      <c r="S3157" s="17">
        <f t="shared" si="198"/>
        <v>42029.135879629626</v>
      </c>
      <c r="T3157" s="17">
        <f t="shared" si="19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2">
        <f t="shared" si="196"/>
        <v>4</v>
      </c>
      <c r="P3158">
        <f t="shared" si="197"/>
        <v>23.5</v>
      </c>
      <c r="Q3158" s="14" t="s">
        <v>8313</v>
      </c>
      <c r="R3158" t="s">
        <v>8355</v>
      </c>
      <c r="S3158" s="17">
        <f t="shared" si="198"/>
        <v>41936.020752314813</v>
      </c>
      <c r="T3158" s="17">
        <f t="shared" si="19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2">
        <f t="shared" si="196"/>
        <v>9</v>
      </c>
      <c r="P3159">
        <f t="shared" si="197"/>
        <v>31</v>
      </c>
      <c r="Q3159" s="14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2">
        <f t="shared" si="196"/>
        <v>1</v>
      </c>
      <c r="P3160">
        <f t="shared" si="197"/>
        <v>15.33</v>
      </c>
      <c r="Q3160" s="14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2">
        <f t="shared" si="196"/>
        <v>0</v>
      </c>
      <c r="P3161">
        <f t="shared" si="197"/>
        <v>22.75</v>
      </c>
      <c r="Q3161" s="14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2">
        <f t="shared" si="196"/>
        <v>0</v>
      </c>
      <c r="P3162">
        <f t="shared" si="197"/>
        <v>90</v>
      </c>
      <c r="Q3162" s="14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2">
        <f t="shared" si="196"/>
        <v>0</v>
      </c>
      <c r="P3163">
        <f t="shared" si="197"/>
        <v>30</v>
      </c>
      <c r="Q3163" s="14" t="s">
        <v>8311</v>
      </c>
      <c r="R3163" t="s">
        <v>8356</v>
      </c>
      <c r="S3163" s="17">
        <f t="shared" si="198"/>
        <v>41373.579675925925</v>
      </c>
      <c r="T3163" s="17">
        <f t="shared" si="19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2">
        <f t="shared" si="196"/>
        <v>0</v>
      </c>
      <c r="P3164">
        <f t="shared" si="197"/>
        <v>30</v>
      </c>
      <c r="Q3164" s="14" t="s">
        <v>8327</v>
      </c>
      <c r="R3164" t="s">
        <v>8350</v>
      </c>
      <c r="S3164" s="17">
        <f t="shared" si="198"/>
        <v>41829.965532407405</v>
      </c>
      <c r="T3164" s="17">
        <f t="shared" si="19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2">
        <f t="shared" si="196"/>
        <v>1</v>
      </c>
      <c r="P3165">
        <f t="shared" si="197"/>
        <v>22.5</v>
      </c>
      <c r="Q3165" s="14" t="s">
        <v>8308</v>
      </c>
      <c r="R3165" t="s">
        <v>8310</v>
      </c>
      <c r="S3165" s="17">
        <f t="shared" si="198"/>
        <v>42752.845451388886</v>
      </c>
      <c r="T3165" s="17">
        <f t="shared" si="19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2">
        <f t="shared" si="196"/>
        <v>1</v>
      </c>
      <c r="P3166">
        <f t="shared" si="197"/>
        <v>18</v>
      </c>
      <c r="Q3166" s="14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2">
        <f t="shared" si="196"/>
        <v>2</v>
      </c>
      <c r="P3167">
        <f t="shared" si="197"/>
        <v>30</v>
      </c>
      <c r="Q3167" s="14" t="s">
        <v>8323</v>
      </c>
      <c r="R3167" t="s">
        <v>8326</v>
      </c>
      <c r="S3167" s="17">
        <f t="shared" si="198"/>
        <v>42358.684872685189</v>
      </c>
      <c r="T3167" s="17">
        <f t="shared" si="19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2">
        <f t="shared" si="196"/>
        <v>5</v>
      </c>
      <c r="P3168">
        <f t="shared" si="197"/>
        <v>18</v>
      </c>
      <c r="Q3168" s="14" t="s">
        <v>8327</v>
      </c>
      <c r="R3168" t="s">
        <v>8350</v>
      </c>
      <c r="S3168" s="17">
        <f t="shared" si="198"/>
        <v>40921.117662037039</v>
      </c>
      <c r="T3168" s="17">
        <f t="shared" si="19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2">
        <f t="shared" si="196"/>
        <v>0</v>
      </c>
      <c r="P3169">
        <f t="shared" si="197"/>
        <v>17.2</v>
      </c>
      <c r="Q3169" s="14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2">
        <f t="shared" si="196"/>
        <v>29</v>
      </c>
      <c r="P3170">
        <f t="shared" si="197"/>
        <v>14.33</v>
      </c>
      <c r="Q3170" s="14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2">
        <f t="shared" si="196"/>
        <v>0</v>
      </c>
      <c r="P3171">
        <f t="shared" si="197"/>
        <v>21.25</v>
      </c>
      <c r="Q3171" s="14" t="s">
        <v>8316</v>
      </c>
      <c r="R3171" t="s">
        <v>8334</v>
      </c>
      <c r="S3171" s="17">
        <f t="shared" si="198"/>
        <v>41832.086377314816</v>
      </c>
      <c r="T3171" s="17">
        <f t="shared" si="19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2">
        <f t="shared" si="196"/>
        <v>0</v>
      </c>
      <c r="P3172">
        <f t="shared" si="197"/>
        <v>21.25</v>
      </c>
      <c r="Q3172" s="14" t="s">
        <v>8308</v>
      </c>
      <c r="R3172" t="s">
        <v>8318</v>
      </c>
      <c r="S3172" s="17">
        <f t="shared" si="198"/>
        <v>41767.587094907409</v>
      </c>
      <c r="T3172" s="17">
        <f t="shared" si="19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2">
        <f t="shared" si="196"/>
        <v>1</v>
      </c>
      <c r="P3173">
        <f t="shared" si="197"/>
        <v>5.31</v>
      </c>
      <c r="Q3173" s="14" t="s">
        <v>8316</v>
      </c>
      <c r="R3173" t="s">
        <v>8334</v>
      </c>
      <c r="S3173" s="17">
        <f t="shared" si="198"/>
        <v>41018.711863425924</v>
      </c>
      <c r="T3173" s="17">
        <f t="shared" si="19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2">
        <f t="shared" si="196"/>
        <v>1</v>
      </c>
      <c r="P3174">
        <f t="shared" si="197"/>
        <v>42.5</v>
      </c>
      <c r="Q3174" s="14" t="s">
        <v>8311</v>
      </c>
      <c r="R3174" t="s">
        <v>8349</v>
      </c>
      <c r="S3174" s="17">
        <f t="shared" si="198"/>
        <v>41652.742488425924</v>
      </c>
      <c r="T3174" s="17">
        <f t="shared" si="19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2">
        <f t="shared" si="196"/>
        <v>3</v>
      </c>
      <c r="P3175">
        <f t="shared" si="197"/>
        <v>21.25</v>
      </c>
      <c r="Q3175" s="14" t="s">
        <v>8319</v>
      </c>
      <c r="R3175" t="s">
        <v>8320</v>
      </c>
      <c r="S3175" s="17">
        <f t="shared" si="198"/>
        <v>42804.895474537043</v>
      </c>
      <c r="T3175" s="17">
        <f t="shared" si="19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2">
        <f t="shared" si="196"/>
        <v>5</v>
      </c>
      <c r="P3176">
        <f t="shared" si="197"/>
        <v>21.25</v>
      </c>
      <c r="Q3176" s="14" t="s">
        <v>8327</v>
      </c>
      <c r="R3176" t="s">
        <v>8330</v>
      </c>
      <c r="S3176" s="17">
        <f t="shared" si="198"/>
        <v>41841.56381944444</v>
      </c>
      <c r="T3176" s="17">
        <f t="shared" si="19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2">
        <f t="shared" si="196"/>
        <v>6</v>
      </c>
      <c r="P3177">
        <f t="shared" si="197"/>
        <v>12.14</v>
      </c>
      <c r="Q3177" s="14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2">
        <f t="shared" si="196"/>
        <v>8</v>
      </c>
      <c r="P3178">
        <f t="shared" si="197"/>
        <v>10.38</v>
      </c>
      <c r="Q3178" s="14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2">
        <f t="shared" si="196"/>
        <v>3</v>
      </c>
      <c r="P3179">
        <f t="shared" si="197"/>
        <v>20.5</v>
      </c>
      <c r="Q3179" s="14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2">
        <f t="shared" si="196"/>
        <v>0</v>
      </c>
      <c r="P3180">
        <f t="shared" si="197"/>
        <v>20.5</v>
      </c>
      <c r="Q3180" s="14" t="s">
        <v>8308</v>
      </c>
      <c r="R3180" t="s">
        <v>8342</v>
      </c>
      <c r="S3180" s="17">
        <f t="shared" si="198"/>
        <v>41961.18913194444</v>
      </c>
      <c r="T3180" s="17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2">
        <f t="shared" si="196"/>
        <v>1</v>
      </c>
      <c r="P3181">
        <f t="shared" si="197"/>
        <v>16.399999999999999</v>
      </c>
      <c r="Q3181" s="14" t="s">
        <v>8321</v>
      </c>
      <c r="R3181" t="s">
        <v>8339</v>
      </c>
      <c r="S3181" s="17">
        <f t="shared" si="198"/>
        <v>41938.717256944445</v>
      </c>
      <c r="T3181" s="17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2">
        <f t="shared" si="196"/>
        <v>0</v>
      </c>
      <c r="P3182">
        <f t="shared" si="197"/>
        <v>20.25</v>
      </c>
      <c r="Q3182" s="14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2">
        <f t="shared" si="196"/>
        <v>3</v>
      </c>
      <c r="P3183">
        <f t="shared" si="197"/>
        <v>16.2</v>
      </c>
      <c r="Q3183" s="14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2">
        <f t="shared" si="196"/>
        <v>1</v>
      </c>
      <c r="P3184">
        <f t="shared" si="197"/>
        <v>20</v>
      </c>
      <c r="Q3184" s="14" t="s">
        <v>8311</v>
      </c>
      <c r="R3184" t="s">
        <v>8349</v>
      </c>
      <c r="S3184" s="17">
        <f t="shared" si="198"/>
        <v>42144.769479166673</v>
      </c>
      <c r="T3184" s="17">
        <f t="shared" si="19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2">
        <f t="shared" si="196"/>
        <v>1</v>
      </c>
      <c r="P3185">
        <f t="shared" si="197"/>
        <v>20</v>
      </c>
      <c r="Q3185" s="14" t="s">
        <v>8308</v>
      </c>
      <c r="R3185" t="s">
        <v>8342</v>
      </c>
      <c r="S3185" s="17">
        <f t="shared" si="198"/>
        <v>42632.443368055552</v>
      </c>
      <c r="T3185" s="17">
        <f t="shared" si="19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2">
        <f t="shared" si="196"/>
        <v>8</v>
      </c>
      <c r="P3186">
        <f t="shared" si="197"/>
        <v>11.43</v>
      </c>
      <c r="Q3186" s="14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2">
        <f t="shared" si="196"/>
        <v>11</v>
      </c>
      <c r="P3187">
        <f t="shared" si="197"/>
        <v>40</v>
      </c>
      <c r="Q3187" s="14" t="s">
        <v>8323</v>
      </c>
      <c r="R3187" t="s">
        <v>8326</v>
      </c>
      <c r="S3187" s="17">
        <f t="shared" si="198"/>
        <v>42497.070775462969</v>
      </c>
      <c r="T3187" s="17">
        <f t="shared" si="199"/>
        <v>42514.600694444445</v>
      </c>
    </row>
    <row r="3188" spans="1:20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2">
        <f t="shared" si="196"/>
        <v>32</v>
      </c>
      <c r="P3188">
        <f t="shared" si="197"/>
        <v>26.67</v>
      </c>
      <c r="Q3188" s="14" t="s">
        <v>8323</v>
      </c>
      <c r="R3188" t="s">
        <v>8326</v>
      </c>
      <c r="S3188" s="17">
        <f t="shared" si="198"/>
        <v>42257.590833333335</v>
      </c>
      <c r="T3188" s="17">
        <f t="shared" si="19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2">
        <f t="shared" si="196"/>
        <v>8</v>
      </c>
      <c r="P3189">
        <f t="shared" si="197"/>
        <v>26</v>
      </c>
      <c r="Q3189" s="14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2">
        <f t="shared" si="196"/>
        <v>1</v>
      </c>
      <c r="P3190">
        <f t="shared" si="197"/>
        <v>38.5</v>
      </c>
      <c r="Q3190" s="14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2">
        <f t="shared" si="196"/>
        <v>1</v>
      </c>
      <c r="P3191">
        <f t="shared" si="197"/>
        <v>15.2</v>
      </c>
      <c r="Q3191" s="14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2">
        <f t="shared" si="196"/>
        <v>1</v>
      </c>
      <c r="P3192">
        <f t="shared" si="197"/>
        <v>19</v>
      </c>
      <c r="Q3192" s="14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2">
        <f t="shared" si="196"/>
        <v>0</v>
      </c>
      <c r="P3193">
        <f t="shared" si="197"/>
        <v>25</v>
      </c>
      <c r="Q3193" s="14" t="s">
        <v>8311</v>
      </c>
      <c r="R3193" t="s">
        <v>8348</v>
      </c>
      <c r="S3193" s="17">
        <f t="shared" si="198"/>
        <v>42529.730717592596</v>
      </c>
      <c r="T3193" s="17">
        <f t="shared" si="19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2">
        <f t="shared" si="196"/>
        <v>0</v>
      </c>
      <c r="P3194">
        <f t="shared" si="197"/>
        <v>37.5</v>
      </c>
      <c r="Q3194" s="14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2">
        <f t="shared" si="196"/>
        <v>0</v>
      </c>
      <c r="P3195">
        <f t="shared" si="197"/>
        <v>37.5</v>
      </c>
      <c r="Q3195" s="14" t="s">
        <v>8319</v>
      </c>
      <c r="R3195" t="s">
        <v>8357</v>
      </c>
      <c r="S3195" s="17">
        <f t="shared" si="198"/>
        <v>42078.997361111105</v>
      </c>
      <c r="T3195" s="17">
        <f t="shared" si="199"/>
        <v>42138.997361111105</v>
      </c>
    </row>
    <row r="3196" spans="1:20" ht="32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2">
        <f t="shared" si="196"/>
        <v>0</v>
      </c>
      <c r="P3196">
        <f t="shared" si="197"/>
        <v>37.5</v>
      </c>
      <c r="Q3196" s="14" t="s">
        <v>8323</v>
      </c>
      <c r="R3196" t="s">
        <v>8324</v>
      </c>
      <c r="S3196" s="17">
        <f t="shared" si="198"/>
        <v>42122.670069444444</v>
      </c>
      <c r="T3196" s="17">
        <f t="shared" si="19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2">
        <f t="shared" si="196"/>
        <v>0</v>
      </c>
      <c r="P3197">
        <f t="shared" si="197"/>
        <v>37.5</v>
      </c>
      <c r="Q3197" s="14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2">
        <f t="shared" si="196"/>
        <v>0</v>
      </c>
      <c r="P3198">
        <f t="shared" si="197"/>
        <v>75</v>
      </c>
      <c r="Q3198" s="14" t="s">
        <v>8308</v>
      </c>
      <c r="R3198" t="s">
        <v>8310</v>
      </c>
      <c r="S3198" s="17">
        <f t="shared" si="198"/>
        <v>41946.898090277777</v>
      </c>
      <c r="T3198" s="17">
        <f t="shared" si="19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2">
        <f t="shared" si="196"/>
        <v>1</v>
      </c>
      <c r="P3199">
        <f t="shared" si="197"/>
        <v>25</v>
      </c>
      <c r="Q3199" s="14" t="s">
        <v>8319</v>
      </c>
      <c r="R3199" t="s">
        <v>8345</v>
      </c>
      <c r="S3199" s="17">
        <f t="shared" si="198"/>
        <v>42594.524756944447</v>
      </c>
      <c r="T3199" s="17">
        <f t="shared" si="19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2">
        <f t="shared" si="196"/>
        <v>2</v>
      </c>
      <c r="P3200">
        <f t="shared" si="197"/>
        <v>25</v>
      </c>
      <c r="Q3200" s="14" t="s">
        <v>8313</v>
      </c>
      <c r="R3200" t="s">
        <v>8351</v>
      </c>
      <c r="S3200" s="17">
        <f t="shared" si="198"/>
        <v>41941.430196759262</v>
      </c>
      <c r="T3200" s="17">
        <f t="shared" si="199"/>
        <v>41986.471863425926</v>
      </c>
    </row>
    <row r="3201" spans="1:20" ht="48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2">
        <f t="shared" si="196"/>
        <v>3</v>
      </c>
      <c r="P3201">
        <f t="shared" si="197"/>
        <v>37.5</v>
      </c>
      <c r="Q3201" s="14" t="s">
        <v>8308</v>
      </c>
      <c r="R3201" t="s">
        <v>8342</v>
      </c>
      <c r="S3201" s="17">
        <f t="shared" si="198"/>
        <v>42195.187534722223</v>
      </c>
      <c r="T3201" s="17">
        <f t="shared" si="199"/>
        <v>42220.187534722223</v>
      </c>
    </row>
    <row r="3202" spans="1:20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2">
        <f t="shared" si="196"/>
        <v>4</v>
      </c>
      <c r="P3202">
        <f t="shared" si="197"/>
        <v>25</v>
      </c>
      <c r="Q3202" s="14" t="s">
        <v>8323</v>
      </c>
      <c r="R3202" t="s">
        <v>8326</v>
      </c>
      <c r="S3202" s="17">
        <f t="shared" si="198"/>
        <v>41851.700925925928</v>
      </c>
      <c r="T3202" s="17">
        <f t="shared" si="199"/>
        <v>41891.700925925928</v>
      </c>
    </row>
    <row r="3203" spans="1:20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2">
        <f t="shared" ref="O3203:O3266" si="200">ROUND(E3203/D3203*100,0)</f>
        <v>5</v>
      </c>
      <c r="P3203">
        <f t="shared" ref="P3203:P3266" si="201">IFERROR(ROUND(E3203/L3203,2),0)</f>
        <v>18.75</v>
      </c>
      <c r="Q3203" s="14" t="s">
        <v>8323</v>
      </c>
      <c r="R3203" t="s">
        <v>8326</v>
      </c>
      <c r="S3203" s="17">
        <f t="shared" ref="S3203:S3266" si="202">(((J3203/60)/60)/24)+DATE(1970,1,1)</f>
        <v>41940.967951388891</v>
      </c>
      <c r="T3203" s="17">
        <f t="shared" ref="T3203:T3266" si="203">(((I3203/60)/60)/24)+DATE(1970,1,1)</f>
        <v>41952.5</v>
      </c>
    </row>
    <row r="3204" spans="1:20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2">
        <f t="shared" si="200"/>
        <v>150</v>
      </c>
      <c r="P3204">
        <f t="shared" si="201"/>
        <v>25</v>
      </c>
      <c r="Q3204" s="14" t="s">
        <v>8323</v>
      </c>
      <c r="R3204" t="s">
        <v>8326</v>
      </c>
      <c r="S3204" s="17">
        <f t="shared" si="202"/>
        <v>42416.691655092596</v>
      </c>
      <c r="T3204" s="17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2">
        <f t="shared" si="200"/>
        <v>0</v>
      </c>
      <c r="P3205">
        <f t="shared" si="201"/>
        <v>5.29</v>
      </c>
      <c r="Q3205" s="14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2">
        <f t="shared" si="200"/>
        <v>0</v>
      </c>
      <c r="P3206">
        <f t="shared" si="201"/>
        <v>24.33</v>
      </c>
      <c r="Q3206" s="14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48" hidden="1" x14ac:dyDescent="0.2">
      <c r="A3207">
        <v>1408</v>
      </c>
      <c r="B3207" s="3" t="s">
        <v>1409</v>
      </c>
      <c r="C3207" s="3" t="s">
        <v>5518</v>
      </c>
      <c r="D3207" s="6">
        <v>1000</v>
      </c>
      <c r="E3207" s="8">
        <v>72</v>
      </c>
      <c r="F3207" t="s">
        <v>8220</v>
      </c>
      <c r="G3207" t="s">
        <v>8224</v>
      </c>
      <c r="H3207" t="s">
        <v>8246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8285</v>
      </c>
      <c r="O3207" s="12">
        <f t="shared" si="200"/>
        <v>7</v>
      </c>
      <c r="P3207">
        <f t="shared" si="201"/>
        <v>12</v>
      </c>
      <c r="Q3207" s="14" t="s">
        <v>8311</v>
      </c>
      <c r="R3207" t="s">
        <v>8348</v>
      </c>
      <c r="S3207" s="17">
        <f t="shared" si="202"/>
        <v>42291.872175925921</v>
      </c>
      <c r="T3207" s="17">
        <f t="shared" si="203"/>
        <v>42321.913842592592</v>
      </c>
    </row>
    <row r="3208" spans="1:20" ht="48" hidden="1" x14ac:dyDescent="0.2">
      <c r="A3208">
        <v>888</v>
      </c>
      <c r="B3208" s="3" t="s">
        <v>889</v>
      </c>
      <c r="C3208" s="3" t="s">
        <v>4998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8277</v>
      </c>
      <c r="O3208" s="12">
        <f t="shared" si="200"/>
        <v>7</v>
      </c>
      <c r="P3208">
        <f t="shared" si="201"/>
        <v>18</v>
      </c>
      <c r="Q3208" s="14" t="s">
        <v>8327</v>
      </c>
      <c r="R3208" t="s">
        <v>8328</v>
      </c>
      <c r="S3208" s="17">
        <f t="shared" si="202"/>
        <v>40751.753298611111</v>
      </c>
      <c r="T3208" s="17">
        <f t="shared" si="203"/>
        <v>40787.25</v>
      </c>
    </row>
    <row r="3209" spans="1:20" ht="48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2">
        <f t="shared" si="200"/>
        <v>0</v>
      </c>
      <c r="P3209">
        <f t="shared" si="201"/>
        <v>23.67</v>
      </c>
      <c r="Q3209" s="14" t="s">
        <v>8323</v>
      </c>
      <c r="R3209" t="s">
        <v>8324</v>
      </c>
      <c r="S3209" s="17">
        <f t="shared" si="202"/>
        <v>42031.138831018514</v>
      </c>
      <c r="T3209" s="17">
        <f t="shared" si="20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2">
        <f t="shared" si="200"/>
        <v>0</v>
      </c>
      <c r="P3210">
        <f t="shared" si="201"/>
        <v>23.67</v>
      </c>
      <c r="Q3210" s="14" t="s">
        <v>8319</v>
      </c>
      <c r="R3210" t="s">
        <v>8345</v>
      </c>
      <c r="S3210" s="17">
        <f t="shared" si="202"/>
        <v>42048.181921296295</v>
      </c>
      <c r="T3210" s="17">
        <f t="shared" si="203"/>
        <v>42108.14025462963</v>
      </c>
    </row>
    <row r="3211" spans="1:20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2">
        <f t="shared" si="200"/>
        <v>0</v>
      </c>
      <c r="P3211">
        <f t="shared" si="201"/>
        <v>23.33</v>
      </c>
      <c r="Q3211" s="14" t="s">
        <v>8323</v>
      </c>
      <c r="R3211" t="s">
        <v>8326</v>
      </c>
      <c r="S3211" s="17">
        <f t="shared" si="202"/>
        <v>42123.648831018523</v>
      </c>
      <c r="T3211" s="17">
        <f t="shared" si="20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2">
        <f t="shared" si="200"/>
        <v>0</v>
      </c>
      <c r="P3212">
        <f t="shared" si="201"/>
        <v>35</v>
      </c>
      <c r="Q3212" s="14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2">
        <f t="shared" si="200"/>
        <v>1</v>
      </c>
      <c r="P3213">
        <f t="shared" si="201"/>
        <v>35</v>
      </c>
      <c r="Q3213" s="14" t="s">
        <v>8316</v>
      </c>
      <c r="R3213" t="s">
        <v>8334</v>
      </c>
      <c r="S3213" s="17">
        <f t="shared" si="202"/>
        <v>41163.011828703704</v>
      </c>
      <c r="T3213" s="17">
        <f t="shared" si="20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2">
        <f t="shared" si="200"/>
        <v>1</v>
      </c>
      <c r="P3214">
        <f t="shared" si="201"/>
        <v>17.5</v>
      </c>
      <c r="Q3214" s="14" t="s">
        <v>8319</v>
      </c>
      <c r="R3214" t="s">
        <v>8345</v>
      </c>
      <c r="S3214" s="17">
        <f t="shared" si="202"/>
        <v>41870.87467592593</v>
      </c>
      <c r="T3214" s="17">
        <f t="shared" si="20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2">
        <f t="shared" si="200"/>
        <v>3</v>
      </c>
      <c r="P3215">
        <f t="shared" si="201"/>
        <v>35</v>
      </c>
      <c r="Q3215" s="14" t="s">
        <v>8327</v>
      </c>
      <c r="R3215" t="s">
        <v>8328</v>
      </c>
      <c r="S3215" s="17">
        <f t="shared" si="202"/>
        <v>40878.758217592593</v>
      </c>
      <c r="T3215" s="17">
        <f t="shared" si="203"/>
        <v>40923.758217592593</v>
      </c>
    </row>
    <row r="3216" spans="1:20" ht="48" x14ac:dyDescent="0.2">
      <c r="A3216">
        <v>4016</v>
      </c>
      <c r="B3216" s="3" t="s">
        <v>4012</v>
      </c>
      <c r="C3216" s="3" t="s">
        <v>8121</v>
      </c>
      <c r="D3216" s="6">
        <v>500</v>
      </c>
      <c r="E3216" s="8">
        <v>70</v>
      </c>
      <c r="F3216" t="s">
        <v>8220</v>
      </c>
      <c r="G3216" t="s">
        <v>8224</v>
      </c>
      <c r="H3216" t="s">
        <v>8246</v>
      </c>
      <c r="I3216">
        <v>1410987400</v>
      </c>
      <c r="J3216">
        <v>1408395400</v>
      </c>
      <c r="K3216" t="b">
        <v>0</v>
      </c>
      <c r="L3216">
        <v>7</v>
      </c>
      <c r="M3216" t="b">
        <v>0</v>
      </c>
      <c r="N3216" t="s">
        <v>8269</v>
      </c>
      <c r="O3216" s="12">
        <f t="shared" si="200"/>
        <v>14</v>
      </c>
      <c r="P3216">
        <f t="shared" si="201"/>
        <v>10</v>
      </c>
      <c r="Q3216" s="14" t="s">
        <v>8323</v>
      </c>
      <c r="R3216" t="s">
        <v>8326</v>
      </c>
      <c r="S3216" s="17">
        <f t="shared" si="202"/>
        <v>41869.872685185182</v>
      </c>
      <c r="T3216" s="17">
        <f t="shared" si="203"/>
        <v>41899.872685185182</v>
      </c>
    </row>
    <row r="3217" spans="1:20" ht="48" hidden="1" x14ac:dyDescent="0.2">
      <c r="A3217">
        <v>125</v>
      </c>
      <c r="B3217" s="3" t="s">
        <v>127</v>
      </c>
      <c r="C3217" s="3" t="s">
        <v>4236</v>
      </c>
      <c r="D3217" s="6">
        <v>500</v>
      </c>
      <c r="E3217" s="8">
        <v>70</v>
      </c>
      <c r="F3217" t="s">
        <v>8219</v>
      </c>
      <c r="G3217" t="s">
        <v>8228</v>
      </c>
      <c r="H3217" t="s">
        <v>8250</v>
      </c>
      <c r="I3217">
        <v>1486165880</v>
      </c>
      <c r="J3217">
        <v>1480981880</v>
      </c>
      <c r="K3217" t="b">
        <v>0</v>
      </c>
      <c r="L3217">
        <v>6</v>
      </c>
      <c r="M3217" t="b">
        <v>0</v>
      </c>
      <c r="N3217" t="s">
        <v>8265</v>
      </c>
      <c r="O3217" s="12">
        <f t="shared" si="200"/>
        <v>14</v>
      </c>
      <c r="P3217">
        <f t="shared" si="201"/>
        <v>11.67</v>
      </c>
      <c r="Q3217" s="14" t="s">
        <v>8321</v>
      </c>
      <c r="R3217" t="s">
        <v>8337</v>
      </c>
      <c r="S3217" s="17">
        <f t="shared" si="202"/>
        <v>42709.993981481486</v>
      </c>
      <c r="T3217" s="17">
        <f t="shared" si="203"/>
        <v>42769.993981481486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2">
        <f t="shared" si="200"/>
        <v>35</v>
      </c>
      <c r="P3218">
        <f t="shared" si="201"/>
        <v>17.5</v>
      </c>
      <c r="Q3218" s="14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2">
        <f t="shared" si="200"/>
        <v>140</v>
      </c>
      <c r="P3219">
        <f t="shared" si="201"/>
        <v>23.33</v>
      </c>
      <c r="Q3219" s="14" t="s">
        <v>8323</v>
      </c>
      <c r="R3219" t="s">
        <v>8326</v>
      </c>
      <c r="S3219" s="17">
        <f t="shared" si="202"/>
        <v>42493.597013888888</v>
      </c>
      <c r="T3219" s="17">
        <f t="shared" si="20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2">
        <f t="shared" si="200"/>
        <v>2</v>
      </c>
      <c r="P3220">
        <f t="shared" si="201"/>
        <v>11.64</v>
      </c>
      <c r="Q3220" s="14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2">
        <f t="shared" si="200"/>
        <v>4</v>
      </c>
      <c r="P3221">
        <f t="shared" si="201"/>
        <v>23</v>
      </c>
      <c r="Q3221" s="14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2">
        <f t="shared" si="200"/>
        <v>0</v>
      </c>
      <c r="P3222">
        <f t="shared" si="201"/>
        <v>34</v>
      </c>
      <c r="Q3222" s="14" t="s">
        <v>8308</v>
      </c>
      <c r="R3222" t="s">
        <v>8342</v>
      </c>
      <c r="S3222" s="17">
        <f t="shared" si="202"/>
        <v>42022.069988425923</v>
      </c>
      <c r="T3222" s="17">
        <f t="shared" si="20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2">
        <f t="shared" si="200"/>
        <v>3</v>
      </c>
      <c r="P3223">
        <f t="shared" si="201"/>
        <v>8.5</v>
      </c>
      <c r="Q3223" s="14" t="s">
        <v>8308</v>
      </c>
      <c r="R3223" t="s">
        <v>8342</v>
      </c>
      <c r="S3223" s="17">
        <f t="shared" si="202"/>
        <v>42163.636828703704</v>
      </c>
      <c r="T3223" s="17">
        <f t="shared" si="20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2">
        <f t="shared" si="200"/>
        <v>1</v>
      </c>
      <c r="P3224">
        <f t="shared" si="201"/>
        <v>67</v>
      </c>
      <c r="Q3224" s="14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2">
        <f t="shared" si="200"/>
        <v>0</v>
      </c>
      <c r="P3225">
        <f t="shared" si="201"/>
        <v>16.25</v>
      </c>
      <c r="Q3225" s="14" t="s">
        <v>8319</v>
      </c>
      <c r="R3225" t="s">
        <v>8357</v>
      </c>
      <c r="S3225" s="17">
        <f t="shared" si="202"/>
        <v>41809.155138888891</v>
      </c>
      <c r="T3225" s="17">
        <f t="shared" si="20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2">
        <f t="shared" si="200"/>
        <v>1</v>
      </c>
      <c r="P3226">
        <f t="shared" si="201"/>
        <v>32.5</v>
      </c>
      <c r="Q3226" s="14" t="s">
        <v>8327</v>
      </c>
      <c r="R3226" t="s">
        <v>8350</v>
      </c>
      <c r="S3226" s="17">
        <f t="shared" si="202"/>
        <v>40567.825543981482</v>
      </c>
      <c r="T3226" s="17">
        <f t="shared" si="203"/>
        <v>40612.825543981482</v>
      </c>
    </row>
    <row r="3227" spans="1:20" ht="32" hidden="1" x14ac:dyDescent="0.2">
      <c r="A3227">
        <v>997</v>
      </c>
      <c r="B3227" s="3" t="s">
        <v>998</v>
      </c>
      <c r="C3227" s="3" t="s">
        <v>5107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1417145297</v>
      </c>
      <c r="J3227">
        <v>1414549697</v>
      </c>
      <c r="K3227" t="b">
        <v>0</v>
      </c>
      <c r="L3227">
        <v>8</v>
      </c>
      <c r="M3227" t="b">
        <v>0</v>
      </c>
      <c r="N3227" t="s">
        <v>8271</v>
      </c>
      <c r="O3227" s="12">
        <f t="shared" si="200"/>
        <v>1</v>
      </c>
      <c r="P3227">
        <f t="shared" si="201"/>
        <v>8.1300000000000008</v>
      </c>
      <c r="Q3227" s="14" t="s">
        <v>8308</v>
      </c>
      <c r="R3227" t="s">
        <v>8310</v>
      </c>
      <c r="S3227" s="17">
        <f t="shared" si="202"/>
        <v>41941.10297453704</v>
      </c>
      <c r="T3227" s="17">
        <f t="shared" si="203"/>
        <v>41971.144641203704</v>
      </c>
    </row>
    <row r="3228" spans="1:20" ht="48" hidden="1" x14ac:dyDescent="0.2">
      <c r="A3228">
        <v>878</v>
      </c>
      <c r="B3228" s="3" t="s">
        <v>879</v>
      </c>
      <c r="C3228" s="3" t="s">
        <v>4988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 s="12">
        <f t="shared" si="200"/>
        <v>1</v>
      </c>
      <c r="P3228">
        <f t="shared" si="201"/>
        <v>32.5</v>
      </c>
      <c r="Q3228" s="14" t="s">
        <v>8327</v>
      </c>
      <c r="R3228" t="s">
        <v>8350</v>
      </c>
      <c r="S3228" s="17">
        <f t="shared" si="202"/>
        <v>40505.232916666668</v>
      </c>
      <c r="T3228" s="17">
        <f t="shared" si="203"/>
        <v>40535.232916666668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2">
        <f t="shared" si="200"/>
        <v>2</v>
      </c>
      <c r="P3229">
        <f t="shared" si="201"/>
        <v>13</v>
      </c>
      <c r="Q3229" s="14" t="s">
        <v>8308</v>
      </c>
      <c r="R3229" t="s">
        <v>8310</v>
      </c>
      <c r="S3229" s="17">
        <f t="shared" si="202"/>
        <v>41817.866435185184</v>
      </c>
      <c r="T3229" s="17">
        <f t="shared" si="203"/>
        <v>41847.643750000003</v>
      </c>
    </row>
    <row r="3230" spans="1:20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2">
        <f t="shared" si="200"/>
        <v>9</v>
      </c>
      <c r="P3230">
        <f t="shared" si="201"/>
        <v>16.25</v>
      </c>
      <c r="Q3230" s="14" t="s">
        <v>8323</v>
      </c>
      <c r="R3230" t="s">
        <v>8326</v>
      </c>
      <c r="S3230" s="17">
        <f t="shared" si="202"/>
        <v>41834.135370370372</v>
      </c>
      <c r="T3230" s="17">
        <f t="shared" si="203"/>
        <v>41849.135370370372</v>
      </c>
    </row>
    <row r="3231" spans="1:20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2">
        <f t="shared" si="200"/>
        <v>6500</v>
      </c>
      <c r="P3231">
        <f t="shared" si="201"/>
        <v>21.67</v>
      </c>
      <c r="Q3231" s="14" t="s">
        <v>8323</v>
      </c>
      <c r="R3231" t="s">
        <v>8326</v>
      </c>
      <c r="S3231" s="17">
        <f t="shared" si="202"/>
        <v>42432.701724537037</v>
      </c>
      <c r="T3231" s="17">
        <f t="shared" si="20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2">
        <f t="shared" si="200"/>
        <v>160</v>
      </c>
      <c r="P3232">
        <f t="shared" si="201"/>
        <v>4.92</v>
      </c>
      <c r="Q3232" s="14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2">
        <f t="shared" si="200"/>
        <v>2</v>
      </c>
      <c r="P3233">
        <f t="shared" si="201"/>
        <v>15.75</v>
      </c>
      <c r="Q3233" s="14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2">
        <f t="shared" si="200"/>
        <v>0</v>
      </c>
      <c r="P3234">
        <f t="shared" si="201"/>
        <v>12.4</v>
      </c>
      <c r="Q3234" s="14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2">
        <f t="shared" si="200"/>
        <v>0</v>
      </c>
      <c r="P3235">
        <f t="shared" si="201"/>
        <v>30.5</v>
      </c>
      <c r="Q3235" s="14" t="s">
        <v>8308</v>
      </c>
      <c r="R3235" t="s">
        <v>8342</v>
      </c>
      <c r="S3235" s="17">
        <f t="shared" si="202"/>
        <v>42177.543171296296</v>
      </c>
      <c r="T3235" s="17">
        <f t="shared" si="20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2">
        <f t="shared" si="200"/>
        <v>0</v>
      </c>
      <c r="P3236">
        <f t="shared" si="201"/>
        <v>30.5</v>
      </c>
      <c r="Q3236" s="14" t="s">
        <v>8308</v>
      </c>
      <c r="R3236" t="s">
        <v>8310</v>
      </c>
      <c r="S3236" s="17">
        <f t="shared" si="202"/>
        <v>41948.041192129633</v>
      </c>
      <c r="T3236" s="17">
        <f t="shared" si="20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2">
        <f t="shared" si="200"/>
        <v>1</v>
      </c>
      <c r="P3237">
        <f t="shared" si="201"/>
        <v>20.329999999999998</v>
      </c>
      <c r="Q3237" s="14" t="s">
        <v>8321</v>
      </c>
      <c r="R3237" t="s">
        <v>8339</v>
      </c>
      <c r="S3237" s="17">
        <f t="shared" si="202"/>
        <v>41547.694456018515</v>
      </c>
      <c r="T3237" s="17">
        <f t="shared" si="203"/>
        <v>41569.165972222225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2">
        <f t="shared" si="200"/>
        <v>8</v>
      </c>
      <c r="P3238">
        <f t="shared" si="201"/>
        <v>10.17</v>
      </c>
      <c r="Q3238" s="14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2">
        <f t="shared" si="200"/>
        <v>0</v>
      </c>
      <c r="P3239">
        <f t="shared" si="201"/>
        <v>30</v>
      </c>
      <c r="Q3239" s="14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2">
        <f t="shared" si="200"/>
        <v>1</v>
      </c>
      <c r="P3240">
        <f t="shared" si="201"/>
        <v>20</v>
      </c>
      <c r="Q3240" s="14" t="s">
        <v>8323</v>
      </c>
      <c r="R3240" t="s">
        <v>8326</v>
      </c>
      <c r="S3240" s="17">
        <f t="shared" si="202"/>
        <v>42295.891828703709</v>
      </c>
      <c r="T3240" s="17">
        <f t="shared" si="203"/>
        <v>42325.933495370366</v>
      </c>
    </row>
    <row r="3241" spans="1:20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2">
        <f t="shared" si="200"/>
        <v>2</v>
      </c>
      <c r="P3241">
        <f t="shared" si="201"/>
        <v>15</v>
      </c>
      <c r="Q3241" s="14" t="s">
        <v>8323</v>
      </c>
      <c r="R3241" t="s">
        <v>8326</v>
      </c>
      <c r="S3241" s="17">
        <f t="shared" si="202"/>
        <v>42178.815891203703</v>
      </c>
      <c r="T3241" s="17">
        <f t="shared" si="20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2">
        <f t="shared" si="200"/>
        <v>3</v>
      </c>
      <c r="P3242">
        <f t="shared" si="201"/>
        <v>20</v>
      </c>
      <c r="Q3242" s="14" t="s">
        <v>8308</v>
      </c>
      <c r="R3242" t="s">
        <v>8342</v>
      </c>
      <c r="S3242" s="17">
        <f t="shared" si="202"/>
        <v>42087.343090277776</v>
      </c>
      <c r="T3242" s="17">
        <f t="shared" si="203"/>
        <v>42132.343090277776</v>
      </c>
    </row>
    <row r="3243" spans="1:20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2">
        <f t="shared" si="200"/>
        <v>6</v>
      </c>
      <c r="P3243">
        <f t="shared" si="201"/>
        <v>15</v>
      </c>
      <c r="Q3243" s="14" t="s">
        <v>8323</v>
      </c>
      <c r="R3243" t="s">
        <v>8326</v>
      </c>
      <c r="S3243" s="17">
        <f t="shared" si="202"/>
        <v>42177.964201388888</v>
      </c>
      <c r="T3243" s="17">
        <f t="shared" si="20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2">
        <f t="shared" si="200"/>
        <v>9</v>
      </c>
      <c r="P3244">
        <f t="shared" si="201"/>
        <v>60</v>
      </c>
      <c r="Q3244" s="14" t="s">
        <v>8313</v>
      </c>
      <c r="R3244" t="s">
        <v>8355</v>
      </c>
      <c r="S3244" s="17">
        <f t="shared" si="202"/>
        <v>42286.88217592593</v>
      </c>
      <c r="T3244" s="17">
        <f t="shared" si="20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2">
        <f t="shared" si="200"/>
        <v>9</v>
      </c>
      <c r="P3245">
        <f t="shared" si="201"/>
        <v>30</v>
      </c>
      <c r="Q3245" s="14" t="s">
        <v>8308</v>
      </c>
      <c r="R3245" t="s">
        <v>8318</v>
      </c>
      <c r="S3245" s="17">
        <f t="shared" si="202"/>
        <v>41929.174456018518</v>
      </c>
      <c r="T3245" s="17">
        <f t="shared" si="20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2">
        <f t="shared" si="200"/>
        <v>1</v>
      </c>
      <c r="P3246">
        <f t="shared" si="201"/>
        <v>29.5</v>
      </c>
      <c r="Q3246" s="14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2">
        <f t="shared" si="200"/>
        <v>2</v>
      </c>
      <c r="P3247">
        <f t="shared" si="201"/>
        <v>59</v>
      </c>
      <c r="Q3247" s="14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2">
        <f t="shared" si="200"/>
        <v>2</v>
      </c>
      <c r="P3248">
        <f t="shared" si="201"/>
        <v>19</v>
      </c>
      <c r="Q3248" s="14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64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2">
        <f t="shared" si="200"/>
        <v>0</v>
      </c>
      <c r="P3249">
        <f t="shared" si="201"/>
        <v>18.670000000000002</v>
      </c>
      <c r="Q3249" s="14" t="s">
        <v>8323</v>
      </c>
      <c r="R3249" t="s">
        <v>8324</v>
      </c>
      <c r="S3249" s="17">
        <f t="shared" si="202"/>
        <v>41853.563402777778</v>
      </c>
      <c r="T3249" s="17">
        <f t="shared" si="20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2">
        <f t="shared" si="200"/>
        <v>1</v>
      </c>
      <c r="P3250">
        <f t="shared" si="201"/>
        <v>14</v>
      </c>
      <c r="Q3250" s="14" t="s">
        <v>8308</v>
      </c>
      <c r="R3250" t="s">
        <v>8342</v>
      </c>
      <c r="S3250" s="17">
        <f t="shared" si="202"/>
        <v>42020.854247685187</v>
      </c>
      <c r="T3250" s="17">
        <f t="shared" si="20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2">
        <f t="shared" si="200"/>
        <v>1</v>
      </c>
      <c r="P3251">
        <f t="shared" si="201"/>
        <v>18.670000000000002</v>
      </c>
      <c r="Q3251" s="14" t="s">
        <v>8316</v>
      </c>
      <c r="R3251" t="s">
        <v>8334</v>
      </c>
      <c r="S3251" s="17">
        <f t="shared" si="202"/>
        <v>41101.906111111115</v>
      </c>
      <c r="T3251" s="17">
        <f t="shared" si="203"/>
        <v>41131.906111111115</v>
      </c>
    </row>
    <row r="3252" spans="1:20" ht="48" hidden="1" x14ac:dyDescent="0.2">
      <c r="A3252">
        <v>2380</v>
      </c>
      <c r="B3252" s="3" t="s">
        <v>2381</v>
      </c>
      <c r="C3252" s="3" t="s">
        <v>6490</v>
      </c>
      <c r="D3252" s="6">
        <v>15000</v>
      </c>
      <c r="E3252" s="8">
        <v>55</v>
      </c>
      <c r="F3252" t="s">
        <v>8219</v>
      </c>
      <c r="G3252" t="s">
        <v>8223</v>
      </c>
      <c r="H3252" t="s">
        <v>8245</v>
      </c>
      <c r="I3252">
        <v>1443726142</v>
      </c>
      <c r="J3252">
        <v>1441134142</v>
      </c>
      <c r="K3252" t="b">
        <v>0</v>
      </c>
      <c r="L3252">
        <v>3</v>
      </c>
      <c r="M3252" t="b">
        <v>0</v>
      </c>
      <c r="N3252" t="s">
        <v>8270</v>
      </c>
      <c r="O3252" s="12">
        <f t="shared" si="200"/>
        <v>0</v>
      </c>
      <c r="P3252">
        <f t="shared" si="201"/>
        <v>18.329999999999998</v>
      </c>
      <c r="Q3252" s="14" t="s">
        <v>8308</v>
      </c>
      <c r="R3252" t="s">
        <v>8342</v>
      </c>
      <c r="S3252" s="17">
        <f t="shared" si="202"/>
        <v>42248.793310185181</v>
      </c>
      <c r="T3252" s="17">
        <f t="shared" si="203"/>
        <v>42278.793310185181</v>
      </c>
    </row>
    <row r="3253" spans="1:20" ht="48" hidden="1" x14ac:dyDescent="0.2">
      <c r="A3253">
        <v>561</v>
      </c>
      <c r="B3253" s="3" t="s">
        <v>562</v>
      </c>
      <c r="C3253" s="3" t="s">
        <v>4671</v>
      </c>
      <c r="D3253" s="6">
        <v>15000</v>
      </c>
      <c r="E3253" s="8">
        <v>55</v>
      </c>
      <c r="F3253" t="s">
        <v>8220</v>
      </c>
      <c r="G3253" t="s">
        <v>8223</v>
      </c>
      <c r="H3253" t="s">
        <v>8245</v>
      </c>
      <c r="I3253">
        <v>1445874513</v>
      </c>
      <c r="J3253">
        <v>1442850513</v>
      </c>
      <c r="K3253" t="b">
        <v>0</v>
      </c>
      <c r="L3253">
        <v>2</v>
      </c>
      <c r="M3253" t="b">
        <v>0</v>
      </c>
      <c r="N3253" t="s">
        <v>8270</v>
      </c>
      <c r="O3253" s="12">
        <f t="shared" si="200"/>
        <v>0</v>
      </c>
      <c r="P3253">
        <f t="shared" si="201"/>
        <v>27.5</v>
      </c>
      <c r="Q3253" s="14" t="s">
        <v>8308</v>
      </c>
      <c r="R3253" t="s">
        <v>8342</v>
      </c>
      <c r="S3253" s="17">
        <f t="shared" si="202"/>
        <v>42268.658715277779</v>
      </c>
      <c r="T3253" s="17">
        <f t="shared" si="203"/>
        <v>42303.658715277779</v>
      </c>
    </row>
    <row r="3254" spans="1:20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2">
        <f t="shared" si="200"/>
        <v>0</v>
      </c>
      <c r="P3254">
        <f t="shared" si="201"/>
        <v>18.329999999999998</v>
      </c>
      <c r="Q3254" s="14" t="s">
        <v>8323</v>
      </c>
      <c r="R3254" t="s">
        <v>8326</v>
      </c>
      <c r="S3254" s="17">
        <f t="shared" si="202"/>
        <v>41784.789687500001</v>
      </c>
      <c r="T3254" s="17">
        <f t="shared" si="20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2">
        <f t="shared" si="200"/>
        <v>1</v>
      </c>
      <c r="P3255">
        <f t="shared" si="201"/>
        <v>27.5</v>
      </c>
      <c r="Q3255" s="14" t="s">
        <v>8311</v>
      </c>
      <c r="R3255" t="s">
        <v>8349</v>
      </c>
      <c r="S3255" s="17">
        <f t="shared" si="202"/>
        <v>41054.847777777781</v>
      </c>
      <c r="T3255" s="17">
        <f t="shared" si="203"/>
        <v>41114.847777777781</v>
      </c>
    </row>
    <row r="3256" spans="1:20" ht="48" hidden="1" x14ac:dyDescent="0.2">
      <c r="A3256">
        <v>2681</v>
      </c>
      <c r="B3256" s="3" t="s">
        <v>2681</v>
      </c>
      <c r="C3256" s="3" t="s">
        <v>6791</v>
      </c>
      <c r="D3256" s="6">
        <v>8000</v>
      </c>
      <c r="E3256" s="8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 s="12">
        <f t="shared" si="200"/>
        <v>1</v>
      </c>
      <c r="P3256">
        <f t="shared" si="201"/>
        <v>27.5</v>
      </c>
      <c r="Q3256" s="14" t="s">
        <v>8319</v>
      </c>
      <c r="R3256" t="s">
        <v>8345</v>
      </c>
      <c r="S3256" s="17">
        <f t="shared" si="202"/>
        <v>41805.895254629628</v>
      </c>
      <c r="T3256" s="17">
        <f t="shared" si="203"/>
        <v>41830.895254629628</v>
      </c>
    </row>
    <row r="3257" spans="1:20" ht="48" hidden="1" x14ac:dyDescent="0.2">
      <c r="A3257">
        <v>2355</v>
      </c>
      <c r="B3257" s="3" t="s">
        <v>2356</v>
      </c>
      <c r="C3257" s="3" t="s">
        <v>6465</v>
      </c>
      <c r="D3257" s="6">
        <v>8000</v>
      </c>
      <c r="E3257" s="8">
        <v>55</v>
      </c>
      <c r="F3257" t="s">
        <v>8219</v>
      </c>
      <c r="G3257" t="s">
        <v>8225</v>
      </c>
      <c r="H3257" t="s">
        <v>8247</v>
      </c>
      <c r="I3257">
        <v>1430604136</v>
      </c>
      <c r="J3257">
        <v>1428012136</v>
      </c>
      <c r="K3257" t="b">
        <v>0</v>
      </c>
      <c r="L3257">
        <v>2</v>
      </c>
      <c r="M3257" t="b">
        <v>0</v>
      </c>
      <c r="N3257" t="s">
        <v>8270</v>
      </c>
      <c r="O3257" s="12">
        <f t="shared" si="200"/>
        <v>1</v>
      </c>
      <c r="P3257">
        <f t="shared" si="201"/>
        <v>27.5</v>
      </c>
      <c r="Q3257" s="14" t="s">
        <v>8308</v>
      </c>
      <c r="R3257" t="s">
        <v>8342</v>
      </c>
      <c r="S3257" s="17">
        <f t="shared" si="202"/>
        <v>42096.918240740735</v>
      </c>
      <c r="T3257" s="17">
        <f t="shared" si="203"/>
        <v>42126.918240740735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2">
        <f t="shared" si="200"/>
        <v>1</v>
      </c>
      <c r="P3258">
        <f t="shared" si="201"/>
        <v>27.5</v>
      </c>
      <c r="Q3258" s="14" t="s">
        <v>8311</v>
      </c>
      <c r="R3258" t="s">
        <v>8348</v>
      </c>
      <c r="S3258" s="17">
        <f t="shared" si="202"/>
        <v>42232.15016203704</v>
      </c>
      <c r="T3258" s="17">
        <f t="shared" si="203"/>
        <v>42262.465972222228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2">
        <f t="shared" si="200"/>
        <v>6</v>
      </c>
      <c r="P3259">
        <f t="shared" si="201"/>
        <v>18.329999999999998</v>
      </c>
      <c r="Q3259" s="14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2">
        <f t="shared" si="200"/>
        <v>0</v>
      </c>
      <c r="P3260">
        <f t="shared" si="201"/>
        <v>13.25</v>
      </c>
      <c r="Q3260" s="14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2">
        <f t="shared" si="200"/>
        <v>0</v>
      </c>
      <c r="P3261">
        <f t="shared" si="201"/>
        <v>13.25</v>
      </c>
      <c r="Q3261" s="14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2">
        <f t="shared" si="200"/>
        <v>1</v>
      </c>
      <c r="P3262">
        <f t="shared" si="201"/>
        <v>13.25</v>
      </c>
      <c r="Q3262" s="14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2">
        <f t="shared" si="200"/>
        <v>2</v>
      </c>
      <c r="P3263">
        <f t="shared" si="201"/>
        <v>53</v>
      </c>
      <c r="Q3263" s="14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2">
        <f t="shared" si="200"/>
        <v>0</v>
      </c>
      <c r="P3264">
        <f t="shared" si="201"/>
        <v>26</v>
      </c>
      <c r="Q3264" s="14" t="s">
        <v>8308</v>
      </c>
      <c r="R3264" t="s">
        <v>8342</v>
      </c>
      <c r="S3264" s="17">
        <f t="shared" si="202"/>
        <v>42249.667997685188</v>
      </c>
      <c r="T3264" s="17">
        <f t="shared" si="20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2">
        <f t="shared" si="200"/>
        <v>0</v>
      </c>
      <c r="P3265">
        <f t="shared" si="201"/>
        <v>3.71</v>
      </c>
      <c r="Q3265" s="14" t="s">
        <v>8321</v>
      </c>
      <c r="R3265" t="s">
        <v>8339</v>
      </c>
      <c r="S3265" s="17">
        <f t="shared" si="202"/>
        <v>42318.098217592589</v>
      </c>
      <c r="T3265" s="17">
        <f t="shared" si="20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2">
        <f t="shared" si="200"/>
        <v>0</v>
      </c>
      <c r="P3266">
        <f t="shared" si="201"/>
        <v>52</v>
      </c>
      <c r="Q3266" s="14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2">
        <f t="shared" ref="O3267:O3330" si="204">ROUND(E3267/D3267*100,0)</f>
        <v>0</v>
      </c>
      <c r="P3267">
        <f t="shared" ref="P3267:P3330" si="205">IFERROR(ROUND(E3267/L3267,2),0)</f>
        <v>8.5</v>
      </c>
      <c r="Q3267" s="14" t="s">
        <v>8308</v>
      </c>
      <c r="R3267" t="s">
        <v>8315</v>
      </c>
      <c r="S3267" s="17">
        <f t="shared" ref="S3267:S3330" si="206">(((J3267/60)/60)/24)+DATE(1970,1,1)</f>
        <v>42055.600995370376</v>
      </c>
      <c r="T3267" s="17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2">
        <f t="shared" si="204"/>
        <v>0</v>
      </c>
      <c r="P3268">
        <f t="shared" si="205"/>
        <v>12.75</v>
      </c>
      <c r="Q3268" s="14" t="s">
        <v>8316</v>
      </c>
      <c r="R3268" t="s">
        <v>8334</v>
      </c>
      <c r="S3268" s="17">
        <f t="shared" si="206"/>
        <v>41645.832141203704</v>
      </c>
      <c r="T3268" s="17">
        <f t="shared" si="20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2">
        <f t="shared" si="204"/>
        <v>1</v>
      </c>
      <c r="P3269">
        <f t="shared" si="205"/>
        <v>17</v>
      </c>
      <c r="Q3269" s="14" t="s">
        <v>8316</v>
      </c>
      <c r="R3269" t="s">
        <v>8344</v>
      </c>
      <c r="S3269" s="17">
        <f t="shared" si="206"/>
        <v>42528.899398148147</v>
      </c>
      <c r="T3269" s="17">
        <f t="shared" si="20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2">
        <f t="shared" si="204"/>
        <v>1</v>
      </c>
      <c r="P3270">
        <f t="shared" si="205"/>
        <v>25.5</v>
      </c>
      <c r="Q3270" s="14" t="s">
        <v>8319</v>
      </c>
      <c r="R3270" t="s">
        <v>8345</v>
      </c>
      <c r="S3270" s="17">
        <f t="shared" si="206"/>
        <v>42110.326423611114</v>
      </c>
      <c r="T3270" s="17">
        <f t="shared" si="20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2">
        <f t="shared" si="204"/>
        <v>1</v>
      </c>
      <c r="P3271">
        <f t="shared" si="205"/>
        <v>25.5</v>
      </c>
      <c r="Q3271" s="14" t="s">
        <v>8321</v>
      </c>
      <c r="R3271" t="s">
        <v>8339</v>
      </c>
      <c r="S3271" s="17">
        <f t="shared" si="206"/>
        <v>41605.167696759258</v>
      </c>
      <c r="T3271" s="17">
        <f t="shared" si="20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2">
        <f t="shared" si="204"/>
        <v>1</v>
      </c>
      <c r="P3272">
        <f t="shared" si="205"/>
        <v>25.5</v>
      </c>
      <c r="Q3272" s="14" t="s">
        <v>8327</v>
      </c>
      <c r="R3272" t="s">
        <v>8330</v>
      </c>
      <c r="S3272" s="17">
        <f t="shared" si="206"/>
        <v>42187.281678240746</v>
      </c>
      <c r="T3272" s="17">
        <f t="shared" si="20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2">
        <f t="shared" si="204"/>
        <v>3</v>
      </c>
      <c r="P3273">
        <f t="shared" si="205"/>
        <v>12.75</v>
      </c>
      <c r="Q3273" s="14" t="s">
        <v>8313</v>
      </c>
      <c r="R3273" t="s">
        <v>8353</v>
      </c>
      <c r="S3273" s="17">
        <f t="shared" si="206"/>
        <v>42555.698738425926</v>
      </c>
      <c r="T3273" s="17">
        <f t="shared" si="20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2">
        <f t="shared" si="204"/>
        <v>3</v>
      </c>
      <c r="P3274">
        <f t="shared" si="205"/>
        <v>25.5</v>
      </c>
      <c r="Q3274" s="14" t="s">
        <v>8321</v>
      </c>
      <c r="R3274" t="s">
        <v>8325</v>
      </c>
      <c r="S3274" s="17">
        <f t="shared" si="206"/>
        <v>41825.791226851856</v>
      </c>
      <c r="T3274" s="17">
        <f t="shared" si="207"/>
        <v>41883.165972222225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2">
        <f t="shared" si="204"/>
        <v>9</v>
      </c>
      <c r="P3275">
        <f t="shared" si="205"/>
        <v>8.5</v>
      </c>
      <c r="Q3275" s="14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2">
        <f t="shared" si="204"/>
        <v>0</v>
      </c>
      <c r="P3276">
        <f t="shared" si="205"/>
        <v>50</v>
      </c>
      <c r="Q3276" s="14" t="s">
        <v>8308</v>
      </c>
      <c r="R3276" t="s">
        <v>8342</v>
      </c>
      <c r="S3276" s="17">
        <f t="shared" si="206"/>
        <v>42215.662314814821</v>
      </c>
      <c r="T3276" s="17">
        <f t="shared" si="20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2">
        <f t="shared" si="204"/>
        <v>0</v>
      </c>
      <c r="P3277">
        <f t="shared" si="205"/>
        <v>50</v>
      </c>
      <c r="Q3277" s="14" t="s">
        <v>8321</v>
      </c>
      <c r="R3277" t="s">
        <v>8339</v>
      </c>
      <c r="S3277" s="17">
        <f t="shared" si="206"/>
        <v>41761.94258101852</v>
      </c>
      <c r="T3277" s="17">
        <f t="shared" si="20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2">
        <f t="shared" si="204"/>
        <v>0</v>
      </c>
      <c r="P3278">
        <f t="shared" si="205"/>
        <v>50</v>
      </c>
      <c r="Q3278" s="14" t="s">
        <v>8308</v>
      </c>
      <c r="R3278" t="s">
        <v>8342</v>
      </c>
      <c r="S3278" s="17">
        <f t="shared" si="206"/>
        <v>42321.283101851848</v>
      </c>
      <c r="T3278" s="17">
        <f t="shared" si="20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2">
        <f t="shared" si="204"/>
        <v>0</v>
      </c>
      <c r="P3279">
        <f t="shared" si="205"/>
        <v>50</v>
      </c>
      <c r="Q3279" s="14" t="s">
        <v>8308</v>
      </c>
      <c r="R3279" t="s">
        <v>8342</v>
      </c>
      <c r="S3279" s="17">
        <f t="shared" si="206"/>
        <v>42194.648344907408</v>
      </c>
      <c r="T3279" s="17">
        <f t="shared" si="20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2">
        <f t="shared" si="204"/>
        <v>0</v>
      </c>
      <c r="P3280">
        <f t="shared" si="205"/>
        <v>25</v>
      </c>
      <c r="Q3280" s="14" t="s">
        <v>8308</v>
      </c>
      <c r="R3280" t="s">
        <v>8318</v>
      </c>
      <c r="S3280" s="17">
        <f t="shared" si="206"/>
        <v>42326.685428240744</v>
      </c>
      <c r="T3280" s="17">
        <f t="shared" si="20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2">
        <f t="shared" si="204"/>
        <v>0</v>
      </c>
      <c r="P3281">
        <f t="shared" si="205"/>
        <v>50</v>
      </c>
      <c r="Q3281" s="14" t="s">
        <v>8327</v>
      </c>
      <c r="R3281" t="s">
        <v>8350</v>
      </c>
      <c r="S3281" s="17">
        <f t="shared" si="206"/>
        <v>41616.027754629627</v>
      </c>
      <c r="T3281" s="17">
        <f t="shared" si="20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2">
        <f t="shared" si="204"/>
        <v>0</v>
      </c>
      <c r="P3282">
        <f t="shared" si="205"/>
        <v>12.5</v>
      </c>
      <c r="Q3282" s="14" t="s">
        <v>8316</v>
      </c>
      <c r="R3282" t="s">
        <v>8334</v>
      </c>
      <c r="S3282" s="17">
        <f t="shared" si="206"/>
        <v>41683.832280092596</v>
      </c>
      <c r="T3282" s="17">
        <f t="shared" si="20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2">
        <f t="shared" si="204"/>
        <v>0</v>
      </c>
      <c r="P3283">
        <f t="shared" si="205"/>
        <v>50</v>
      </c>
      <c r="Q3283" s="14" t="s">
        <v>8319</v>
      </c>
      <c r="R3283" t="s">
        <v>8345</v>
      </c>
      <c r="S3283" s="17">
        <f t="shared" si="206"/>
        <v>41795.963333333333</v>
      </c>
      <c r="T3283" s="17">
        <f t="shared" si="20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2">
        <f t="shared" si="204"/>
        <v>0</v>
      </c>
      <c r="P3284">
        <f t="shared" si="205"/>
        <v>50</v>
      </c>
      <c r="Q3284" s="14" t="s">
        <v>8319</v>
      </c>
      <c r="R3284" t="s">
        <v>8345</v>
      </c>
      <c r="S3284" s="17">
        <f t="shared" si="206"/>
        <v>41887.801168981481</v>
      </c>
      <c r="T3284" s="17">
        <f t="shared" si="207"/>
        <v>41917.801168981481</v>
      </c>
    </row>
    <row r="3285" spans="1:20" ht="48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2">
        <f t="shared" si="204"/>
        <v>0</v>
      </c>
      <c r="P3285">
        <f t="shared" si="205"/>
        <v>16.670000000000002</v>
      </c>
      <c r="Q3285" s="14" t="s">
        <v>8323</v>
      </c>
      <c r="R3285" t="s">
        <v>8324</v>
      </c>
      <c r="S3285" s="17">
        <f t="shared" si="206"/>
        <v>42173.67082175926</v>
      </c>
      <c r="T3285" s="17">
        <f t="shared" si="20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2">
        <f t="shared" si="204"/>
        <v>0</v>
      </c>
      <c r="P3286">
        <f t="shared" si="205"/>
        <v>50</v>
      </c>
      <c r="Q3286" s="14" t="s">
        <v>8321</v>
      </c>
      <c r="R3286" t="s">
        <v>8325</v>
      </c>
      <c r="S3286" s="17">
        <f t="shared" si="206"/>
        <v>42377.577187499999</v>
      </c>
      <c r="T3286" s="17">
        <f t="shared" si="20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2">
        <f t="shared" si="204"/>
        <v>0</v>
      </c>
      <c r="P3287">
        <f t="shared" si="205"/>
        <v>50</v>
      </c>
      <c r="Q3287" s="14" t="s">
        <v>8313</v>
      </c>
      <c r="R3287" t="s">
        <v>8355</v>
      </c>
      <c r="S3287" s="17">
        <f t="shared" si="206"/>
        <v>42108.05322916666</v>
      </c>
      <c r="T3287" s="17">
        <f t="shared" si="20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2">
        <f t="shared" si="204"/>
        <v>0</v>
      </c>
      <c r="P3288">
        <f t="shared" si="205"/>
        <v>50</v>
      </c>
      <c r="Q3288" s="14" t="s">
        <v>8319</v>
      </c>
      <c r="R3288" t="s">
        <v>8345</v>
      </c>
      <c r="S3288" s="17">
        <f t="shared" si="206"/>
        <v>42285.91506944444</v>
      </c>
      <c r="T3288" s="17">
        <f t="shared" si="207"/>
        <v>42345.956736111111</v>
      </c>
    </row>
    <row r="3289" spans="1:20" ht="48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2">
        <f t="shared" si="204"/>
        <v>0</v>
      </c>
      <c r="P3289">
        <f t="shared" si="205"/>
        <v>50</v>
      </c>
      <c r="Q3289" s="14" t="s">
        <v>8323</v>
      </c>
      <c r="R3289" t="s">
        <v>8324</v>
      </c>
      <c r="S3289" s="17">
        <f t="shared" si="206"/>
        <v>42523.025231481486</v>
      </c>
      <c r="T3289" s="17">
        <f t="shared" si="20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2">
        <f t="shared" si="204"/>
        <v>0</v>
      </c>
      <c r="P3290">
        <f t="shared" si="205"/>
        <v>50</v>
      </c>
      <c r="Q3290" s="14" t="s">
        <v>8321</v>
      </c>
      <c r="R3290" t="s">
        <v>8325</v>
      </c>
      <c r="S3290" s="17">
        <f t="shared" si="206"/>
        <v>42527.650995370372</v>
      </c>
      <c r="T3290" s="17">
        <f t="shared" si="20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2">
        <f t="shared" si="204"/>
        <v>1</v>
      </c>
      <c r="P3291">
        <f t="shared" si="205"/>
        <v>50</v>
      </c>
      <c r="Q3291" s="14" t="s">
        <v>8319</v>
      </c>
      <c r="R3291" t="s">
        <v>8345</v>
      </c>
      <c r="S3291" s="17">
        <f t="shared" si="206"/>
        <v>42584.666597222225</v>
      </c>
      <c r="T3291" s="17">
        <f t="shared" si="20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2">
        <f t="shared" si="204"/>
        <v>1</v>
      </c>
      <c r="P3292">
        <f t="shared" si="205"/>
        <v>50</v>
      </c>
      <c r="Q3292" s="14" t="s">
        <v>8319</v>
      </c>
      <c r="R3292" t="s">
        <v>8345</v>
      </c>
      <c r="S3292" s="17">
        <f t="shared" si="206"/>
        <v>42143.714178240742</v>
      </c>
      <c r="T3292" s="17">
        <f t="shared" si="20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2">
        <f t="shared" si="204"/>
        <v>1</v>
      </c>
      <c r="P3293">
        <f t="shared" si="205"/>
        <v>25</v>
      </c>
      <c r="Q3293" s="14" t="s">
        <v>8311</v>
      </c>
      <c r="R3293" t="s">
        <v>8352</v>
      </c>
      <c r="S3293" s="17">
        <f t="shared" si="206"/>
        <v>42548.192997685182</v>
      </c>
      <c r="T3293" s="17">
        <f t="shared" si="207"/>
        <v>42573.192997685182</v>
      </c>
    </row>
    <row r="3294" spans="1:20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2">
        <f t="shared" si="204"/>
        <v>1</v>
      </c>
      <c r="P3294">
        <f t="shared" si="205"/>
        <v>25</v>
      </c>
      <c r="Q3294" s="14" t="s">
        <v>8323</v>
      </c>
      <c r="R3294" t="s">
        <v>8326</v>
      </c>
      <c r="S3294" s="17">
        <f t="shared" si="206"/>
        <v>41940.587233796294</v>
      </c>
      <c r="T3294" s="17">
        <f t="shared" si="207"/>
        <v>41968.041666666672</v>
      </c>
    </row>
    <row r="3295" spans="1:20" ht="48" hidden="1" x14ac:dyDescent="0.2">
      <c r="A3295">
        <v>1989</v>
      </c>
      <c r="B3295" s="3" t="s">
        <v>1990</v>
      </c>
      <c r="C3295" s="3" t="s">
        <v>6099</v>
      </c>
      <c r="D3295" s="6">
        <v>5000</v>
      </c>
      <c r="E3295" s="8">
        <v>50</v>
      </c>
      <c r="F3295" t="s">
        <v>8220</v>
      </c>
      <c r="G3295" t="s">
        <v>8223</v>
      </c>
      <c r="H3295" t="s">
        <v>8245</v>
      </c>
      <c r="I3295">
        <v>1481473208</v>
      </c>
      <c r="J3295">
        <v>1478881208</v>
      </c>
      <c r="K3295" t="b">
        <v>0</v>
      </c>
      <c r="L3295">
        <v>1</v>
      </c>
      <c r="M3295" t="b">
        <v>0</v>
      </c>
      <c r="N3295" t="s">
        <v>8294</v>
      </c>
      <c r="O3295" s="12">
        <f t="shared" si="204"/>
        <v>1</v>
      </c>
      <c r="P3295">
        <f t="shared" si="205"/>
        <v>50</v>
      </c>
      <c r="Q3295" s="14" t="s">
        <v>8313</v>
      </c>
      <c r="R3295" t="s">
        <v>8353</v>
      </c>
      <c r="S3295" s="17">
        <f t="shared" si="206"/>
        <v>42685.680648148147</v>
      </c>
      <c r="T3295" s="17">
        <f t="shared" si="207"/>
        <v>42715.680648148147</v>
      </c>
    </row>
    <row r="3296" spans="1:20" ht="48" x14ac:dyDescent="0.2">
      <c r="A3296">
        <v>3794</v>
      </c>
      <c r="B3296" s="3" t="s">
        <v>3791</v>
      </c>
      <c r="C3296" s="3" t="s">
        <v>7904</v>
      </c>
      <c r="D3296" s="6">
        <v>5000</v>
      </c>
      <c r="E3296" s="8">
        <v>50</v>
      </c>
      <c r="F3296" t="s">
        <v>8220</v>
      </c>
      <c r="G3296" t="s">
        <v>8224</v>
      </c>
      <c r="H3296" t="s">
        <v>8246</v>
      </c>
      <c r="I3296">
        <v>1433685354</v>
      </c>
      <c r="J3296">
        <v>1431093354</v>
      </c>
      <c r="K3296" t="b">
        <v>0</v>
      </c>
      <c r="L3296">
        <v>1</v>
      </c>
      <c r="M3296" t="b">
        <v>0</v>
      </c>
      <c r="N3296" t="s">
        <v>8303</v>
      </c>
      <c r="O3296" s="12">
        <f t="shared" si="204"/>
        <v>1</v>
      </c>
      <c r="P3296">
        <f t="shared" si="205"/>
        <v>50</v>
      </c>
      <c r="Q3296" s="14" t="s">
        <v>8323</v>
      </c>
      <c r="R3296" t="s">
        <v>8335</v>
      </c>
      <c r="S3296" s="17">
        <f t="shared" si="206"/>
        <v>42132.58048611111</v>
      </c>
      <c r="T3296" s="17">
        <f t="shared" si="207"/>
        <v>42162.58048611111</v>
      </c>
    </row>
    <row r="3297" spans="1:20" ht="48" hidden="1" x14ac:dyDescent="0.2">
      <c r="A3297">
        <v>1060</v>
      </c>
      <c r="B3297" s="3" t="s">
        <v>1061</v>
      </c>
      <c r="C3297" s="3" t="s">
        <v>5170</v>
      </c>
      <c r="D3297" s="6">
        <v>5000</v>
      </c>
      <c r="E3297" s="8">
        <v>50</v>
      </c>
      <c r="F3297" t="s">
        <v>8219</v>
      </c>
      <c r="G3297" t="s">
        <v>8223</v>
      </c>
      <c r="H3297" t="s">
        <v>8245</v>
      </c>
      <c r="I3297">
        <v>1429134893</v>
      </c>
      <c r="J3297">
        <v>1426542893</v>
      </c>
      <c r="K3297" t="b">
        <v>0</v>
      </c>
      <c r="L3297">
        <v>1</v>
      </c>
      <c r="M3297" t="b">
        <v>0</v>
      </c>
      <c r="N3297" t="s">
        <v>8279</v>
      </c>
      <c r="O3297" s="12">
        <f t="shared" si="204"/>
        <v>1</v>
      </c>
      <c r="P3297">
        <f t="shared" si="205"/>
        <v>50</v>
      </c>
      <c r="Q3297" s="14" t="s">
        <v>8346</v>
      </c>
      <c r="R3297" t="s">
        <v>8347</v>
      </c>
      <c r="S3297" s="17">
        <f t="shared" si="206"/>
        <v>42079.913113425922</v>
      </c>
      <c r="T3297" s="17">
        <f t="shared" si="207"/>
        <v>42109.913113425922</v>
      </c>
    </row>
    <row r="3298" spans="1:20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2">
        <f t="shared" si="204"/>
        <v>1</v>
      </c>
      <c r="P3298">
        <f t="shared" si="205"/>
        <v>50</v>
      </c>
      <c r="Q3298" s="14" t="s">
        <v>8323</v>
      </c>
      <c r="R3298" t="s">
        <v>8326</v>
      </c>
      <c r="S3298" s="17">
        <f t="shared" si="206"/>
        <v>42570.850381944445</v>
      </c>
      <c r="T3298" s="17">
        <f t="shared" si="207"/>
        <v>42615.850381944445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2">
        <f t="shared" si="204"/>
        <v>1</v>
      </c>
      <c r="P3299">
        <f t="shared" si="205"/>
        <v>25</v>
      </c>
      <c r="Q3299" s="14" t="s">
        <v>8327</v>
      </c>
      <c r="R3299" t="s">
        <v>8350</v>
      </c>
      <c r="S3299" s="17">
        <f t="shared" si="206"/>
        <v>42368.333668981482</v>
      </c>
      <c r="T3299" s="17">
        <f t="shared" si="207"/>
        <v>42398.333668981482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2">
        <f t="shared" si="204"/>
        <v>2</v>
      </c>
      <c r="P3300">
        <f t="shared" si="205"/>
        <v>50</v>
      </c>
      <c r="Q3300" s="14" t="s">
        <v>8327</v>
      </c>
      <c r="R3300" t="s">
        <v>8330</v>
      </c>
      <c r="S3300" s="17">
        <f t="shared" si="206"/>
        <v>41887.801064814819</v>
      </c>
      <c r="T3300" s="17">
        <f t="shared" si="207"/>
        <v>41917.801064814819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2">
        <f t="shared" si="204"/>
        <v>3</v>
      </c>
      <c r="P3301">
        <f t="shared" si="205"/>
        <v>16.670000000000002</v>
      </c>
      <c r="Q3301" s="14" t="s">
        <v>8321</v>
      </c>
      <c r="R3301" t="s">
        <v>8339</v>
      </c>
      <c r="S3301" s="17">
        <f t="shared" si="206"/>
        <v>41830.613969907405</v>
      </c>
      <c r="T3301" s="17">
        <f t="shared" si="207"/>
        <v>41860.613969907405</v>
      </c>
    </row>
    <row r="3302" spans="1:20" ht="32" x14ac:dyDescent="0.2">
      <c r="A3302">
        <v>3137</v>
      </c>
      <c r="B3302" s="3" t="s">
        <v>3137</v>
      </c>
      <c r="C3302" s="3" t="s">
        <v>7247</v>
      </c>
      <c r="D3302" s="6">
        <v>1500</v>
      </c>
      <c r="E3302" s="8">
        <v>50</v>
      </c>
      <c r="F3302" t="s">
        <v>8221</v>
      </c>
      <c r="G3302" t="s">
        <v>8223</v>
      </c>
      <c r="H3302" t="s">
        <v>8245</v>
      </c>
      <c r="I3302">
        <v>1493838720</v>
      </c>
      <c r="J3302">
        <v>1489439669</v>
      </c>
      <c r="K3302" t="b">
        <v>0</v>
      </c>
      <c r="L3302">
        <v>1</v>
      </c>
      <c r="M3302" t="b">
        <v>0</v>
      </c>
      <c r="N3302" t="s">
        <v>8269</v>
      </c>
      <c r="O3302" s="12">
        <f t="shared" si="204"/>
        <v>3</v>
      </c>
      <c r="P3302">
        <f t="shared" si="205"/>
        <v>50</v>
      </c>
      <c r="Q3302" s="14" t="s">
        <v>8323</v>
      </c>
      <c r="R3302" t="s">
        <v>8326</v>
      </c>
      <c r="S3302" s="17">
        <f t="shared" si="206"/>
        <v>42807.885057870371</v>
      </c>
      <c r="T3302" s="17">
        <f t="shared" si="207"/>
        <v>42858.8</v>
      </c>
    </row>
    <row r="3303" spans="1:20" ht="64" hidden="1" x14ac:dyDescent="0.2">
      <c r="A3303">
        <v>772</v>
      </c>
      <c r="B3303" s="3" t="s">
        <v>773</v>
      </c>
      <c r="C3303" s="3" t="s">
        <v>4882</v>
      </c>
      <c r="D3303" s="6">
        <v>1500</v>
      </c>
      <c r="E3303" s="8">
        <v>50</v>
      </c>
      <c r="F3303" t="s">
        <v>8220</v>
      </c>
      <c r="G3303" t="s">
        <v>8223</v>
      </c>
      <c r="H3303" t="s">
        <v>8245</v>
      </c>
      <c r="I3303">
        <v>1257047940</v>
      </c>
      <c r="J3303">
        <v>1252718519</v>
      </c>
      <c r="K3303" t="b">
        <v>0</v>
      </c>
      <c r="L3303">
        <v>1</v>
      </c>
      <c r="M3303" t="b">
        <v>0</v>
      </c>
      <c r="N3303" t="s">
        <v>8273</v>
      </c>
      <c r="O3303" s="12">
        <f t="shared" si="204"/>
        <v>3</v>
      </c>
      <c r="P3303">
        <f t="shared" si="205"/>
        <v>50</v>
      </c>
      <c r="Q3303" s="14" t="s">
        <v>8311</v>
      </c>
      <c r="R3303" t="s">
        <v>8352</v>
      </c>
      <c r="S3303" s="17">
        <f t="shared" si="206"/>
        <v>40068.056932870371</v>
      </c>
      <c r="T3303" s="17">
        <f t="shared" si="207"/>
        <v>40118.165972222225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2">
        <f t="shared" si="204"/>
        <v>5</v>
      </c>
      <c r="P3304">
        <f t="shared" si="205"/>
        <v>50</v>
      </c>
      <c r="Q3304" s="14" t="s">
        <v>8321</v>
      </c>
      <c r="R3304" t="s">
        <v>8339</v>
      </c>
      <c r="S3304" s="17">
        <f t="shared" si="206"/>
        <v>40894.906956018516</v>
      </c>
      <c r="T3304" s="17">
        <f t="shared" si="207"/>
        <v>40954.906956018516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2">
        <f t="shared" si="204"/>
        <v>5</v>
      </c>
      <c r="P3305">
        <f t="shared" si="205"/>
        <v>50</v>
      </c>
      <c r="Q3305" s="14" t="s">
        <v>8316</v>
      </c>
      <c r="R3305" t="s">
        <v>8344</v>
      </c>
      <c r="S3305" s="17">
        <f t="shared" si="206"/>
        <v>42558.989513888882</v>
      </c>
      <c r="T3305" s="17">
        <f t="shared" si="207"/>
        <v>42588.989513888882</v>
      </c>
    </row>
    <row r="3306" spans="1:20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2">
        <f t="shared" si="204"/>
        <v>5</v>
      </c>
      <c r="P3306">
        <f t="shared" si="205"/>
        <v>50</v>
      </c>
      <c r="Q3306" s="14" t="s">
        <v>8323</v>
      </c>
      <c r="R3306" t="s">
        <v>8326</v>
      </c>
      <c r="S3306" s="17">
        <f t="shared" si="206"/>
        <v>42032.250208333338</v>
      </c>
      <c r="T3306" s="17">
        <f t="shared" si="207"/>
        <v>42063.250208333338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2">
        <f t="shared" si="204"/>
        <v>10</v>
      </c>
      <c r="P3307">
        <f t="shared" si="205"/>
        <v>10</v>
      </c>
      <c r="Q3307" s="14" t="s">
        <v>8316</v>
      </c>
      <c r="R3307" t="s">
        <v>8334</v>
      </c>
      <c r="S3307" s="17">
        <f t="shared" si="206"/>
        <v>40198.424849537041</v>
      </c>
      <c r="T3307" s="17">
        <f t="shared" si="207"/>
        <v>40252.290972222225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2">
        <f t="shared" si="204"/>
        <v>0</v>
      </c>
      <c r="P3308">
        <f t="shared" si="205"/>
        <v>16</v>
      </c>
      <c r="Q3308" s="14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2">
        <f t="shared" si="204"/>
        <v>0</v>
      </c>
      <c r="P3309">
        <f t="shared" si="205"/>
        <v>11.92</v>
      </c>
      <c r="Q3309" s="14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2">
        <f t="shared" si="204"/>
        <v>0</v>
      </c>
      <c r="P3310">
        <f t="shared" si="205"/>
        <v>6.71</v>
      </c>
      <c r="Q3310" s="14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2">
        <f t="shared" si="204"/>
        <v>5</v>
      </c>
      <c r="P3311">
        <f t="shared" si="205"/>
        <v>9.4</v>
      </c>
      <c r="Q3311" s="14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2">
        <f t="shared" si="204"/>
        <v>0</v>
      </c>
      <c r="P3312">
        <f t="shared" si="205"/>
        <v>22.5</v>
      </c>
      <c r="Q3312" s="14" t="s">
        <v>8319</v>
      </c>
      <c r="R3312" t="s">
        <v>8345</v>
      </c>
      <c r="S3312" s="17">
        <f t="shared" si="206"/>
        <v>42338.615393518514</v>
      </c>
      <c r="T3312" s="17">
        <f t="shared" si="20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2">
        <f t="shared" si="204"/>
        <v>0</v>
      </c>
      <c r="P3313">
        <f t="shared" si="205"/>
        <v>22.5</v>
      </c>
      <c r="Q3313" s="14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2">
        <f t="shared" si="204"/>
        <v>0</v>
      </c>
      <c r="P3314">
        <f t="shared" si="205"/>
        <v>11.25</v>
      </c>
      <c r="Q3314" s="14" t="s">
        <v>8316</v>
      </c>
      <c r="R3314" t="s">
        <v>8334</v>
      </c>
      <c r="S3314" s="17">
        <f t="shared" si="206"/>
        <v>42440.371111111104</v>
      </c>
      <c r="T3314" s="17">
        <f t="shared" si="20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2">
        <f t="shared" si="204"/>
        <v>0</v>
      </c>
      <c r="P3315">
        <f t="shared" si="205"/>
        <v>15</v>
      </c>
      <c r="Q3315" s="14" t="s">
        <v>8316</v>
      </c>
      <c r="R3315" t="s">
        <v>8334</v>
      </c>
      <c r="S3315" s="17">
        <f t="shared" si="206"/>
        <v>42662.752199074079</v>
      </c>
      <c r="T3315" s="17">
        <f t="shared" si="207"/>
        <v>42692.793865740736</v>
      </c>
    </row>
    <row r="3316" spans="1:20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2">
        <f t="shared" si="204"/>
        <v>1</v>
      </c>
      <c r="P3316">
        <f t="shared" si="205"/>
        <v>22.5</v>
      </c>
      <c r="Q3316" s="14" t="s">
        <v>8323</v>
      </c>
      <c r="R3316" t="s">
        <v>8326</v>
      </c>
      <c r="S3316" s="17">
        <f t="shared" si="206"/>
        <v>41801.711550925924</v>
      </c>
      <c r="T3316" s="17">
        <f t="shared" si="207"/>
        <v>41844.124305555553</v>
      </c>
    </row>
    <row r="3317" spans="1:20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2">
        <f t="shared" si="204"/>
        <v>1</v>
      </c>
      <c r="P3317">
        <f t="shared" si="205"/>
        <v>22.5</v>
      </c>
      <c r="Q3317" s="14" t="s">
        <v>8323</v>
      </c>
      <c r="R3317" t="s">
        <v>8326</v>
      </c>
      <c r="S3317" s="17">
        <f t="shared" si="206"/>
        <v>42627.955104166671</v>
      </c>
      <c r="T3317" s="17">
        <f t="shared" si="20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2">
        <f t="shared" si="204"/>
        <v>1</v>
      </c>
      <c r="P3318">
        <f t="shared" si="205"/>
        <v>11.25</v>
      </c>
      <c r="Q3318" s="14" t="s">
        <v>8311</v>
      </c>
      <c r="R3318" t="s">
        <v>8356</v>
      </c>
      <c r="S3318" s="17">
        <f t="shared" si="206"/>
        <v>41030.292025462964</v>
      </c>
      <c r="T3318" s="17">
        <f t="shared" si="20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2">
        <f t="shared" si="204"/>
        <v>1</v>
      </c>
      <c r="P3319">
        <f t="shared" si="205"/>
        <v>9</v>
      </c>
      <c r="Q3319" s="14" t="s">
        <v>8327</v>
      </c>
      <c r="R3319" t="s">
        <v>8350</v>
      </c>
      <c r="S3319" s="17">
        <f t="shared" si="206"/>
        <v>41184.167129629634</v>
      </c>
      <c r="T3319" s="17">
        <f t="shared" si="207"/>
        <v>41224.208796296298</v>
      </c>
    </row>
    <row r="3320" spans="1:20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2">
        <f t="shared" si="204"/>
        <v>2</v>
      </c>
      <c r="P3320">
        <f t="shared" si="205"/>
        <v>11.25</v>
      </c>
      <c r="Q3320" s="14" t="s">
        <v>8323</v>
      </c>
      <c r="R3320" t="s">
        <v>8326</v>
      </c>
      <c r="S3320" s="17">
        <f t="shared" si="206"/>
        <v>42342.845555555556</v>
      </c>
      <c r="T3320" s="17">
        <f t="shared" si="207"/>
        <v>42372.845555555556</v>
      </c>
    </row>
    <row r="3321" spans="1:20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2">
        <f t="shared" si="204"/>
        <v>2</v>
      </c>
      <c r="P3321">
        <f t="shared" si="205"/>
        <v>15</v>
      </c>
      <c r="Q3321" s="14" t="s">
        <v>8323</v>
      </c>
      <c r="R3321" t="s">
        <v>8326</v>
      </c>
      <c r="S3321" s="17">
        <f t="shared" si="206"/>
        <v>42783.513182870374</v>
      </c>
      <c r="T3321" s="17">
        <f t="shared" si="20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2">
        <f t="shared" si="204"/>
        <v>2</v>
      </c>
      <c r="P3322">
        <f t="shared" si="205"/>
        <v>22.5</v>
      </c>
      <c r="Q3322" s="14" t="s">
        <v>8327</v>
      </c>
      <c r="R3322" t="s">
        <v>8350</v>
      </c>
      <c r="S3322" s="17">
        <f t="shared" si="206"/>
        <v>41230.77311342593</v>
      </c>
      <c r="T3322" s="17">
        <f t="shared" si="20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2">
        <f t="shared" si="204"/>
        <v>2</v>
      </c>
      <c r="P3323">
        <f t="shared" si="205"/>
        <v>9</v>
      </c>
      <c r="Q3323" s="14" t="s">
        <v>8321</v>
      </c>
      <c r="R3323" t="s">
        <v>8339</v>
      </c>
      <c r="S3323" s="17">
        <f t="shared" si="206"/>
        <v>41534.568113425928</v>
      </c>
      <c r="T3323" s="17">
        <f t="shared" si="207"/>
        <v>41564.568113425928</v>
      </c>
    </row>
    <row r="3324" spans="1:20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2">
        <f t="shared" si="204"/>
        <v>3</v>
      </c>
      <c r="P3324">
        <f t="shared" si="205"/>
        <v>15</v>
      </c>
      <c r="Q3324" s="14" t="s">
        <v>8323</v>
      </c>
      <c r="R3324" t="s">
        <v>8326</v>
      </c>
      <c r="S3324" s="17">
        <f t="shared" si="206"/>
        <v>42311.621458333335</v>
      </c>
      <c r="T3324" s="17">
        <f t="shared" si="20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2">
        <f t="shared" si="204"/>
        <v>5</v>
      </c>
      <c r="P3325">
        <f t="shared" si="205"/>
        <v>15</v>
      </c>
      <c r="Q3325" s="14" t="s">
        <v>8316</v>
      </c>
      <c r="R3325" t="s">
        <v>8334</v>
      </c>
      <c r="S3325" s="17">
        <f t="shared" si="206"/>
        <v>41005.904120370367</v>
      </c>
      <c r="T3325" s="17">
        <f t="shared" si="20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2">
        <f t="shared" si="204"/>
        <v>5</v>
      </c>
      <c r="P3326">
        <f t="shared" si="205"/>
        <v>15</v>
      </c>
      <c r="Q3326" s="14" t="s">
        <v>8311</v>
      </c>
      <c r="R3326" t="s">
        <v>8348</v>
      </c>
      <c r="S3326" s="17">
        <f t="shared" si="206"/>
        <v>42432.379826388889</v>
      </c>
      <c r="T3326" s="17">
        <f t="shared" si="20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2">
        <f t="shared" si="204"/>
        <v>8</v>
      </c>
      <c r="P3327">
        <f t="shared" si="205"/>
        <v>9</v>
      </c>
      <c r="Q3327" s="14" t="s">
        <v>8316</v>
      </c>
      <c r="R3327" t="s">
        <v>8334</v>
      </c>
      <c r="S3327" s="17">
        <f t="shared" si="206"/>
        <v>40701.195844907408</v>
      </c>
      <c r="T3327" s="17">
        <f t="shared" si="20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2">
        <f t="shared" si="204"/>
        <v>14</v>
      </c>
      <c r="P3328">
        <f t="shared" si="205"/>
        <v>10.56</v>
      </c>
      <c r="Q3328" s="14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2">
        <f t="shared" si="204"/>
        <v>0</v>
      </c>
      <c r="P3329">
        <f t="shared" si="205"/>
        <v>10.5</v>
      </c>
      <c r="Q3329" s="14" t="s">
        <v>8308</v>
      </c>
      <c r="R3329" t="s">
        <v>8318</v>
      </c>
      <c r="S3329" s="17">
        <f t="shared" si="206"/>
        <v>41859.925856481481</v>
      </c>
      <c r="T3329" s="17">
        <f t="shared" si="20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2">
        <f t="shared" si="204"/>
        <v>4</v>
      </c>
      <c r="P3330">
        <f t="shared" si="205"/>
        <v>10.5</v>
      </c>
      <c r="Q3330" s="14" t="s">
        <v>8319</v>
      </c>
      <c r="R3330" t="s">
        <v>8345</v>
      </c>
      <c r="S3330" s="17">
        <f t="shared" si="206"/>
        <v>42728.827407407407</v>
      </c>
      <c r="T3330" s="17">
        <f t="shared" si="20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2">
        <f t="shared" ref="O3331:O3394" si="208">ROUND(E3331/D3331*100,0)</f>
        <v>0</v>
      </c>
      <c r="P3331">
        <f t="shared" ref="P3331:P3394" si="209">IFERROR(ROUND(E3331/L3331,2),0)</f>
        <v>6.83</v>
      </c>
      <c r="Q3331" s="14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2">
        <f t="shared" si="208"/>
        <v>2</v>
      </c>
      <c r="P3332">
        <f t="shared" si="209"/>
        <v>10.25</v>
      </c>
      <c r="Q3332" s="14" t="s">
        <v>8323</v>
      </c>
      <c r="R3332" t="s">
        <v>8326</v>
      </c>
      <c r="S3332" s="17">
        <f t="shared" si="210"/>
        <v>41883.916678240741</v>
      </c>
      <c r="T3332" s="17">
        <f t="shared" si="211"/>
        <v>41906.916678240741</v>
      </c>
    </row>
    <row r="3333" spans="1:20" ht="48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2">
        <f t="shared" si="208"/>
        <v>4</v>
      </c>
      <c r="P3333">
        <f t="shared" si="209"/>
        <v>10.25</v>
      </c>
      <c r="Q3333" s="14" t="s">
        <v>8323</v>
      </c>
      <c r="R3333" t="s">
        <v>8324</v>
      </c>
      <c r="S3333" s="17">
        <f t="shared" si="210"/>
        <v>42241.429120370376</v>
      </c>
      <c r="T3333" s="17">
        <f t="shared" si="21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2">
        <f t="shared" si="208"/>
        <v>0</v>
      </c>
      <c r="P3334">
        <f t="shared" si="209"/>
        <v>1.54</v>
      </c>
      <c r="Q3334" s="14" t="s">
        <v>8313</v>
      </c>
      <c r="R3334" t="s">
        <v>8314</v>
      </c>
      <c r="S3334" s="17">
        <f t="shared" si="210"/>
        <v>41876.433680555558</v>
      </c>
      <c r="T3334" s="17">
        <f t="shared" si="21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2">
        <f t="shared" si="208"/>
        <v>0</v>
      </c>
      <c r="P3335">
        <f t="shared" si="209"/>
        <v>20</v>
      </c>
      <c r="Q3335" s="14" t="s">
        <v>8321</v>
      </c>
      <c r="R3335" t="s">
        <v>8337</v>
      </c>
      <c r="S3335" s="17">
        <f t="shared" si="210"/>
        <v>42397.281666666662</v>
      </c>
      <c r="T3335" s="17">
        <f t="shared" si="211"/>
        <v>42427.281666666662</v>
      </c>
    </row>
    <row r="3336" spans="1:20" ht="48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2">
        <f t="shared" si="208"/>
        <v>0</v>
      </c>
      <c r="P3336">
        <f t="shared" si="209"/>
        <v>13.33</v>
      </c>
      <c r="Q3336" s="14" t="s">
        <v>8323</v>
      </c>
      <c r="R3336" t="s">
        <v>8324</v>
      </c>
      <c r="S3336" s="17">
        <f t="shared" si="210"/>
        <v>41862.761724537035</v>
      </c>
      <c r="T3336" s="17">
        <f t="shared" si="21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2">
        <f t="shared" si="208"/>
        <v>1</v>
      </c>
      <c r="P3337">
        <f t="shared" si="209"/>
        <v>10</v>
      </c>
      <c r="Q3337" s="14" t="s">
        <v>8313</v>
      </c>
      <c r="R3337" t="s">
        <v>8314</v>
      </c>
      <c r="S3337" s="17">
        <f t="shared" si="210"/>
        <v>41956.250034722223</v>
      </c>
      <c r="T3337" s="17">
        <f t="shared" si="211"/>
        <v>42016.250034722223</v>
      </c>
    </row>
    <row r="3338" spans="1:20" ht="48" hidden="1" x14ac:dyDescent="0.2">
      <c r="A3338">
        <v>2693</v>
      </c>
      <c r="B3338" s="3" t="s">
        <v>2693</v>
      </c>
      <c r="C3338" s="3" t="s">
        <v>6803</v>
      </c>
      <c r="D3338" s="6">
        <v>5000</v>
      </c>
      <c r="E3338" s="8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 s="12">
        <f t="shared" si="208"/>
        <v>1</v>
      </c>
      <c r="P3338">
        <f t="shared" si="209"/>
        <v>13.33</v>
      </c>
      <c r="Q3338" s="14" t="s">
        <v>8319</v>
      </c>
      <c r="R3338" t="s">
        <v>8345</v>
      </c>
      <c r="S3338" s="17">
        <f t="shared" si="210"/>
        <v>41834.138495370367</v>
      </c>
      <c r="T3338" s="17">
        <f t="shared" si="211"/>
        <v>41864.138495370367</v>
      </c>
    </row>
    <row r="3339" spans="1:20" ht="48" hidden="1" x14ac:dyDescent="0.2">
      <c r="A3339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 s="12">
        <f t="shared" si="208"/>
        <v>1</v>
      </c>
      <c r="P3339">
        <f t="shared" si="209"/>
        <v>40</v>
      </c>
      <c r="Q3339" s="14" t="s">
        <v>8327</v>
      </c>
      <c r="R3339" t="s">
        <v>8354</v>
      </c>
      <c r="S3339" s="17">
        <f t="shared" si="210"/>
        <v>41506.848032407412</v>
      </c>
      <c r="T3339" s="17">
        <f t="shared" si="211"/>
        <v>41553.848032407412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2">
        <f t="shared" si="208"/>
        <v>1</v>
      </c>
      <c r="P3340">
        <f t="shared" si="209"/>
        <v>20</v>
      </c>
      <c r="Q3340" s="14" t="s">
        <v>8327</v>
      </c>
      <c r="R3340" t="s">
        <v>8350</v>
      </c>
      <c r="S3340" s="17">
        <f t="shared" si="210"/>
        <v>41551.798113425924</v>
      </c>
      <c r="T3340" s="17">
        <f t="shared" si="21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2">
        <f t="shared" si="208"/>
        <v>1</v>
      </c>
      <c r="P3341">
        <f t="shared" si="209"/>
        <v>20</v>
      </c>
      <c r="Q3341" s="14" t="s">
        <v>8313</v>
      </c>
      <c r="R3341" t="s">
        <v>8314</v>
      </c>
      <c r="S3341" s="17">
        <f t="shared" si="210"/>
        <v>41940.89166666667</v>
      </c>
      <c r="T3341" s="17">
        <f t="shared" si="211"/>
        <v>41970.933333333334</v>
      </c>
    </row>
    <row r="3342" spans="1:20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2">
        <f t="shared" si="208"/>
        <v>1</v>
      </c>
      <c r="P3342">
        <f t="shared" si="209"/>
        <v>20</v>
      </c>
      <c r="Q3342" s="14" t="s">
        <v>8323</v>
      </c>
      <c r="R3342" t="s">
        <v>8326</v>
      </c>
      <c r="S3342" s="17">
        <f t="shared" si="210"/>
        <v>41872.807696759257</v>
      </c>
      <c r="T3342" s="17">
        <f t="shared" si="21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2">
        <f t="shared" si="208"/>
        <v>1</v>
      </c>
      <c r="P3343">
        <f t="shared" si="209"/>
        <v>20</v>
      </c>
      <c r="Q3343" s="14" t="s">
        <v>8327</v>
      </c>
      <c r="R3343" t="s">
        <v>8350</v>
      </c>
      <c r="S3343" s="17">
        <f t="shared" si="210"/>
        <v>41416.763171296298</v>
      </c>
      <c r="T3343" s="17">
        <f t="shared" si="211"/>
        <v>41455.831944444442</v>
      </c>
    </row>
    <row r="3344" spans="1:20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2">
        <f t="shared" si="208"/>
        <v>2</v>
      </c>
      <c r="P3344">
        <f t="shared" si="209"/>
        <v>13.33</v>
      </c>
      <c r="Q3344" s="14" t="s">
        <v>8323</v>
      </c>
      <c r="R3344" t="s">
        <v>8326</v>
      </c>
      <c r="S3344" s="17">
        <f t="shared" si="210"/>
        <v>42172.613506944443</v>
      </c>
      <c r="T3344" s="17">
        <f t="shared" si="21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2">
        <f t="shared" si="208"/>
        <v>3</v>
      </c>
      <c r="P3345">
        <f t="shared" si="209"/>
        <v>13.33</v>
      </c>
      <c r="Q3345" s="14" t="s">
        <v>8321</v>
      </c>
      <c r="R3345" t="s">
        <v>8337</v>
      </c>
      <c r="S3345" s="17">
        <f t="shared" si="210"/>
        <v>42115.547395833331</v>
      </c>
      <c r="T3345" s="17">
        <f t="shared" si="211"/>
        <v>42158.547395833331</v>
      </c>
    </row>
    <row r="3346" spans="1:20" ht="32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2">
        <f t="shared" si="208"/>
        <v>3</v>
      </c>
      <c r="P3346">
        <f t="shared" si="209"/>
        <v>13.33</v>
      </c>
      <c r="Q3346" s="14" t="s">
        <v>8323</v>
      </c>
      <c r="R3346" t="s">
        <v>8335</v>
      </c>
      <c r="S3346" s="17">
        <f t="shared" si="210"/>
        <v>42763.780671296292</v>
      </c>
      <c r="T3346" s="17">
        <f t="shared" si="21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2">
        <f t="shared" si="208"/>
        <v>0</v>
      </c>
      <c r="P3347">
        <f t="shared" si="209"/>
        <v>13</v>
      </c>
      <c r="Q3347" s="14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2">
        <f t="shared" si="208"/>
        <v>1</v>
      </c>
      <c r="P3348">
        <f t="shared" si="209"/>
        <v>9.75</v>
      </c>
      <c r="Q3348" s="14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2">
        <f t="shared" si="208"/>
        <v>4</v>
      </c>
      <c r="P3349">
        <f t="shared" si="209"/>
        <v>9.5</v>
      </c>
      <c r="Q3349" s="14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2">
        <f t="shared" si="208"/>
        <v>1</v>
      </c>
      <c r="P3350">
        <f t="shared" si="209"/>
        <v>18.5</v>
      </c>
      <c r="Q3350" s="14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2">
        <f t="shared" si="208"/>
        <v>0</v>
      </c>
      <c r="P3351">
        <f t="shared" si="209"/>
        <v>12</v>
      </c>
      <c r="Q3351" s="14" t="s">
        <v>8319</v>
      </c>
      <c r="R3351" t="s">
        <v>8345</v>
      </c>
      <c r="S3351" s="17">
        <f t="shared" si="210"/>
        <v>42034.75509259259</v>
      </c>
      <c r="T3351" s="17">
        <f t="shared" si="21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2">
        <f t="shared" si="208"/>
        <v>0</v>
      </c>
      <c r="P3352">
        <f t="shared" si="209"/>
        <v>18</v>
      </c>
      <c r="Q3352" s="14" t="s">
        <v>8316</v>
      </c>
      <c r="R3352" t="s">
        <v>8344</v>
      </c>
      <c r="S3352" s="17">
        <f t="shared" si="210"/>
        <v>42164.615856481483</v>
      </c>
      <c r="T3352" s="17">
        <f t="shared" si="21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2">
        <f t="shared" si="208"/>
        <v>1</v>
      </c>
      <c r="P3353">
        <f t="shared" si="209"/>
        <v>9</v>
      </c>
      <c r="Q3353" s="14" t="s">
        <v>8311</v>
      </c>
      <c r="R3353" t="s">
        <v>8356</v>
      </c>
      <c r="S3353" s="17">
        <f t="shared" si="210"/>
        <v>41247.063576388886</v>
      </c>
      <c r="T3353" s="17">
        <f t="shared" si="21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2">
        <f t="shared" si="208"/>
        <v>1</v>
      </c>
      <c r="P3354">
        <f t="shared" si="209"/>
        <v>12</v>
      </c>
      <c r="Q3354" s="14" t="s">
        <v>8308</v>
      </c>
      <c r="R3354" t="s">
        <v>8315</v>
      </c>
      <c r="S3354" s="17">
        <f t="shared" si="210"/>
        <v>42200.261793981481</v>
      </c>
      <c r="T3354" s="17">
        <f t="shared" si="21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2">
        <f t="shared" si="208"/>
        <v>0</v>
      </c>
      <c r="P3355">
        <f t="shared" si="209"/>
        <v>17.5</v>
      </c>
      <c r="Q3355" s="14" t="s">
        <v>8319</v>
      </c>
      <c r="R3355" t="s">
        <v>8345</v>
      </c>
      <c r="S3355" s="17">
        <f t="shared" si="210"/>
        <v>42089.724039351851</v>
      </c>
      <c r="T3355" s="17">
        <f t="shared" si="21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2">
        <f t="shared" si="208"/>
        <v>0</v>
      </c>
      <c r="P3356">
        <f t="shared" si="209"/>
        <v>17.5</v>
      </c>
      <c r="Q3356" s="14" t="s">
        <v>8319</v>
      </c>
      <c r="R3356" t="s">
        <v>8345</v>
      </c>
      <c r="S3356" s="17">
        <f t="shared" si="210"/>
        <v>41876.683611111112</v>
      </c>
      <c r="T3356" s="17">
        <f t="shared" si="211"/>
        <v>41907.683611111112</v>
      </c>
    </row>
    <row r="3357" spans="1:20" ht="32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2">
        <f t="shared" si="208"/>
        <v>0</v>
      </c>
      <c r="P3357">
        <f t="shared" si="209"/>
        <v>17.5</v>
      </c>
      <c r="Q3357" s="14" t="s">
        <v>8323</v>
      </c>
      <c r="R3357" t="s">
        <v>8335</v>
      </c>
      <c r="S3357" s="17">
        <f t="shared" si="210"/>
        <v>42170.447013888886</v>
      </c>
      <c r="T3357" s="17">
        <f t="shared" si="21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2">
        <f t="shared" si="208"/>
        <v>0</v>
      </c>
      <c r="P3358">
        <f t="shared" si="209"/>
        <v>8.75</v>
      </c>
      <c r="Q3358" s="14" t="s">
        <v>8311</v>
      </c>
      <c r="R3358" t="s">
        <v>8356</v>
      </c>
      <c r="S3358" s="17">
        <f t="shared" si="210"/>
        <v>41911.657430555555</v>
      </c>
      <c r="T3358" s="17">
        <f t="shared" si="21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2">
        <f t="shared" si="208"/>
        <v>0</v>
      </c>
      <c r="P3359">
        <f t="shared" si="209"/>
        <v>11.67</v>
      </c>
      <c r="Q3359" s="14" t="s">
        <v>8319</v>
      </c>
      <c r="R3359" t="s">
        <v>8345</v>
      </c>
      <c r="S3359" s="17">
        <f t="shared" si="210"/>
        <v>41952.09175925926</v>
      </c>
      <c r="T3359" s="17">
        <f t="shared" si="21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2">
        <f t="shared" si="208"/>
        <v>1</v>
      </c>
      <c r="P3360">
        <f t="shared" si="209"/>
        <v>8.75</v>
      </c>
      <c r="Q3360" s="14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2">
        <f t="shared" si="208"/>
        <v>1</v>
      </c>
      <c r="P3361">
        <f t="shared" si="209"/>
        <v>8.75</v>
      </c>
      <c r="Q3361" s="14" t="s">
        <v>8308</v>
      </c>
      <c r="R3361" t="s">
        <v>8342</v>
      </c>
      <c r="S3361" s="17">
        <f t="shared" si="210"/>
        <v>42753.678761574076</v>
      </c>
      <c r="T3361" s="17">
        <f t="shared" si="21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2">
        <f t="shared" si="208"/>
        <v>1</v>
      </c>
      <c r="P3362">
        <f t="shared" si="209"/>
        <v>11.67</v>
      </c>
      <c r="Q3362" s="14" t="s">
        <v>8327</v>
      </c>
      <c r="R3362" t="s">
        <v>8330</v>
      </c>
      <c r="S3362" s="17">
        <f t="shared" si="210"/>
        <v>41869.534618055557</v>
      </c>
      <c r="T3362" s="17">
        <f t="shared" si="211"/>
        <v>41899.534618055557</v>
      </c>
    </row>
    <row r="3363" spans="1:20" ht="48" x14ac:dyDescent="0.2">
      <c r="A3363">
        <v>3887</v>
      </c>
      <c r="B3363" s="3" t="s">
        <v>3884</v>
      </c>
      <c r="C3363" s="3" t="s">
        <v>7995</v>
      </c>
      <c r="D3363" s="6">
        <v>2000</v>
      </c>
      <c r="E3363" s="8">
        <v>35</v>
      </c>
      <c r="F3363" t="s">
        <v>8219</v>
      </c>
      <c r="G3363" t="s">
        <v>8223</v>
      </c>
      <c r="H3363" t="s">
        <v>8245</v>
      </c>
      <c r="I3363">
        <v>1430517600</v>
      </c>
      <c r="J3363">
        <v>1426538129</v>
      </c>
      <c r="K3363" t="b">
        <v>0</v>
      </c>
      <c r="L3363">
        <v>2</v>
      </c>
      <c r="M3363" t="b">
        <v>0</v>
      </c>
      <c r="N3363" t="s">
        <v>8303</v>
      </c>
      <c r="O3363" s="12">
        <f t="shared" si="208"/>
        <v>2</v>
      </c>
      <c r="P3363">
        <f t="shared" si="209"/>
        <v>17.5</v>
      </c>
      <c r="Q3363" s="14" t="s">
        <v>8323</v>
      </c>
      <c r="R3363" t="s">
        <v>8335</v>
      </c>
      <c r="S3363" s="17">
        <f t="shared" si="210"/>
        <v>42079.857974537037</v>
      </c>
      <c r="T3363" s="17">
        <f t="shared" si="211"/>
        <v>42125.916666666672</v>
      </c>
    </row>
    <row r="3364" spans="1:20" ht="32" x14ac:dyDescent="0.2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8269</v>
      </c>
      <c r="O3364" s="12">
        <f t="shared" si="208"/>
        <v>2</v>
      </c>
      <c r="P3364">
        <f t="shared" si="209"/>
        <v>35</v>
      </c>
      <c r="Q3364" s="14" t="s">
        <v>8323</v>
      </c>
      <c r="R3364" t="s">
        <v>8326</v>
      </c>
      <c r="S3364" s="17">
        <f t="shared" si="210"/>
        <v>42233.362314814818</v>
      </c>
      <c r="T3364" s="17">
        <f t="shared" si="211"/>
        <v>42293.362314814818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2">
        <f t="shared" si="208"/>
        <v>5</v>
      </c>
      <c r="P3365">
        <f t="shared" si="209"/>
        <v>11.67</v>
      </c>
      <c r="Q3365" s="14" t="s">
        <v>8313</v>
      </c>
      <c r="R3365" t="s">
        <v>8355</v>
      </c>
      <c r="S3365" s="17">
        <f t="shared" si="210"/>
        <v>42185.397673611107</v>
      </c>
      <c r="T3365" s="17">
        <f t="shared" si="211"/>
        <v>42244.508333333331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2">
        <f t="shared" si="208"/>
        <v>1</v>
      </c>
      <c r="P3366">
        <f t="shared" si="209"/>
        <v>34.950000000000003</v>
      </c>
      <c r="Q3366" s="14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2">
        <f t="shared" si="208"/>
        <v>0</v>
      </c>
      <c r="P3367">
        <f t="shared" si="209"/>
        <v>8.5</v>
      </c>
      <c r="Q3367" s="14" t="s">
        <v>8316</v>
      </c>
      <c r="R3367" t="s">
        <v>8334</v>
      </c>
      <c r="S3367" s="17">
        <f t="shared" si="210"/>
        <v>41974.911087962959</v>
      </c>
      <c r="T3367" s="17">
        <f t="shared" si="21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2">
        <f t="shared" si="208"/>
        <v>1</v>
      </c>
      <c r="P3368">
        <f t="shared" si="209"/>
        <v>34</v>
      </c>
      <c r="Q3368" s="14" t="s">
        <v>8327</v>
      </c>
      <c r="R3368" t="s">
        <v>8330</v>
      </c>
      <c r="S3368" s="17">
        <f t="shared" si="210"/>
        <v>42341.59129629629</v>
      </c>
      <c r="T3368" s="17">
        <f t="shared" si="21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2">
        <f t="shared" si="208"/>
        <v>1</v>
      </c>
      <c r="P3369">
        <f t="shared" si="209"/>
        <v>11.33</v>
      </c>
      <c r="Q3369" s="14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2">
        <f t="shared" si="208"/>
        <v>1</v>
      </c>
      <c r="P3370">
        <f t="shared" si="209"/>
        <v>16</v>
      </c>
      <c r="Q3370" s="14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2">
        <f t="shared" si="208"/>
        <v>2</v>
      </c>
      <c r="P3371">
        <f t="shared" si="209"/>
        <v>8</v>
      </c>
      <c r="Q3371" s="14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2">
        <f t="shared" si="208"/>
        <v>3</v>
      </c>
      <c r="P3372">
        <f t="shared" si="209"/>
        <v>10.67</v>
      </c>
      <c r="Q3372" s="14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2">
        <f t="shared" si="208"/>
        <v>0</v>
      </c>
      <c r="P3373">
        <f t="shared" si="209"/>
        <v>15.5</v>
      </c>
      <c r="Q3373" s="14" t="s">
        <v>8308</v>
      </c>
      <c r="R3373" t="s">
        <v>8342</v>
      </c>
      <c r="S3373" s="17">
        <f t="shared" si="210"/>
        <v>42047.812523148154</v>
      </c>
      <c r="T3373" s="17">
        <f t="shared" si="21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2">
        <f t="shared" si="208"/>
        <v>0</v>
      </c>
      <c r="P3374">
        <f t="shared" si="209"/>
        <v>10.33</v>
      </c>
      <c r="Q3374" s="14" t="s">
        <v>8321</v>
      </c>
      <c r="R3374" t="s">
        <v>8339</v>
      </c>
      <c r="S3374" s="17">
        <f t="shared" si="210"/>
        <v>41799.830613425926</v>
      </c>
      <c r="T3374" s="17">
        <f t="shared" si="21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2">
        <f t="shared" si="208"/>
        <v>0</v>
      </c>
      <c r="P3375">
        <f t="shared" si="209"/>
        <v>15</v>
      </c>
      <c r="Q3375" s="14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2">
        <f t="shared" si="208"/>
        <v>0</v>
      </c>
      <c r="P3376">
        <f t="shared" si="209"/>
        <v>30</v>
      </c>
      <c r="Q3376" s="14" t="s">
        <v>8319</v>
      </c>
      <c r="R3376" t="s">
        <v>8345</v>
      </c>
      <c r="S3376" s="17">
        <f t="shared" si="210"/>
        <v>42184.185844907406</v>
      </c>
      <c r="T3376" s="17">
        <f t="shared" si="211"/>
        <v>42219.185844907406</v>
      </c>
    </row>
    <row r="3377" spans="1:20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2">
        <f t="shared" si="208"/>
        <v>0</v>
      </c>
      <c r="P3377">
        <f t="shared" si="209"/>
        <v>30</v>
      </c>
      <c r="Q3377" s="14" t="s">
        <v>8308</v>
      </c>
      <c r="R3377" t="s">
        <v>8342</v>
      </c>
      <c r="S3377" s="17">
        <f t="shared" si="210"/>
        <v>42179.653379629628</v>
      </c>
      <c r="T3377" s="17">
        <f t="shared" si="211"/>
        <v>42210.915972222225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2">
        <f t="shared" si="208"/>
        <v>0</v>
      </c>
      <c r="P3378">
        <f t="shared" si="209"/>
        <v>15</v>
      </c>
      <c r="Q3378" s="14" t="s">
        <v>8319</v>
      </c>
      <c r="R3378" t="s">
        <v>8345</v>
      </c>
      <c r="S3378" s="17">
        <f t="shared" si="210"/>
        <v>41919.140706018516</v>
      </c>
      <c r="T3378" s="17">
        <f t="shared" si="211"/>
        <v>41949.182372685187</v>
      </c>
    </row>
    <row r="3379" spans="1:20" ht="48" hidden="1" x14ac:dyDescent="0.2">
      <c r="A3379">
        <v>2506</v>
      </c>
      <c r="B3379" s="3" t="s">
        <v>2506</v>
      </c>
      <c r="C3379" s="3" t="s">
        <v>6616</v>
      </c>
      <c r="D3379" s="6">
        <v>5000</v>
      </c>
      <c r="E3379" s="8">
        <v>30</v>
      </c>
      <c r="F3379" t="s">
        <v>8220</v>
      </c>
      <c r="G3379" t="s">
        <v>8224</v>
      </c>
      <c r="H3379" t="s">
        <v>8246</v>
      </c>
      <c r="I3379">
        <v>1443906000</v>
      </c>
      <c r="J3379">
        <v>1441955269</v>
      </c>
      <c r="K3379" t="b">
        <v>0</v>
      </c>
      <c r="L3379">
        <v>2</v>
      </c>
      <c r="M3379" t="b">
        <v>0</v>
      </c>
      <c r="N3379" t="s">
        <v>8297</v>
      </c>
      <c r="O3379" s="12">
        <f t="shared" si="208"/>
        <v>1</v>
      </c>
      <c r="P3379">
        <f t="shared" si="209"/>
        <v>15</v>
      </c>
      <c r="Q3379" s="14" t="s">
        <v>8319</v>
      </c>
      <c r="R3379" t="s">
        <v>8357</v>
      </c>
      <c r="S3379" s="17">
        <f t="shared" si="210"/>
        <v>42258.297094907408</v>
      </c>
      <c r="T3379" s="17">
        <f t="shared" si="211"/>
        <v>42280.875</v>
      </c>
    </row>
    <row r="3380" spans="1:20" ht="48" hidden="1" x14ac:dyDescent="0.2">
      <c r="A3380">
        <v>917</v>
      </c>
      <c r="B3380" s="3" t="s">
        <v>918</v>
      </c>
      <c r="C3380" s="3" t="s">
        <v>5027</v>
      </c>
      <c r="D3380" s="6">
        <v>5000</v>
      </c>
      <c r="E3380" s="8">
        <v>30</v>
      </c>
      <c r="F3380" t="s">
        <v>8220</v>
      </c>
      <c r="G3380" t="s">
        <v>8223</v>
      </c>
      <c r="H3380" t="s">
        <v>8245</v>
      </c>
      <c r="I3380">
        <v>1405305000</v>
      </c>
      <c r="J3380">
        <v>1402612730</v>
      </c>
      <c r="K3380" t="b">
        <v>0</v>
      </c>
      <c r="L3380">
        <v>1</v>
      </c>
      <c r="M3380" t="b">
        <v>0</v>
      </c>
      <c r="N3380" t="s">
        <v>8276</v>
      </c>
      <c r="O3380" s="12">
        <f t="shared" si="208"/>
        <v>1</v>
      </c>
      <c r="P3380">
        <f t="shared" si="209"/>
        <v>30</v>
      </c>
      <c r="Q3380" s="14" t="s">
        <v>8327</v>
      </c>
      <c r="R3380" t="s">
        <v>8350</v>
      </c>
      <c r="S3380" s="17">
        <f t="shared" si="210"/>
        <v>41802.94363425926</v>
      </c>
      <c r="T3380" s="17">
        <f t="shared" si="211"/>
        <v>41834.104166666664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2">
        <f t="shared" si="208"/>
        <v>1</v>
      </c>
      <c r="P3381">
        <f t="shared" si="209"/>
        <v>10</v>
      </c>
      <c r="Q3381" s="14" t="s">
        <v>8321</v>
      </c>
      <c r="R3381" t="s">
        <v>8339</v>
      </c>
      <c r="S3381" s="17">
        <f t="shared" si="210"/>
        <v>41945.037789351853</v>
      </c>
      <c r="T3381" s="17">
        <f t="shared" si="211"/>
        <v>41998.208333333328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2">
        <f t="shared" si="208"/>
        <v>1</v>
      </c>
      <c r="P3382">
        <f t="shared" si="209"/>
        <v>15</v>
      </c>
      <c r="Q3382" s="14" t="s">
        <v>8311</v>
      </c>
      <c r="R3382" t="s">
        <v>8352</v>
      </c>
      <c r="S3382" s="17">
        <f t="shared" si="210"/>
        <v>40682.884791666671</v>
      </c>
      <c r="T3382" s="17">
        <f t="shared" si="211"/>
        <v>40712.884791666671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2">
        <f t="shared" si="208"/>
        <v>1</v>
      </c>
      <c r="P3383">
        <f t="shared" si="209"/>
        <v>30</v>
      </c>
      <c r="Q3383" s="14" t="s">
        <v>8327</v>
      </c>
      <c r="R3383" t="s">
        <v>8328</v>
      </c>
      <c r="S3383" s="17">
        <f t="shared" si="210"/>
        <v>40877.25099537037</v>
      </c>
      <c r="T3383" s="17">
        <f t="shared" si="211"/>
        <v>40922.25099537037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2">
        <f t="shared" si="208"/>
        <v>1</v>
      </c>
      <c r="P3384">
        <f t="shared" si="209"/>
        <v>15</v>
      </c>
      <c r="Q3384" s="14" t="s">
        <v>8327</v>
      </c>
      <c r="R3384" t="s">
        <v>8350</v>
      </c>
      <c r="S3384" s="17">
        <f t="shared" si="210"/>
        <v>41194.109340277777</v>
      </c>
      <c r="T3384" s="17">
        <f t="shared" si="211"/>
        <v>41254.151006944441</v>
      </c>
    </row>
    <row r="3385" spans="1:20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2">
        <f t="shared" si="208"/>
        <v>5</v>
      </c>
      <c r="P3385">
        <f t="shared" si="209"/>
        <v>30</v>
      </c>
      <c r="Q3385" s="14" t="s">
        <v>8323</v>
      </c>
      <c r="R3385" t="s">
        <v>8326</v>
      </c>
      <c r="S3385" s="17">
        <f t="shared" si="210"/>
        <v>42709.546064814815</v>
      </c>
      <c r="T3385" s="17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2">
        <f t="shared" si="208"/>
        <v>6</v>
      </c>
      <c r="P3386">
        <f t="shared" si="209"/>
        <v>15</v>
      </c>
      <c r="Q3386" s="14" t="s">
        <v>8323</v>
      </c>
      <c r="R3386" t="s">
        <v>8335</v>
      </c>
      <c r="S3386" s="17">
        <f t="shared" si="210"/>
        <v>42598.749155092592</v>
      </c>
      <c r="T3386" s="17">
        <f t="shared" si="211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2">
        <f t="shared" si="208"/>
        <v>120</v>
      </c>
      <c r="P3387">
        <f t="shared" si="209"/>
        <v>7.5</v>
      </c>
      <c r="Q3387" s="14" t="s">
        <v>8313</v>
      </c>
      <c r="R3387" t="s">
        <v>8314</v>
      </c>
      <c r="S3387" s="17">
        <f t="shared" si="210"/>
        <v>42252.788900462961</v>
      </c>
      <c r="T3387" s="17">
        <f t="shared" si="211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2">
        <f t="shared" si="208"/>
        <v>0</v>
      </c>
      <c r="P3388">
        <f t="shared" si="209"/>
        <v>5.8</v>
      </c>
      <c r="Q3388" s="14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2">
        <f t="shared" si="208"/>
        <v>0</v>
      </c>
      <c r="P3389">
        <f t="shared" si="209"/>
        <v>29</v>
      </c>
      <c r="Q3389" s="14" t="s">
        <v>8323</v>
      </c>
      <c r="R3389" t="s">
        <v>8326</v>
      </c>
      <c r="S3389" s="17">
        <f t="shared" si="210"/>
        <v>42359.725243055553</v>
      </c>
      <c r="T3389" s="17">
        <f t="shared" si="211"/>
        <v>42389.725243055553</v>
      </c>
    </row>
    <row r="3390" spans="1:20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2">
        <f t="shared" si="208"/>
        <v>1</v>
      </c>
      <c r="P3390">
        <f t="shared" si="209"/>
        <v>7.25</v>
      </c>
      <c r="Q3390" s="14" t="s">
        <v>8323</v>
      </c>
      <c r="R3390" t="s">
        <v>8326</v>
      </c>
      <c r="S3390" s="17">
        <f t="shared" si="210"/>
        <v>42417.675879629634</v>
      </c>
      <c r="T3390" s="17">
        <f t="shared" si="211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2">
        <f t="shared" si="208"/>
        <v>116</v>
      </c>
      <c r="P3391">
        <f t="shared" si="209"/>
        <v>7.25</v>
      </c>
      <c r="Q3391" s="14" t="s">
        <v>8327</v>
      </c>
      <c r="R3391" t="s">
        <v>8341</v>
      </c>
      <c r="S3391" s="17">
        <f t="shared" si="210"/>
        <v>41464.106087962966</v>
      </c>
      <c r="T3391" s="17">
        <f t="shared" si="211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2">
        <f t="shared" si="208"/>
        <v>1</v>
      </c>
      <c r="P3392">
        <f t="shared" si="209"/>
        <v>28</v>
      </c>
      <c r="Q3392" s="14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2">
        <f t="shared" si="208"/>
        <v>1</v>
      </c>
      <c r="P3393">
        <f t="shared" si="209"/>
        <v>14</v>
      </c>
      <c r="Q3393" s="14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2">
        <f t="shared" si="208"/>
        <v>1</v>
      </c>
      <c r="P3394">
        <f t="shared" si="209"/>
        <v>6.75</v>
      </c>
      <c r="Q3394" s="14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2">
        <f t="shared" ref="O3395:O3458" si="212">ROUND(E3395/D3395*100,0)</f>
        <v>0</v>
      </c>
      <c r="P3395">
        <f t="shared" ref="P3395:P3458" si="213">IFERROR(ROUND(E3395/L3395,2),0)</f>
        <v>13.01</v>
      </c>
      <c r="Q3395" s="14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2">
        <f t="shared" si="212"/>
        <v>0</v>
      </c>
      <c r="P3396">
        <f t="shared" si="213"/>
        <v>6.5</v>
      </c>
      <c r="Q3396" s="14" t="s">
        <v>8323</v>
      </c>
      <c r="R3396" t="s">
        <v>8324</v>
      </c>
      <c r="S3396" s="17">
        <f t="shared" si="214"/>
        <v>41977.780104166668</v>
      </c>
      <c r="T3396" s="17">
        <f t="shared" si="21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2">
        <f t="shared" si="212"/>
        <v>0</v>
      </c>
      <c r="P3397">
        <f t="shared" si="213"/>
        <v>13</v>
      </c>
      <c r="Q3397" s="14" t="s">
        <v>8316</v>
      </c>
      <c r="R3397" t="s">
        <v>8344</v>
      </c>
      <c r="S3397" s="17">
        <f t="shared" si="214"/>
        <v>42529.969131944439</v>
      </c>
      <c r="T3397" s="17">
        <f t="shared" si="215"/>
        <v>42549.969131944439</v>
      </c>
    </row>
    <row r="3398" spans="1:20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2">
        <f t="shared" si="212"/>
        <v>0</v>
      </c>
      <c r="P3398">
        <f t="shared" si="213"/>
        <v>13</v>
      </c>
      <c r="Q3398" s="14" t="s">
        <v>8323</v>
      </c>
      <c r="R3398" t="s">
        <v>8326</v>
      </c>
      <c r="S3398" s="17">
        <f t="shared" si="214"/>
        <v>41848.84002314815</v>
      </c>
      <c r="T3398" s="17">
        <f t="shared" si="21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2">
        <f t="shared" si="212"/>
        <v>0</v>
      </c>
      <c r="P3399">
        <f t="shared" si="213"/>
        <v>13</v>
      </c>
      <c r="Q3399" s="14" t="s">
        <v>8321</v>
      </c>
      <c r="R3399" t="s">
        <v>8339</v>
      </c>
      <c r="S3399" s="17">
        <f t="shared" si="214"/>
        <v>42038.824988425928</v>
      </c>
      <c r="T3399" s="17">
        <f t="shared" si="215"/>
        <v>42054.824988425928</v>
      </c>
    </row>
    <row r="3400" spans="1:20" ht="16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2">
        <f t="shared" si="212"/>
        <v>0</v>
      </c>
      <c r="P3400">
        <f t="shared" si="213"/>
        <v>13</v>
      </c>
      <c r="Q3400" s="14" t="s">
        <v>8323</v>
      </c>
      <c r="R3400" t="s">
        <v>8324</v>
      </c>
      <c r="S3400" s="17">
        <f t="shared" si="214"/>
        <v>42062.680486111116</v>
      </c>
      <c r="T3400" s="17">
        <f t="shared" si="21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2">
        <f t="shared" si="212"/>
        <v>0</v>
      </c>
      <c r="P3401">
        <f t="shared" si="213"/>
        <v>13</v>
      </c>
      <c r="Q3401" s="14" t="s">
        <v>8308</v>
      </c>
      <c r="R3401" t="s">
        <v>8342</v>
      </c>
      <c r="S3401" s="17">
        <f t="shared" si="214"/>
        <v>42446.780162037037</v>
      </c>
      <c r="T3401" s="17">
        <f t="shared" si="21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2">
        <f t="shared" si="212"/>
        <v>0</v>
      </c>
      <c r="P3402">
        <f t="shared" si="213"/>
        <v>13</v>
      </c>
      <c r="Q3402" s="14" t="s">
        <v>8308</v>
      </c>
      <c r="R3402" t="s">
        <v>8310</v>
      </c>
      <c r="S3402" s="17">
        <f t="shared" si="214"/>
        <v>41855.784305555557</v>
      </c>
      <c r="T3402" s="17">
        <f t="shared" si="21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2">
        <f t="shared" si="212"/>
        <v>0</v>
      </c>
      <c r="P3403">
        <f t="shared" si="213"/>
        <v>13</v>
      </c>
      <c r="Q3403" s="14" t="s">
        <v>8311</v>
      </c>
      <c r="R3403" t="s">
        <v>8348</v>
      </c>
      <c r="S3403" s="17">
        <f t="shared" si="214"/>
        <v>42604.239629629628</v>
      </c>
      <c r="T3403" s="17">
        <f t="shared" si="21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2">
        <f t="shared" si="212"/>
        <v>0</v>
      </c>
      <c r="P3404">
        <f t="shared" si="213"/>
        <v>13</v>
      </c>
      <c r="Q3404" s="14" t="s">
        <v>8319</v>
      </c>
      <c r="R3404" t="s">
        <v>8345</v>
      </c>
      <c r="S3404" s="17">
        <f t="shared" si="214"/>
        <v>42180.18604166666</v>
      </c>
      <c r="T3404" s="17">
        <f t="shared" si="21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2">
        <f t="shared" si="212"/>
        <v>1</v>
      </c>
      <c r="P3405">
        <f t="shared" si="213"/>
        <v>13</v>
      </c>
      <c r="Q3405" s="14" t="s">
        <v>8316</v>
      </c>
      <c r="R3405" t="s">
        <v>8334</v>
      </c>
      <c r="S3405" s="17">
        <f t="shared" si="214"/>
        <v>40710.731180555551</v>
      </c>
      <c r="T3405" s="17">
        <f t="shared" si="215"/>
        <v>40740.731180555551</v>
      </c>
    </row>
    <row r="3406" spans="1:20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2">
        <f t="shared" si="212"/>
        <v>1</v>
      </c>
      <c r="P3406">
        <f t="shared" si="213"/>
        <v>13</v>
      </c>
      <c r="Q3406" s="14" t="s">
        <v>8323</v>
      </c>
      <c r="R3406" t="s">
        <v>8326</v>
      </c>
      <c r="S3406" s="17">
        <f t="shared" si="214"/>
        <v>42021.301192129627</v>
      </c>
      <c r="T3406" s="17">
        <f t="shared" si="21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2">
        <f t="shared" si="212"/>
        <v>2</v>
      </c>
      <c r="P3407">
        <f t="shared" si="213"/>
        <v>13</v>
      </c>
      <c r="Q3407" s="14" t="s">
        <v>8319</v>
      </c>
      <c r="R3407" t="s">
        <v>8345</v>
      </c>
      <c r="S3407" s="17">
        <f t="shared" si="214"/>
        <v>42382.906527777777</v>
      </c>
      <c r="T3407" s="17">
        <f t="shared" si="215"/>
        <v>42442.864861111113</v>
      </c>
    </row>
    <row r="3408" spans="1:20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2">
        <f t="shared" si="212"/>
        <v>0</v>
      </c>
      <c r="P3408">
        <f t="shared" si="213"/>
        <v>25</v>
      </c>
      <c r="Q3408" s="14" t="s">
        <v>8323</v>
      </c>
      <c r="R3408" t="s">
        <v>8326</v>
      </c>
      <c r="S3408" s="17">
        <f t="shared" si="214"/>
        <v>42210.439768518518</v>
      </c>
      <c r="T3408" s="17">
        <f t="shared" si="215"/>
        <v>42240.439768518518</v>
      </c>
    </row>
    <row r="3409" spans="1:20" ht="32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2">
        <f t="shared" si="212"/>
        <v>0</v>
      </c>
      <c r="P3409">
        <f t="shared" si="213"/>
        <v>25</v>
      </c>
      <c r="Q3409" s="14" t="s">
        <v>8323</v>
      </c>
      <c r="R3409" t="s">
        <v>8324</v>
      </c>
      <c r="S3409" s="17">
        <f t="shared" si="214"/>
        <v>42207.795787037037</v>
      </c>
      <c r="T3409" s="17">
        <f t="shared" si="21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2">
        <f t="shared" si="212"/>
        <v>0</v>
      </c>
      <c r="P3410">
        <f t="shared" si="213"/>
        <v>25</v>
      </c>
      <c r="Q3410" s="14" t="s">
        <v>8321</v>
      </c>
      <c r="R3410" t="s">
        <v>8339</v>
      </c>
      <c r="S3410" s="17">
        <f t="shared" si="214"/>
        <v>40800.6403587963</v>
      </c>
      <c r="T3410" s="17">
        <f t="shared" si="21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2">
        <f t="shared" si="212"/>
        <v>0</v>
      </c>
      <c r="P3411">
        <f t="shared" si="213"/>
        <v>25</v>
      </c>
      <c r="Q3411" s="14" t="s">
        <v>8308</v>
      </c>
      <c r="R3411" t="s">
        <v>8342</v>
      </c>
      <c r="S3411" s="17">
        <f t="shared" si="214"/>
        <v>41954.722916666666</v>
      </c>
      <c r="T3411" s="17">
        <f t="shared" si="215"/>
        <v>42014.722916666666</v>
      </c>
    </row>
    <row r="3412" spans="1:20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2">
        <f t="shared" si="212"/>
        <v>0</v>
      </c>
      <c r="P3412">
        <f t="shared" si="213"/>
        <v>25</v>
      </c>
      <c r="Q3412" s="14" t="s">
        <v>8323</v>
      </c>
      <c r="R3412" t="s">
        <v>8326</v>
      </c>
      <c r="S3412" s="17">
        <f t="shared" si="214"/>
        <v>42243.790393518517</v>
      </c>
      <c r="T3412" s="17">
        <f t="shared" si="21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2">
        <f t="shared" si="212"/>
        <v>0</v>
      </c>
      <c r="P3413">
        <f t="shared" si="213"/>
        <v>25</v>
      </c>
      <c r="Q3413" s="14" t="s">
        <v>8319</v>
      </c>
      <c r="R3413" t="s">
        <v>8345</v>
      </c>
      <c r="S3413" s="17">
        <f t="shared" si="214"/>
        <v>41938.804710648146</v>
      </c>
      <c r="T3413" s="17">
        <f t="shared" si="21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2">
        <f t="shared" si="212"/>
        <v>0</v>
      </c>
      <c r="P3414">
        <f t="shared" si="213"/>
        <v>25</v>
      </c>
      <c r="Q3414" s="14" t="s">
        <v>8308</v>
      </c>
      <c r="R3414" t="s">
        <v>8342</v>
      </c>
      <c r="S3414" s="17">
        <f t="shared" si="214"/>
        <v>42064.794490740736</v>
      </c>
      <c r="T3414" s="17">
        <f t="shared" si="21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2">
        <f t="shared" si="212"/>
        <v>0</v>
      </c>
      <c r="P3415">
        <f t="shared" si="213"/>
        <v>25</v>
      </c>
      <c r="Q3415" s="14" t="s">
        <v>8316</v>
      </c>
      <c r="R3415" t="s">
        <v>8334</v>
      </c>
      <c r="S3415" s="17">
        <f t="shared" si="214"/>
        <v>41843.772789351853</v>
      </c>
      <c r="T3415" s="17">
        <f t="shared" si="215"/>
        <v>41903.772789351853</v>
      </c>
    </row>
    <row r="3416" spans="1:20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2">
        <f t="shared" si="212"/>
        <v>0</v>
      </c>
      <c r="P3416">
        <f t="shared" si="213"/>
        <v>25</v>
      </c>
      <c r="Q3416" s="14" t="s">
        <v>8323</v>
      </c>
      <c r="R3416" t="s">
        <v>8326</v>
      </c>
      <c r="S3416" s="17">
        <f t="shared" si="214"/>
        <v>42479.039212962962</v>
      </c>
      <c r="T3416" s="17">
        <f t="shared" si="21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2">
        <f t="shared" si="212"/>
        <v>0</v>
      </c>
      <c r="P3417">
        <f t="shared" si="213"/>
        <v>12.5</v>
      </c>
      <c r="Q3417" s="14" t="s">
        <v>8321</v>
      </c>
      <c r="R3417" t="s">
        <v>8339</v>
      </c>
      <c r="S3417" s="17">
        <f t="shared" si="214"/>
        <v>41759.542534722219</v>
      </c>
      <c r="T3417" s="17">
        <f t="shared" si="21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2">
        <f t="shared" si="212"/>
        <v>0</v>
      </c>
      <c r="P3418">
        <f t="shared" si="213"/>
        <v>25</v>
      </c>
      <c r="Q3418" s="14" t="s">
        <v>8327</v>
      </c>
      <c r="R3418" t="s">
        <v>8350</v>
      </c>
      <c r="S3418" s="17">
        <f t="shared" si="214"/>
        <v>41124.479722222226</v>
      </c>
      <c r="T3418" s="17">
        <f t="shared" si="21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2">
        <f t="shared" si="212"/>
        <v>0</v>
      </c>
      <c r="P3419">
        <f t="shared" si="213"/>
        <v>25</v>
      </c>
      <c r="Q3419" s="14" t="s">
        <v>8313</v>
      </c>
      <c r="R3419" t="s">
        <v>8353</v>
      </c>
      <c r="S3419" s="17">
        <f t="shared" si="214"/>
        <v>42206.763217592597</v>
      </c>
      <c r="T3419" s="17">
        <f t="shared" si="215"/>
        <v>42236.763217592597</v>
      </c>
    </row>
    <row r="3420" spans="1:20" ht="16" x14ac:dyDescent="0.2">
      <c r="A3420">
        <v>2893</v>
      </c>
      <c r="B3420" s="3" t="s">
        <v>2893</v>
      </c>
      <c r="C3420" s="3" t="s">
        <v>7003</v>
      </c>
      <c r="D3420" s="6">
        <v>5000</v>
      </c>
      <c r="E3420" s="8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 s="12">
        <f t="shared" si="212"/>
        <v>1</v>
      </c>
      <c r="P3420">
        <f t="shared" si="213"/>
        <v>12.5</v>
      </c>
      <c r="Q3420" s="14" t="s">
        <v>8323</v>
      </c>
      <c r="R3420" t="s">
        <v>8326</v>
      </c>
      <c r="S3420" s="17">
        <f t="shared" si="214"/>
        <v>41953.773090277777</v>
      </c>
      <c r="T3420" s="17">
        <f t="shared" si="215"/>
        <v>42013.083333333328</v>
      </c>
    </row>
    <row r="3421" spans="1:20" ht="48" hidden="1" x14ac:dyDescent="0.2">
      <c r="A3421">
        <v>1099</v>
      </c>
      <c r="B3421" s="3" t="s">
        <v>1100</v>
      </c>
      <c r="C3421" s="3" t="s">
        <v>5209</v>
      </c>
      <c r="D3421" s="6">
        <v>5000</v>
      </c>
      <c r="E3421" s="8">
        <v>25</v>
      </c>
      <c r="F3421" t="s">
        <v>8220</v>
      </c>
      <c r="G3421" t="s">
        <v>8224</v>
      </c>
      <c r="H3421" t="s">
        <v>8246</v>
      </c>
      <c r="I3421">
        <v>1431547468</v>
      </c>
      <c r="J3421">
        <v>1428955468</v>
      </c>
      <c r="K3421" t="b">
        <v>0</v>
      </c>
      <c r="L3421">
        <v>1</v>
      </c>
      <c r="M3421" t="b">
        <v>0</v>
      </c>
      <c r="N3421" t="s">
        <v>8280</v>
      </c>
      <c r="O3421" s="12">
        <f t="shared" si="212"/>
        <v>1</v>
      </c>
      <c r="P3421">
        <f t="shared" si="213"/>
        <v>25</v>
      </c>
      <c r="Q3421" s="14" t="s">
        <v>8316</v>
      </c>
      <c r="R3421" t="s">
        <v>8334</v>
      </c>
      <c r="S3421" s="17">
        <f t="shared" si="214"/>
        <v>42107.836435185185</v>
      </c>
      <c r="T3421" s="17">
        <f t="shared" si="215"/>
        <v>42137.836435185185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2">
        <f t="shared" si="212"/>
        <v>1</v>
      </c>
      <c r="P3422">
        <f t="shared" si="213"/>
        <v>25</v>
      </c>
      <c r="Q3422" s="14" t="s">
        <v>8308</v>
      </c>
      <c r="R3422" t="s">
        <v>8342</v>
      </c>
      <c r="S3422" s="17">
        <f t="shared" si="214"/>
        <v>42276.046689814815</v>
      </c>
      <c r="T3422" s="17">
        <f t="shared" si="215"/>
        <v>42306.046689814815</v>
      </c>
    </row>
    <row r="3423" spans="1:20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2">
        <f t="shared" si="212"/>
        <v>1</v>
      </c>
      <c r="P3423">
        <f t="shared" si="213"/>
        <v>25</v>
      </c>
      <c r="Q3423" s="14" t="s">
        <v>8323</v>
      </c>
      <c r="R3423" t="s">
        <v>8326</v>
      </c>
      <c r="S3423" s="17">
        <f t="shared" si="214"/>
        <v>42439.702314814815</v>
      </c>
      <c r="T3423" s="17">
        <f t="shared" si="21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2">
        <f t="shared" si="212"/>
        <v>1</v>
      </c>
      <c r="P3424">
        <f t="shared" si="213"/>
        <v>25</v>
      </c>
      <c r="Q3424" s="14" t="s">
        <v>8319</v>
      </c>
      <c r="R3424" t="s">
        <v>8345</v>
      </c>
      <c r="S3424" s="17">
        <f t="shared" si="214"/>
        <v>42058.334027777775</v>
      </c>
      <c r="T3424" s="17">
        <f t="shared" si="215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2">
        <f t="shared" si="212"/>
        <v>1</v>
      </c>
      <c r="P3425">
        <f t="shared" si="213"/>
        <v>25</v>
      </c>
      <c r="Q3425" s="14" t="s">
        <v>8311</v>
      </c>
      <c r="R3425" t="s">
        <v>8356</v>
      </c>
      <c r="S3425" s="17">
        <f t="shared" si="214"/>
        <v>40927.036979166667</v>
      </c>
      <c r="T3425" s="17">
        <f t="shared" si="215"/>
        <v>40986.995312500003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2">
        <f t="shared" si="212"/>
        <v>1</v>
      </c>
      <c r="P3426">
        <f t="shared" si="213"/>
        <v>8.33</v>
      </c>
      <c r="Q3426" s="14" t="s">
        <v>8319</v>
      </c>
      <c r="R3426" t="s">
        <v>8345</v>
      </c>
      <c r="S3426" s="17">
        <f t="shared" si="214"/>
        <v>41760.10974537037</v>
      </c>
      <c r="T3426" s="17">
        <f t="shared" si="215"/>
        <v>41790.979166666664</v>
      </c>
    </row>
    <row r="3427" spans="1:20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2">
        <f t="shared" si="212"/>
        <v>1</v>
      </c>
      <c r="P3427">
        <f t="shared" si="213"/>
        <v>25</v>
      </c>
      <c r="Q3427" s="14" t="s">
        <v>8323</v>
      </c>
      <c r="R3427" t="s">
        <v>8326</v>
      </c>
      <c r="S3427" s="17">
        <f t="shared" si="214"/>
        <v>42317.826377314821</v>
      </c>
      <c r="T3427" s="17">
        <f t="shared" si="215"/>
        <v>42357.826377314821</v>
      </c>
    </row>
    <row r="3428" spans="1:20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2">
        <f t="shared" si="212"/>
        <v>1</v>
      </c>
      <c r="P3428">
        <f t="shared" si="213"/>
        <v>25</v>
      </c>
      <c r="Q3428" s="14" t="s">
        <v>8327</v>
      </c>
      <c r="R3428" t="s">
        <v>8354</v>
      </c>
      <c r="S3428" s="17">
        <f t="shared" si="214"/>
        <v>40985.459803240738</v>
      </c>
      <c r="T3428" s="17">
        <f t="shared" si="215"/>
        <v>41015.666666666664</v>
      </c>
    </row>
    <row r="3429" spans="1:20" ht="48" x14ac:dyDescent="0.2">
      <c r="A3429">
        <v>3927</v>
      </c>
      <c r="B3429" s="3" t="s">
        <v>3924</v>
      </c>
      <c r="C3429" s="3" t="s">
        <v>8035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1407565504</v>
      </c>
      <c r="J3429">
        <v>1404973504</v>
      </c>
      <c r="K3429" t="b">
        <v>0</v>
      </c>
      <c r="L3429">
        <v>2</v>
      </c>
      <c r="M3429" t="b">
        <v>0</v>
      </c>
      <c r="N3429" t="s">
        <v>8269</v>
      </c>
      <c r="O3429" s="12">
        <f t="shared" si="212"/>
        <v>1</v>
      </c>
      <c r="P3429">
        <f t="shared" si="213"/>
        <v>12.5</v>
      </c>
      <c r="Q3429" s="14" t="s">
        <v>8323</v>
      </c>
      <c r="R3429" t="s">
        <v>8326</v>
      </c>
      <c r="S3429" s="17">
        <f t="shared" si="214"/>
        <v>41830.267407407409</v>
      </c>
      <c r="T3429" s="17">
        <f t="shared" si="215"/>
        <v>41860.267407407409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2">
        <f t="shared" si="212"/>
        <v>1</v>
      </c>
      <c r="P3430">
        <f t="shared" si="213"/>
        <v>25</v>
      </c>
      <c r="Q3430" s="14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2">
        <f t="shared" si="212"/>
        <v>1</v>
      </c>
      <c r="P3431">
        <f t="shared" si="213"/>
        <v>12.5</v>
      </c>
      <c r="Q3431" s="14" t="s">
        <v>8323</v>
      </c>
      <c r="R3431" t="s">
        <v>8335</v>
      </c>
      <c r="S3431" s="17">
        <f t="shared" si="214"/>
        <v>41861.767094907409</v>
      </c>
      <c r="T3431" s="17">
        <f t="shared" si="215"/>
        <v>41882.767094907409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2">
        <f t="shared" si="212"/>
        <v>2</v>
      </c>
      <c r="P3432">
        <f t="shared" si="213"/>
        <v>6.25</v>
      </c>
      <c r="Q3432" s="14" t="s">
        <v>8313</v>
      </c>
      <c r="R3432" t="s">
        <v>8314</v>
      </c>
      <c r="S3432" s="17">
        <f t="shared" si="214"/>
        <v>41820.752268518518</v>
      </c>
      <c r="T3432" s="17">
        <f t="shared" si="215"/>
        <v>41850.752268518518</v>
      </c>
    </row>
    <row r="3433" spans="1:20" ht="48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2">
        <f t="shared" si="212"/>
        <v>3</v>
      </c>
      <c r="P3433">
        <f t="shared" si="213"/>
        <v>12.5</v>
      </c>
      <c r="Q3433" s="14" t="s">
        <v>8323</v>
      </c>
      <c r="R3433" t="s">
        <v>8324</v>
      </c>
      <c r="S3433" s="17">
        <f t="shared" si="214"/>
        <v>42297.823113425926</v>
      </c>
      <c r="T3433" s="17">
        <f t="shared" si="215"/>
        <v>42327.864780092597</v>
      </c>
    </row>
    <row r="3434" spans="1:20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2">
        <f t="shared" si="212"/>
        <v>3</v>
      </c>
      <c r="P3434">
        <f t="shared" si="213"/>
        <v>25</v>
      </c>
      <c r="Q3434" s="14" t="s">
        <v>8323</v>
      </c>
      <c r="R3434" t="s">
        <v>8326</v>
      </c>
      <c r="S3434" s="17">
        <f t="shared" si="214"/>
        <v>42059.970729166671</v>
      </c>
      <c r="T3434" s="17">
        <f t="shared" si="215"/>
        <v>42089.929062499999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2">
        <f t="shared" si="212"/>
        <v>5</v>
      </c>
      <c r="P3435">
        <f t="shared" si="213"/>
        <v>8.33</v>
      </c>
      <c r="Q3435" s="14" t="s">
        <v>8316</v>
      </c>
      <c r="R3435" t="s">
        <v>8334</v>
      </c>
      <c r="S3435" s="17">
        <f t="shared" si="214"/>
        <v>42167.207071759258</v>
      </c>
      <c r="T3435" s="17">
        <f t="shared" si="215"/>
        <v>42197.207071759258</v>
      </c>
    </row>
    <row r="3436" spans="1:20" ht="32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2">
        <f t="shared" si="212"/>
        <v>5</v>
      </c>
      <c r="P3436">
        <f t="shared" si="213"/>
        <v>25</v>
      </c>
      <c r="Q3436" s="14" t="s">
        <v>8323</v>
      </c>
      <c r="R3436" t="s">
        <v>8335</v>
      </c>
      <c r="S3436" s="17">
        <f t="shared" si="214"/>
        <v>42756.018506944441</v>
      </c>
      <c r="T3436" s="17">
        <f t="shared" si="215"/>
        <v>42786.018506944441</v>
      </c>
    </row>
    <row r="3437" spans="1:20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2">
        <f t="shared" si="212"/>
        <v>13</v>
      </c>
      <c r="P3437">
        <f t="shared" si="213"/>
        <v>12.5</v>
      </c>
      <c r="Q3437" s="14" t="s">
        <v>8316</v>
      </c>
      <c r="R3437" t="s">
        <v>8334</v>
      </c>
      <c r="S3437" s="17">
        <f t="shared" si="214"/>
        <v>42440.820277777777</v>
      </c>
      <c r="T3437" s="17">
        <f t="shared" si="215"/>
        <v>42470.778611111105</v>
      </c>
    </row>
    <row r="3438" spans="1:20" ht="48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2">
        <f t="shared" si="212"/>
        <v>0</v>
      </c>
      <c r="P3438">
        <f t="shared" si="213"/>
        <v>2.67</v>
      </c>
      <c r="Q3438" s="14" t="s">
        <v>8323</v>
      </c>
      <c r="R3438" t="s">
        <v>8324</v>
      </c>
      <c r="S3438" s="17">
        <f t="shared" si="214"/>
        <v>42097.649224537032</v>
      </c>
      <c r="T3438" s="17">
        <f t="shared" si="215"/>
        <v>42157.649224537032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2">
        <f t="shared" si="212"/>
        <v>2</v>
      </c>
      <c r="P3439">
        <f t="shared" si="213"/>
        <v>4.8</v>
      </c>
      <c r="Q3439" s="14" t="s">
        <v>8321</v>
      </c>
      <c r="R3439" t="s">
        <v>8339</v>
      </c>
      <c r="S3439" s="17">
        <f t="shared" si="214"/>
        <v>41513.107256944444</v>
      </c>
      <c r="T3439" s="17">
        <f t="shared" si="215"/>
        <v>41528.107256944444</v>
      </c>
    </row>
    <row r="3440" spans="1:20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2">
        <f t="shared" si="212"/>
        <v>2</v>
      </c>
      <c r="P3440">
        <f t="shared" si="213"/>
        <v>5.75</v>
      </c>
      <c r="Q3440" s="14" t="s">
        <v>8323</v>
      </c>
      <c r="R3440" t="s">
        <v>8326</v>
      </c>
      <c r="S3440" s="17">
        <f t="shared" si="214"/>
        <v>41879.043530092589</v>
      </c>
      <c r="T3440" s="17">
        <f t="shared" si="215"/>
        <v>41909.043530092589</v>
      </c>
    </row>
    <row r="3441" spans="1:20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2">
        <f t="shared" si="212"/>
        <v>5</v>
      </c>
      <c r="P3441">
        <f t="shared" si="213"/>
        <v>5.75</v>
      </c>
      <c r="Q3441" s="14" t="s">
        <v>8323</v>
      </c>
      <c r="R3441" t="s">
        <v>8326</v>
      </c>
      <c r="S3441" s="17">
        <f t="shared" si="214"/>
        <v>41811.555462962962</v>
      </c>
      <c r="T3441" s="17">
        <f t="shared" si="215"/>
        <v>41812.875</v>
      </c>
    </row>
    <row r="3442" spans="1:20" ht="64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2">
        <f t="shared" si="212"/>
        <v>0</v>
      </c>
      <c r="P3442">
        <f t="shared" si="213"/>
        <v>7.33</v>
      </c>
      <c r="Q3442" s="14" t="s">
        <v>8323</v>
      </c>
      <c r="R3442" t="s">
        <v>8324</v>
      </c>
      <c r="S3442" s="17">
        <f t="shared" si="214"/>
        <v>42409.571284722217</v>
      </c>
      <c r="T3442" s="17">
        <f t="shared" si="21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2">
        <f t="shared" si="212"/>
        <v>1</v>
      </c>
      <c r="P3443">
        <f t="shared" si="213"/>
        <v>22</v>
      </c>
      <c r="Q3443" s="14" t="s">
        <v>8327</v>
      </c>
      <c r="R3443" t="s">
        <v>8330</v>
      </c>
      <c r="S3443" s="17">
        <f t="shared" si="214"/>
        <v>42286.861493055556</v>
      </c>
      <c r="T3443" s="17">
        <f t="shared" si="21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2">
        <f t="shared" si="212"/>
        <v>0</v>
      </c>
      <c r="P3444">
        <f t="shared" si="213"/>
        <v>10.5</v>
      </c>
      <c r="Q3444" s="14" t="s">
        <v>8316</v>
      </c>
      <c r="R3444" t="s">
        <v>8344</v>
      </c>
      <c r="S3444" s="17">
        <f t="shared" si="214"/>
        <v>42496.264965277776</v>
      </c>
      <c r="T3444" s="17">
        <f t="shared" si="215"/>
        <v>42526.264965277776</v>
      </c>
    </row>
    <row r="3445" spans="1:20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2">
        <f t="shared" si="212"/>
        <v>0</v>
      </c>
      <c r="P3445">
        <f t="shared" si="213"/>
        <v>7</v>
      </c>
      <c r="Q3445" s="14" t="s">
        <v>8323</v>
      </c>
      <c r="R3445" t="s">
        <v>8326</v>
      </c>
      <c r="S3445" s="17">
        <f t="shared" si="214"/>
        <v>41995.084074074075</v>
      </c>
      <c r="T3445" s="17">
        <f t="shared" si="21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2">
        <f t="shared" si="212"/>
        <v>0</v>
      </c>
      <c r="P3446">
        <f t="shared" si="213"/>
        <v>10.5</v>
      </c>
      <c r="Q3446" s="14" t="s">
        <v>8327</v>
      </c>
      <c r="R3446" t="s">
        <v>8350</v>
      </c>
      <c r="S3446" s="17">
        <f t="shared" si="214"/>
        <v>42429.84956018519</v>
      </c>
      <c r="T3446" s="17">
        <f t="shared" si="215"/>
        <v>42459.807893518519</v>
      </c>
    </row>
    <row r="3447" spans="1:20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2">
        <f t="shared" si="212"/>
        <v>0</v>
      </c>
      <c r="P3447">
        <f t="shared" si="213"/>
        <v>10.5</v>
      </c>
      <c r="Q3447" s="14" t="s">
        <v>8323</v>
      </c>
      <c r="R3447" t="s">
        <v>8326</v>
      </c>
      <c r="S3447" s="17">
        <f t="shared" si="214"/>
        <v>41745.891319444447</v>
      </c>
      <c r="T3447" s="17">
        <f t="shared" si="215"/>
        <v>41767.891319444447</v>
      </c>
    </row>
    <row r="3448" spans="1:20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2">
        <f t="shared" si="212"/>
        <v>0</v>
      </c>
      <c r="P3448">
        <f t="shared" si="213"/>
        <v>10.5</v>
      </c>
      <c r="Q3448" s="14" t="s">
        <v>8323</v>
      </c>
      <c r="R3448" t="s">
        <v>8326</v>
      </c>
      <c r="S3448" s="17">
        <f t="shared" si="214"/>
        <v>42559.474004629628</v>
      </c>
      <c r="T3448" s="17">
        <f t="shared" si="21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2">
        <f t="shared" si="212"/>
        <v>1</v>
      </c>
      <c r="P3449">
        <f t="shared" si="213"/>
        <v>7</v>
      </c>
      <c r="Q3449" s="14" t="s">
        <v>8311</v>
      </c>
      <c r="R3449" t="s">
        <v>8352</v>
      </c>
      <c r="S3449" s="17">
        <f t="shared" si="214"/>
        <v>41456.981215277774</v>
      </c>
      <c r="T3449" s="17">
        <f t="shared" si="21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2">
        <f t="shared" si="212"/>
        <v>1</v>
      </c>
      <c r="P3450">
        <f t="shared" si="213"/>
        <v>10.5</v>
      </c>
      <c r="Q3450" s="14" t="s">
        <v>8319</v>
      </c>
      <c r="R3450" t="s">
        <v>8345</v>
      </c>
      <c r="S3450" s="17">
        <f t="shared" si="214"/>
        <v>42382.130833333329</v>
      </c>
      <c r="T3450" s="17">
        <f t="shared" si="21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2">
        <f t="shared" si="212"/>
        <v>1</v>
      </c>
      <c r="P3451">
        <f t="shared" si="213"/>
        <v>3</v>
      </c>
      <c r="Q3451" s="14" t="s">
        <v>8316</v>
      </c>
      <c r="R3451" t="s">
        <v>8334</v>
      </c>
      <c r="S3451" s="17">
        <f t="shared" si="214"/>
        <v>41250.025902777779</v>
      </c>
      <c r="T3451" s="17">
        <f t="shared" si="215"/>
        <v>41280.025902777779</v>
      </c>
    </row>
    <row r="3452" spans="1:20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2">
        <f t="shared" si="212"/>
        <v>1</v>
      </c>
      <c r="P3452">
        <f t="shared" si="213"/>
        <v>7</v>
      </c>
      <c r="Q3452" s="14" t="s">
        <v>8323</v>
      </c>
      <c r="R3452" t="s">
        <v>8326</v>
      </c>
      <c r="S3452" s="17">
        <f t="shared" si="214"/>
        <v>41831.742962962962</v>
      </c>
      <c r="T3452" s="17">
        <f t="shared" si="215"/>
        <v>41860.125</v>
      </c>
    </row>
    <row r="3453" spans="1:20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2">
        <f t="shared" si="212"/>
        <v>0</v>
      </c>
      <c r="P3453">
        <f t="shared" si="213"/>
        <v>20</v>
      </c>
      <c r="Q3453" s="14" t="s">
        <v>8323</v>
      </c>
      <c r="R3453" t="s">
        <v>8326</v>
      </c>
      <c r="S3453" s="17">
        <f t="shared" si="214"/>
        <v>41929.266215277778</v>
      </c>
      <c r="T3453" s="17">
        <f t="shared" si="215"/>
        <v>41968.823611111111</v>
      </c>
    </row>
    <row r="3454" spans="1:20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2">
        <f t="shared" si="212"/>
        <v>0</v>
      </c>
      <c r="P3454">
        <f t="shared" si="213"/>
        <v>20</v>
      </c>
      <c r="Q3454" s="14" t="s">
        <v>8323</v>
      </c>
      <c r="R3454" t="s">
        <v>8326</v>
      </c>
      <c r="S3454" s="17">
        <f t="shared" si="214"/>
        <v>42039.194988425923</v>
      </c>
      <c r="T3454" s="17">
        <f t="shared" si="21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2">
        <f t="shared" si="212"/>
        <v>0</v>
      </c>
      <c r="P3455">
        <f t="shared" si="213"/>
        <v>20</v>
      </c>
      <c r="Q3455" s="14" t="s">
        <v>8321</v>
      </c>
      <c r="R3455" t="s">
        <v>8325</v>
      </c>
      <c r="S3455" s="17">
        <f t="shared" si="214"/>
        <v>42202.594293981485</v>
      </c>
      <c r="T3455" s="17">
        <f t="shared" si="215"/>
        <v>42232.587974537033</v>
      </c>
    </row>
    <row r="3456" spans="1:20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2">
        <f t="shared" si="212"/>
        <v>0</v>
      </c>
      <c r="P3456">
        <f t="shared" si="213"/>
        <v>20</v>
      </c>
      <c r="Q3456" s="14" t="s">
        <v>8323</v>
      </c>
      <c r="R3456" t="s">
        <v>8326</v>
      </c>
      <c r="S3456" s="17">
        <f t="shared" si="214"/>
        <v>41831.675034722226</v>
      </c>
      <c r="T3456" s="17">
        <f t="shared" si="215"/>
        <v>41891.675034722226</v>
      </c>
    </row>
    <row r="3457" spans="1:20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2">
        <f t="shared" si="212"/>
        <v>0</v>
      </c>
      <c r="P3457">
        <f t="shared" si="213"/>
        <v>10</v>
      </c>
      <c r="Q3457" s="14" t="s">
        <v>8323</v>
      </c>
      <c r="R3457" t="s">
        <v>8326</v>
      </c>
      <c r="S3457" s="17">
        <f t="shared" si="214"/>
        <v>42065.190694444449</v>
      </c>
      <c r="T3457" s="17">
        <f t="shared" si="21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2">
        <f t="shared" si="212"/>
        <v>0</v>
      </c>
      <c r="P3458">
        <f t="shared" si="213"/>
        <v>10</v>
      </c>
      <c r="Q3458" s="14" t="s">
        <v>8308</v>
      </c>
      <c r="R3458" t="s">
        <v>8342</v>
      </c>
      <c r="S3458" s="17">
        <f t="shared" si="214"/>
        <v>42545.705266203702</v>
      </c>
      <c r="T3458" s="17">
        <f t="shared" si="21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2">
        <f t="shared" ref="O3459:O3522" si="216">ROUND(E3459/D3459*100,0)</f>
        <v>0</v>
      </c>
      <c r="P3459">
        <f t="shared" ref="P3459:P3522" si="217">IFERROR(ROUND(E3459/L3459,2),0)</f>
        <v>20</v>
      </c>
      <c r="Q3459" s="14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2">
        <f t="shared" si="216"/>
        <v>1</v>
      </c>
      <c r="P3460">
        <f t="shared" si="217"/>
        <v>20</v>
      </c>
      <c r="Q3460" s="14" t="s">
        <v>8316</v>
      </c>
      <c r="R3460" t="s">
        <v>8344</v>
      </c>
      <c r="S3460" s="17">
        <f t="shared" si="218"/>
        <v>41821.407187500001</v>
      </c>
      <c r="T3460" s="17">
        <f t="shared" si="21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2">
        <f t="shared" si="216"/>
        <v>1</v>
      </c>
      <c r="P3461">
        <f t="shared" si="217"/>
        <v>20</v>
      </c>
      <c r="Q3461" s="14" t="s">
        <v>8308</v>
      </c>
      <c r="R3461" t="s">
        <v>8342</v>
      </c>
      <c r="S3461" s="17">
        <f t="shared" si="218"/>
        <v>42340.847361111111</v>
      </c>
      <c r="T3461" s="17">
        <f t="shared" si="21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2">
        <f t="shared" si="216"/>
        <v>1</v>
      </c>
      <c r="P3462">
        <f t="shared" si="217"/>
        <v>10</v>
      </c>
      <c r="Q3462" s="14" t="s">
        <v>8327</v>
      </c>
      <c r="R3462" t="s">
        <v>8328</v>
      </c>
      <c r="S3462" s="17">
        <f t="shared" si="218"/>
        <v>40981.802615740737</v>
      </c>
      <c r="T3462" s="17">
        <f t="shared" si="21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2">
        <f t="shared" si="216"/>
        <v>4</v>
      </c>
      <c r="P3463">
        <f t="shared" si="217"/>
        <v>20</v>
      </c>
      <c r="Q3463" s="14" t="s">
        <v>8313</v>
      </c>
      <c r="R3463" t="s">
        <v>8355</v>
      </c>
      <c r="S3463" s="17">
        <f t="shared" si="218"/>
        <v>42170.996527777781</v>
      </c>
      <c r="T3463" s="17">
        <f t="shared" si="219"/>
        <v>42185.996527777781</v>
      </c>
    </row>
    <row r="3464" spans="1:20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2">
        <f t="shared" si="216"/>
        <v>13</v>
      </c>
      <c r="P3464">
        <f t="shared" si="217"/>
        <v>10</v>
      </c>
      <c r="Q3464" s="14" t="s">
        <v>8323</v>
      </c>
      <c r="R3464" t="s">
        <v>8326</v>
      </c>
      <c r="S3464" s="17">
        <f t="shared" si="218"/>
        <v>42122.693159722221</v>
      </c>
      <c r="T3464" s="17">
        <f t="shared" si="21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2">
        <f t="shared" si="216"/>
        <v>0</v>
      </c>
      <c r="P3465">
        <f t="shared" si="217"/>
        <v>3.8</v>
      </c>
      <c r="Q3465" s="14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2">
        <f t="shared" si="216"/>
        <v>8</v>
      </c>
      <c r="P3466">
        <f t="shared" si="217"/>
        <v>4.75</v>
      </c>
      <c r="Q3466" s="14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2">
        <f t="shared" si="216"/>
        <v>0</v>
      </c>
      <c r="P3467">
        <f t="shared" si="217"/>
        <v>3</v>
      </c>
      <c r="Q3467" s="14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2">
        <f t="shared" si="216"/>
        <v>0</v>
      </c>
      <c r="P3468">
        <f t="shared" si="217"/>
        <v>18</v>
      </c>
      <c r="Q3468" s="14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2">
        <f t="shared" si="216"/>
        <v>0</v>
      </c>
      <c r="P3469">
        <f t="shared" si="217"/>
        <v>5.67</v>
      </c>
      <c r="Q3469" s="14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2">
        <f t="shared" si="216"/>
        <v>0</v>
      </c>
      <c r="P3470">
        <f t="shared" si="217"/>
        <v>5.67</v>
      </c>
      <c r="Q3470" s="14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2">
        <f t="shared" si="216"/>
        <v>0</v>
      </c>
      <c r="P3471">
        <f t="shared" si="217"/>
        <v>16</v>
      </c>
      <c r="Q3471" s="14" t="s">
        <v>8323</v>
      </c>
      <c r="R3471" t="s">
        <v>8326</v>
      </c>
      <c r="S3471" s="17">
        <f t="shared" si="218"/>
        <v>42169.958506944444</v>
      </c>
      <c r="T3471" s="17">
        <f t="shared" si="21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2">
        <f t="shared" si="216"/>
        <v>2</v>
      </c>
      <c r="P3472">
        <f t="shared" si="217"/>
        <v>5.33</v>
      </c>
      <c r="Q3472" s="14" t="s">
        <v>8316</v>
      </c>
      <c r="R3472" t="s">
        <v>8334</v>
      </c>
      <c r="S3472" s="17">
        <f t="shared" si="218"/>
        <v>40619.097210648149</v>
      </c>
      <c r="T3472" s="17">
        <f t="shared" si="21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2">
        <f t="shared" si="216"/>
        <v>0</v>
      </c>
      <c r="P3473">
        <f t="shared" si="217"/>
        <v>7.5</v>
      </c>
      <c r="Q3473" s="14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2">
        <f t="shared" si="216"/>
        <v>0</v>
      </c>
      <c r="P3474">
        <f t="shared" si="217"/>
        <v>15</v>
      </c>
      <c r="Q3474" s="14" t="s">
        <v>8313</v>
      </c>
      <c r="R3474" t="s">
        <v>8351</v>
      </c>
      <c r="S3474" s="17">
        <f t="shared" si="218"/>
        <v>41877.904988425929</v>
      </c>
      <c r="T3474" s="17">
        <f t="shared" si="21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2">
        <f t="shared" si="216"/>
        <v>0</v>
      </c>
      <c r="P3475">
        <f t="shared" si="217"/>
        <v>7.5</v>
      </c>
      <c r="Q3475" s="14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2">
        <f t="shared" si="216"/>
        <v>0</v>
      </c>
      <c r="P3476">
        <f t="shared" si="217"/>
        <v>7.5</v>
      </c>
      <c r="Q3476" s="14" t="s">
        <v>8311</v>
      </c>
      <c r="R3476" t="s">
        <v>8348</v>
      </c>
      <c r="S3476" s="17">
        <f t="shared" si="218"/>
        <v>42258.780324074076</v>
      </c>
      <c r="T3476" s="17">
        <f t="shared" si="21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2">
        <f t="shared" si="216"/>
        <v>0</v>
      </c>
      <c r="P3477">
        <f t="shared" si="217"/>
        <v>5</v>
      </c>
      <c r="Q3477" s="14" t="s">
        <v>8311</v>
      </c>
      <c r="R3477" t="s">
        <v>8348</v>
      </c>
      <c r="S3477" s="17">
        <f t="shared" si="218"/>
        <v>42297.432951388888</v>
      </c>
      <c r="T3477" s="17">
        <f t="shared" si="219"/>
        <v>42350.416666666672</v>
      </c>
    </row>
    <row r="3478" spans="1:20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2">
        <f t="shared" si="216"/>
        <v>0</v>
      </c>
      <c r="P3478">
        <f t="shared" si="217"/>
        <v>15</v>
      </c>
      <c r="Q3478" s="14" t="s">
        <v>8323</v>
      </c>
      <c r="R3478" t="s">
        <v>8326</v>
      </c>
      <c r="S3478" s="17">
        <f t="shared" si="218"/>
        <v>41970.085046296299</v>
      </c>
      <c r="T3478" s="17">
        <f t="shared" si="21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2">
        <f t="shared" si="216"/>
        <v>1</v>
      </c>
      <c r="P3479">
        <f t="shared" si="217"/>
        <v>7.5</v>
      </c>
      <c r="Q3479" s="14" t="s">
        <v>8311</v>
      </c>
      <c r="R3479" t="s">
        <v>8348</v>
      </c>
      <c r="S3479" s="17">
        <f t="shared" si="218"/>
        <v>41838.536782407406</v>
      </c>
      <c r="T3479" s="17">
        <f t="shared" si="21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2">
        <f t="shared" si="216"/>
        <v>1</v>
      </c>
      <c r="P3480">
        <f t="shared" si="217"/>
        <v>15</v>
      </c>
      <c r="Q3480" s="14" t="s">
        <v>8311</v>
      </c>
      <c r="R3480" t="s">
        <v>8348</v>
      </c>
      <c r="S3480" s="17">
        <f t="shared" si="218"/>
        <v>42463.866666666669</v>
      </c>
      <c r="T3480" s="17">
        <f t="shared" si="219"/>
        <v>42484.915972222225</v>
      </c>
    </row>
    <row r="3481" spans="1:20" ht="32" hidden="1" x14ac:dyDescent="0.2">
      <c r="A3481">
        <v>2641</v>
      </c>
      <c r="B3481" s="3" t="s">
        <v>2641</v>
      </c>
      <c r="C3481" s="3" t="s">
        <v>6751</v>
      </c>
      <c r="D3481" s="6">
        <v>1500</v>
      </c>
      <c r="E3481" s="8">
        <v>15</v>
      </c>
      <c r="F3481" t="s">
        <v>8220</v>
      </c>
      <c r="G3481" t="s">
        <v>8223</v>
      </c>
      <c r="H3481" t="s">
        <v>8245</v>
      </c>
      <c r="I3481">
        <v>1410811740</v>
      </c>
      <c r="J3481">
        <v>1409341863</v>
      </c>
      <c r="K3481" t="b">
        <v>0</v>
      </c>
      <c r="L3481">
        <v>1</v>
      </c>
      <c r="M3481" t="b">
        <v>0</v>
      </c>
      <c r="N3481" t="s">
        <v>8299</v>
      </c>
      <c r="O3481" s="12">
        <f t="shared" si="216"/>
        <v>1</v>
      </c>
      <c r="P3481">
        <f t="shared" si="217"/>
        <v>15</v>
      </c>
      <c r="Q3481" s="14" t="s">
        <v>8308</v>
      </c>
      <c r="R3481" t="s">
        <v>8315</v>
      </c>
      <c r="S3481" s="17">
        <f t="shared" si="218"/>
        <v>41880.827118055553</v>
      </c>
      <c r="T3481" s="17">
        <f t="shared" si="219"/>
        <v>41897.839583333334</v>
      </c>
    </row>
    <row r="3482" spans="1:20" ht="48" hidden="1" x14ac:dyDescent="0.2">
      <c r="A3482">
        <v>1053</v>
      </c>
      <c r="B3482" s="3" t="s">
        <v>1054</v>
      </c>
      <c r="C3482" s="3" t="s">
        <v>5163</v>
      </c>
      <c r="D3482" s="6">
        <v>1500</v>
      </c>
      <c r="E3482" s="8">
        <v>15</v>
      </c>
      <c r="F3482" t="s">
        <v>8219</v>
      </c>
      <c r="G3482" t="s">
        <v>8223</v>
      </c>
      <c r="H3482" t="s">
        <v>8245</v>
      </c>
      <c r="I3482">
        <v>1488773332</v>
      </c>
      <c r="J3482">
        <v>1486613332</v>
      </c>
      <c r="K3482" t="b">
        <v>0</v>
      </c>
      <c r="L3482">
        <v>1</v>
      </c>
      <c r="M3482" t="b">
        <v>0</v>
      </c>
      <c r="N3482" t="s">
        <v>8279</v>
      </c>
      <c r="O3482" s="12">
        <f t="shared" si="216"/>
        <v>1</v>
      </c>
      <c r="P3482">
        <f t="shared" si="217"/>
        <v>15</v>
      </c>
      <c r="Q3482" s="14" t="s">
        <v>8346</v>
      </c>
      <c r="R3482" t="s">
        <v>8347</v>
      </c>
      <c r="S3482" s="17">
        <f t="shared" si="218"/>
        <v>42775.172824074078</v>
      </c>
      <c r="T3482" s="17">
        <f t="shared" si="219"/>
        <v>42800.172824074078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2">
        <f t="shared" si="216"/>
        <v>2</v>
      </c>
      <c r="P3483">
        <f t="shared" si="217"/>
        <v>15</v>
      </c>
      <c r="Q3483" s="14" t="s">
        <v>8308</v>
      </c>
      <c r="R3483" t="s">
        <v>8342</v>
      </c>
      <c r="S3483" s="17">
        <f t="shared" si="218"/>
        <v>42577.607361111113</v>
      </c>
      <c r="T3483" s="17">
        <f t="shared" si="219"/>
        <v>42607.607361111113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2">
        <f t="shared" si="216"/>
        <v>2</v>
      </c>
      <c r="P3484">
        <f t="shared" si="217"/>
        <v>7.5</v>
      </c>
      <c r="Q3484" s="14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2">
        <f t="shared" si="216"/>
        <v>3</v>
      </c>
      <c r="P3485">
        <f t="shared" si="217"/>
        <v>7.5</v>
      </c>
      <c r="Q3485" s="14" t="s">
        <v>8313</v>
      </c>
      <c r="R3485" t="s">
        <v>8314</v>
      </c>
      <c r="S3485" s="17">
        <f t="shared" si="218"/>
        <v>41860.91002314815</v>
      </c>
      <c r="T3485" s="17">
        <f t="shared" si="219"/>
        <v>41872.91002314815</v>
      </c>
    </row>
    <row r="3486" spans="1:20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2">
        <f t="shared" si="216"/>
        <v>10</v>
      </c>
      <c r="P3486">
        <f t="shared" si="217"/>
        <v>5</v>
      </c>
      <c r="Q3486" s="14" t="s">
        <v>8323</v>
      </c>
      <c r="R3486" t="s">
        <v>8326</v>
      </c>
      <c r="S3486" s="17">
        <f t="shared" si="218"/>
        <v>41820.870821759258</v>
      </c>
      <c r="T3486" s="17">
        <f t="shared" si="21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2">
        <f t="shared" si="216"/>
        <v>0</v>
      </c>
      <c r="P3487">
        <f t="shared" si="217"/>
        <v>4.83</v>
      </c>
      <c r="Q3487" s="14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2">
        <f t="shared" si="216"/>
        <v>0</v>
      </c>
      <c r="P3488">
        <f t="shared" si="217"/>
        <v>2</v>
      </c>
      <c r="Q3488" s="14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2">
        <f t="shared" si="216"/>
        <v>100</v>
      </c>
      <c r="P3489">
        <f t="shared" si="217"/>
        <v>13</v>
      </c>
      <c r="Q3489" s="14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2">
        <f t="shared" si="216"/>
        <v>130</v>
      </c>
      <c r="P3490">
        <f t="shared" si="217"/>
        <v>3.25</v>
      </c>
      <c r="Q3490" s="14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2">
        <f t="shared" si="216"/>
        <v>0</v>
      </c>
      <c r="P3491">
        <f t="shared" si="217"/>
        <v>4</v>
      </c>
      <c r="Q3491" s="14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2">
        <f t="shared" si="216"/>
        <v>0</v>
      </c>
      <c r="P3492">
        <f t="shared" si="217"/>
        <v>3</v>
      </c>
      <c r="Q3492" s="14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2">
        <f t="shared" si="216"/>
        <v>1</v>
      </c>
      <c r="P3493">
        <f t="shared" si="217"/>
        <v>4</v>
      </c>
      <c r="Q3493" s="14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2">
        <f t="shared" si="216"/>
        <v>0</v>
      </c>
      <c r="P3494">
        <f t="shared" si="217"/>
        <v>5.5</v>
      </c>
      <c r="Q3494" s="14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2">
        <f t="shared" si="216"/>
        <v>0</v>
      </c>
      <c r="P3495">
        <f t="shared" si="217"/>
        <v>2.75</v>
      </c>
      <c r="Q3495" s="14" t="s">
        <v>8308</v>
      </c>
      <c r="R3495" t="s">
        <v>8310</v>
      </c>
      <c r="S3495" s="17">
        <f t="shared" si="218"/>
        <v>41830.947013888886</v>
      </c>
      <c r="T3495" s="17">
        <f t="shared" si="219"/>
        <v>41860.947013888886</v>
      </c>
    </row>
    <row r="3496" spans="1:20" ht="48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2">
        <f t="shared" si="216"/>
        <v>0</v>
      </c>
      <c r="P3496">
        <f t="shared" si="217"/>
        <v>5.5</v>
      </c>
      <c r="Q3496" s="14" t="s">
        <v>8323</v>
      </c>
      <c r="R3496" t="s">
        <v>8326</v>
      </c>
      <c r="S3496" s="17">
        <f t="shared" si="218"/>
        <v>42447.863553240735</v>
      </c>
      <c r="T3496" s="17">
        <f t="shared" si="21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2">
        <f t="shared" si="216"/>
        <v>0</v>
      </c>
      <c r="P3497">
        <f t="shared" si="217"/>
        <v>5.5</v>
      </c>
      <c r="Q3497" s="14" t="s">
        <v>8321</v>
      </c>
      <c r="R3497" t="s">
        <v>8339</v>
      </c>
      <c r="S3497" s="17">
        <f t="shared" si="218"/>
        <v>42649.742210648154</v>
      </c>
      <c r="T3497" s="17">
        <f t="shared" si="21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2">
        <f t="shared" si="216"/>
        <v>0</v>
      </c>
      <c r="P3498">
        <f t="shared" si="217"/>
        <v>3.67</v>
      </c>
      <c r="Q3498" s="14" t="s">
        <v>8316</v>
      </c>
      <c r="R3498" t="s">
        <v>8334</v>
      </c>
      <c r="S3498" s="17">
        <f t="shared" si="218"/>
        <v>41718.5237037037</v>
      </c>
      <c r="T3498" s="17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2">
        <f t="shared" si="216"/>
        <v>0</v>
      </c>
      <c r="P3499">
        <f t="shared" si="217"/>
        <v>3.67</v>
      </c>
      <c r="Q3499" s="14" t="s">
        <v>8316</v>
      </c>
      <c r="R3499" t="s">
        <v>8344</v>
      </c>
      <c r="S3499" s="17">
        <f t="shared" si="218"/>
        <v>41908.996527777781</v>
      </c>
      <c r="T3499" s="17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2">
        <f t="shared" si="216"/>
        <v>0</v>
      </c>
      <c r="P3500">
        <f t="shared" si="217"/>
        <v>5.5</v>
      </c>
      <c r="Q3500" s="14" t="s">
        <v>8327</v>
      </c>
      <c r="R3500" t="s">
        <v>8330</v>
      </c>
      <c r="S3500" s="17">
        <f t="shared" si="218"/>
        <v>42064.217418981483</v>
      </c>
      <c r="T3500" s="17">
        <f t="shared" si="219"/>
        <v>42094.140277777777</v>
      </c>
    </row>
    <row r="3501" spans="1:20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2">
        <f t="shared" si="216"/>
        <v>0</v>
      </c>
      <c r="P3501">
        <f t="shared" si="217"/>
        <v>5.5</v>
      </c>
      <c r="Q3501" s="14" t="s">
        <v>8323</v>
      </c>
      <c r="R3501" t="s">
        <v>8326</v>
      </c>
      <c r="S3501" s="17">
        <f t="shared" si="218"/>
        <v>41961.492488425924</v>
      </c>
      <c r="T3501" s="17">
        <f t="shared" si="219"/>
        <v>42006.492488425924</v>
      </c>
    </row>
    <row r="3502" spans="1:20" ht="32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2">
        <f t="shared" si="216"/>
        <v>0</v>
      </c>
      <c r="P3502">
        <f t="shared" si="217"/>
        <v>5.5</v>
      </c>
      <c r="Q3502" s="14" t="s">
        <v>8323</v>
      </c>
      <c r="R3502" t="s">
        <v>8324</v>
      </c>
      <c r="S3502" s="17">
        <f t="shared" si="218"/>
        <v>42107.156319444446</v>
      </c>
      <c r="T3502" s="17">
        <f t="shared" si="219"/>
        <v>42167.156319444446</v>
      </c>
    </row>
    <row r="3503" spans="1:20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2">
        <f t="shared" si="216"/>
        <v>1</v>
      </c>
      <c r="P3503">
        <f t="shared" si="217"/>
        <v>5.5</v>
      </c>
      <c r="Q3503" s="14" t="s">
        <v>8323</v>
      </c>
      <c r="R3503" t="s">
        <v>8326</v>
      </c>
      <c r="S3503" s="17">
        <f t="shared" si="218"/>
        <v>42402.947002314817</v>
      </c>
      <c r="T3503" s="17">
        <f t="shared" si="21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2">
        <f t="shared" si="216"/>
        <v>0</v>
      </c>
      <c r="P3504">
        <f t="shared" si="217"/>
        <v>10</v>
      </c>
      <c r="Q3504" s="14" t="s">
        <v>8321</v>
      </c>
      <c r="R3504" t="s">
        <v>8337</v>
      </c>
      <c r="S3504" s="17">
        <f t="shared" si="218"/>
        <v>42514.434548611112</v>
      </c>
      <c r="T3504" s="17">
        <f t="shared" si="21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2">
        <f t="shared" si="216"/>
        <v>0</v>
      </c>
      <c r="P3505">
        <f t="shared" si="217"/>
        <v>10</v>
      </c>
      <c r="Q3505" s="14" t="s">
        <v>8319</v>
      </c>
      <c r="R3505" t="s">
        <v>8345</v>
      </c>
      <c r="S3505" s="17">
        <f t="shared" si="218"/>
        <v>42746.019652777773</v>
      </c>
      <c r="T3505" s="17">
        <f t="shared" si="21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2">
        <f t="shared" si="216"/>
        <v>0</v>
      </c>
      <c r="P3506">
        <f t="shared" si="217"/>
        <v>10</v>
      </c>
      <c r="Q3506" s="14" t="s">
        <v>8321</v>
      </c>
      <c r="R3506" t="s">
        <v>8337</v>
      </c>
      <c r="S3506" s="17">
        <f t="shared" si="218"/>
        <v>42616.049849537041</v>
      </c>
      <c r="T3506" s="17">
        <f t="shared" si="21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2">
        <f t="shared" si="216"/>
        <v>0</v>
      </c>
      <c r="P3507">
        <f t="shared" si="217"/>
        <v>10</v>
      </c>
      <c r="Q3507" s="14" t="s">
        <v>8319</v>
      </c>
      <c r="R3507" t="s">
        <v>8345</v>
      </c>
      <c r="S3507" s="17">
        <f t="shared" si="218"/>
        <v>42061.69594907407</v>
      </c>
      <c r="T3507" s="17">
        <f t="shared" si="21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2">
        <f t="shared" si="216"/>
        <v>0</v>
      </c>
      <c r="P3508">
        <f t="shared" si="217"/>
        <v>10</v>
      </c>
      <c r="Q3508" s="14" t="s">
        <v>8308</v>
      </c>
      <c r="R3508" t="s">
        <v>8318</v>
      </c>
      <c r="S3508" s="17">
        <f t="shared" si="218"/>
        <v>41830.033958333333</v>
      </c>
      <c r="T3508" s="17">
        <f t="shared" si="21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2">
        <f t="shared" si="216"/>
        <v>0</v>
      </c>
      <c r="P3509">
        <f t="shared" si="217"/>
        <v>10</v>
      </c>
      <c r="Q3509" s="14" t="s">
        <v>8311</v>
      </c>
      <c r="R3509" t="s">
        <v>8352</v>
      </c>
      <c r="S3509" s="17">
        <f t="shared" si="218"/>
        <v>42349.824097222227</v>
      </c>
      <c r="T3509" s="17">
        <f t="shared" si="219"/>
        <v>42399.824097222227</v>
      </c>
    </row>
    <row r="3510" spans="1:20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2">
        <f t="shared" si="216"/>
        <v>0</v>
      </c>
      <c r="P3510">
        <f t="shared" si="217"/>
        <v>10</v>
      </c>
      <c r="Q3510" s="14" t="s">
        <v>8323</v>
      </c>
      <c r="R3510" t="s">
        <v>8326</v>
      </c>
      <c r="S3510" s="17">
        <f t="shared" si="218"/>
        <v>42786.350231481483</v>
      </c>
      <c r="T3510" s="17">
        <f t="shared" si="219"/>
        <v>42846.308564814812</v>
      </c>
    </row>
    <row r="3511" spans="1:20" ht="48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2">
        <f t="shared" si="216"/>
        <v>0</v>
      </c>
      <c r="P3511">
        <f t="shared" si="217"/>
        <v>5</v>
      </c>
      <c r="Q3511" s="14" t="s">
        <v>8323</v>
      </c>
      <c r="R3511" t="s">
        <v>8324</v>
      </c>
      <c r="S3511" s="17">
        <f t="shared" si="218"/>
        <v>41825.055231481485</v>
      </c>
      <c r="T3511" s="17">
        <f t="shared" si="219"/>
        <v>41850.055231481485</v>
      </c>
    </row>
    <row r="3512" spans="1:20" ht="48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2">
        <f t="shared" si="216"/>
        <v>0</v>
      </c>
      <c r="P3512">
        <f t="shared" si="217"/>
        <v>10</v>
      </c>
      <c r="Q3512" s="14" t="s">
        <v>8323</v>
      </c>
      <c r="R3512" t="s">
        <v>8324</v>
      </c>
      <c r="S3512" s="17">
        <f t="shared" si="218"/>
        <v>42745.031469907408</v>
      </c>
      <c r="T3512" s="17">
        <f t="shared" si="21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2">
        <f t="shared" si="216"/>
        <v>0</v>
      </c>
      <c r="P3513">
        <f t="shared" si="217"/>
        <v>10</v>
      </c>
      <c r="Q3513" s="14" t="s">
        <v>8308</v>
      </c>
      <c r="R3513" t="s">
        <v>8342</v>
      </c>
      <c r="S3513" s="17">
        <f t="shared" si="218"/>
        <v>42017.843287037031</v>
      </c>
      <c r="T3513" s="17">
        <f t="shared" si="219"/>
        <v>42047.843287037031</v>
      </c>
    </row>
    <row r="3514" spans="1:20" ht="48" hidden="1" x14ac:dyDescent="0.2">
      <c r="A3514">
        <v>2126</v>
      </c>
      <c r="B3514" s="3" t="s">
        <v>2127</v>
      </c>
      <c r="C3514" s="3" t="s">
        <v>6236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1418080887</v>
      </c>
      <c r="J3514">
        <v>1415488887</v>
      </c>
      <c r="K3514" t="b">
        <v>0</v>
      </c>
      <c r="L3514">
        <v>2</v>
      </c>
      <c r="M3514" t="b">
        <v>0</v>
      </c>
      <c r="N3514" t="s">
        <v>8280</v>
      </c>
      <c r="O3514" s="12">
        <f t="shared" si="216"/>
        <v>0</v>
      </c>
      <c r="P3514">
        <f t="shared" si="217"/>
        <v>5</v>
      </c>
      <c r="Q3514" s="14" t="s">
        <v>8316</v>
      </c>
      <c r="R3514" t="s">
        <v>8334</v>
      </c>
      <c r="S3514" s="17">
        <f t="shared" si="218"/>
        <v>41951.973229166666</v>
      </c>
      <c r="T3514" s="17">
        <f t="shared" si="219"/>
        <v>41981.973229166666</v>
      </c>
    </row>
    <row r="3515" spans="1:20" ht="48" hidden="1" x14ac:dyDescent="0.2">
      <c r="A3515">
        <v>1867</v>
      </c>
      <c r="B3515" s="3" t="s">
        <v>1868</v>
      </c>
      <c r="C3515" s="3" t="s">
        <v>5977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1478383912</v>
      </c>
      <c r="J3515">
        <v>1475791912</v>
      </c>
      <c r="K3515" t="b">
        <v>0</v>
      </c>
      <c r="L3515">
        <v>1</v>
      </c>
      <c r="M3515" t="b">
        <v>0</v>
      </c>
      <c r="N3515" t="s">
        <v>8281</v>
      </c>
      <c r="O3515" s="12">
        <f t="shared" si="216"/>
        <v>0</v>
      </c>
      <c r="P3515">
        <f t="shared" si="217"/>
        <v>10</v>
      </c>
      <c r="Q3515" s="14" t="s">
        <v>8316</v>
      </c>
      <c r="R3515" t="s">
        <v>8344</v>
      </c>
      <c r="S3515" s="17">
        <f t="shared" si="218"/>
        <v>42649.924907407403</v>
      </c>
      <c r="T3515" s="17">
        <f t="shared" si="219"/>
        <v>42679.924907407403</v>
      </c>
    </row>
    <row r="3516" spans="1:20" ht="48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2">
        <f t="shared" si="216"/>
        <v>0</v>
      </c>
      <c r="P3516">
        <f t="shared" si="217"/>
        <v>10</v>
      </c>
      <c r="Q3516" s="14" t="s">
        <v>8323</v>
      </c>
      <c r="R3516" t="s">
        <v>8335</v>
      </c>
      <c r="S3516" s="17">
        <f t="shared" si="218"/>
        <v>42154.818819444445</v>
      </c>
      <c r="T3516" s="17">
        <f t="shared" si="21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2">
        <f t="shared" si="216"/>
        <v>0</v>
      </c>
      <c r="P3517">
        <f t="shared" si="217"/>
        <v>10</v>
      </c>
      <c r="Q3517" s="14" t="s">
        <v>8308</v>
      </c>
      <c r="R3517" t="s">
        <v>8342</v>
      </c>
      <c r="S3517" s="17">
        <f t="shared" si="218"/>
        <v>42223.619456018518</v>
      </c>
      <c r="T3517" s="17">
        <f t="shared" si="21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2">
        <f t="shared" si="216"/>
        <v>0</v>
      </c>
      <c r="P3518">
        <f t="shared" si="217"/>
        <v>5</v>
      </c>
      <c r="Q3518" s="14" t="s">
        <v>8321</v>
      </c>
      <c r="R3518" t="s">
        <v>8339</v>
      </c>
      <c r="S3518" s="17">
        <f t="shared" si="218"/>
        <v>41650.015057870369</v>
      </c>
      <c r="T3518" s="17">
        <f t="shared" si="21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2">
        <f t="shared" si="216"/>
        <v>0</v>
      </c>
      <c r="P3519">
        <f t="shared" si="217"/>
        <v>10</v>
      </c>
      <c r="Q3519" s="14" t="s">
        <v>8321</v>
      </c>
      <c r="R3519" t="s">
        <v>8339</v>
      </c>
      <c r="S3519" s="17">
        <f t="shared" si="218"/>
        <v>42447.896875000006</v>
      </c>
      <c r="T3519" s="17">
        <f t="shared" si="21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2">
        <f t="shared" si="216"/>
        <v>0</v>
      </c>
      <c r="P3520">
        <f t="shared" si="217"/>
        <v>10</v>
      </c>
      <c r="Q3520" s="14" t="s">
        <v>8311</v>
      </c>
      <c r="R3520" t="s">
        <v>8349</v>
      </c>
      <c r="S3520" s="17">
        <f t="shared" si="218"/>
        <v>42121.367002314815</v>
      </c>
      <c r="T3520" s="17">
        <f t="shared" si="219"/>
        <v>42152.836805555555</v>
      </c>
    </row>
    <row r="3521" spans="1:20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2">
        <f t="shared" si="216"/>
        <v>0</v>
      </c>
      <c r="P3521">
        <f t="shared" si="217"/>
        <v>10</v>
      </c>
      <c r="Q3521" s="14" t="s">
        <v>8323</v>
      </c>
      <c r="R3521" t="s">
        <v>8326</v>
      </c>
      <c r="S3521" s="17">
        <f t="shared" si="218"/>
        <v>42437.64534722222</v>
      </c>
      <c r="T3521" s="17">
        <f t="shared" si="219"/>
        <v>42497.603680555556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2">
        <f t="shared" si="216"/>
        <v>0</v>
      </c>
      <c r="P3522">
        <f t="shared" si="217"/>
        <v>3.33</v>
      </c>
      <c r="Q3522" s="14" t="s">
        <v>8316</v>
      </c>
      <c r="R3522" t="s">
        <v>8334</v>
      </c>
      <c r="S3522" s="17">
        <f t="shared" si="218"/>
        <v>41526.345914351856</v>
      </c>
      <c r="T3522" s="17">
        <f t="shared" si="219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2">
        <f t="shared" ref="O3523:O3586" si="220">ROUND(E3523/D3523*100,0)</f>
        <v>0</v>
      </c>
      <c r="P3523">
        <f t="shared" ref="P3523:P3586" si="221">IFERROR(ROUND(E3523/L3523,2),0)</f>
        <v>5</v>
      </c>
      <c r="Q3523" s="14" t="s">
        <v>8327</v>
      </c>
      <c r="R3523" t="s">
        <v>8330</v>
      </c>
      <c r="S3523" s="17">
        <f t="shared" ref="S3523:S3586" si="222">(((J3523/60)/60)/24)+DATE(1970,1,1)</f>
        <v>41989.664409722223</v>
      </c>
      <c r="T3523" s="17">
        <f t="shared" ref="T3523:T3586" si="223">(((I3523/60)/60)/24)+DATE(1970,1,1)</f>
        <v>42019.664409722223</v>
      </c>
    </row>
    <row r="3524" spans="1:20" ht="32" hidden="1" x14ac:dyDescent="0.2">
      <c r="A3524">
        <v>2440</v>
      </c>
      <c r="B3524" s="3" t="s">
        <v>2441</v>
      </c>
      <c r="C3524" s="3" t="s">
        <v>6550</v>
      </c>
      <c r="D3524" s="6">
        <v>5000</v>
      </c>
      <c r="E3524" s="8">
        <v>10</v>
      </c>
      <c r="F3524" t="s">
        <v>8220</v>
      </c>
      <c r="G3524" t="s">
        <v>8241</v>
      </c>
      <c r="H3524" t="s">
        <v>8248</v>
      </c>
      <c r="I3524">
        <v>1455399313</v>
      </c>
      <c r="J3524">
        <v>1452807313</v>
      </c>
      <c r="K3524" t="b">
        <v>0</v>
      </c>
      <c r="L3524">
        <v>2</v>
      </c>
      <c r="M3524" t="b">
        <v>0</v>
      </c>
      <c r="N3524" t="s">
        <v>8282</v>
      </c>
      <c r="O3524" s="12">
        <f t="shared" si="220"/>
        <v>0</v>
      </c>
      <c r="P3524">
        <f t="shared" si="221"/>
        <v>5</v>
      </c>
      <c r="Q3524" s="14" t="s">
        <v>8319</v>
      </c>
      <c r="R3524" t="s">
        <v>8345</v>
      </c>
      <c r="S3524" s="17">
        <f t="shared" si="222"/>
        <v>42383.899456018517</v>
      </c>
      <c r="T3524" s="17">
        <f t="shared" si="223"/>
        <v>42413.899456018517</v>
      </c>
    </row>
    <row r="3525" spans="1:20" ht="48" hidden="1" x14ac:dyDescent="0.2">
      <c r="A3525">
        <v>509</v>
      </c>
      <c r="B3525" s="3" t="s">
        <v>510</v>
      </c>
      <c r="C3525" s="3" t="s">
        <v>4619</v>
      </c>
      <c r="D3525" s="6">
        <v>5000</v>
      </c>
      <c r="E3525" s="8">
        <v>10</v>
      </c>
      <c r="F3525" t="s">
        <v>8220</v>
      </c>
      <c r="G3525" t="s">
        <v>8224</v>
      </c>
      <c r="H3525" t="s">
        <v>8246</v>
      </c>
      <c r="I3525">
        <v>1435504170</v>
      </c>
      <c r="J3525">
        <v>1432912170</v>
      </c>
      <c r="K3525" t="b">
        <v>0</v>
      </c>
      <c r="L3525">
        <v>1</v>
      </c>
      <c r="M3525" t="b">
        <v>0</v>
      </c>
      <c r="N3525" t="s">
        <v>8268</v>
      </c>
      <c r="O3525" s="12">
        <f t="shared" si="220"/>
        <v>0</v>
      </c>
      <c r="P3525">
        <f t="shared" si="221"/>
        <v>10</v>
      </c>
      <c r="Q3525" s="14" t="s">
        <v>8321</v>
      </c>
      <c r="R3525" t="s">
        <v>8339</v>
      </c>
      <c r="S3525" s="17">
        <f t="shared" si="222"/>
        <v>42153.631597222222</v>
      </c>
      <c r="T3525" s="17">
        <f t="shared" si="223"/>
        <v>42183.631597222222</v>
      </c>
    </row>
    <row r="3526" spans="1:20" ht="48" hidden="1" x14ac:dyDescent="0.2">
      <c r="A3526">
        <v>577</v>
      </c>
      <c r="B3526" s="3" t="s">
        <v>578</v>
      </c>
      <c r="C3526" s="3" t="s">
        <v>4687</v>
      </c>
      <c r="D3526" s="6">
        <v>5000</v>
      </c>
      <c r="E3526" s="8">
        <v>10</v>
      </c>
      <c r="F3526" t="s">
        <v>8220</v>
      </c>
      <c r="G3526" t="s">
        <v>8223</v>
      </c>
      <c r="H3526" t="s">
        <v>8245</v>
      </c>
      <c r="I3526">
        <v>1463753302</v>
      </c>
      <c r="J3526">
        <v>1458569302</v>
      </c>
      <c r="K3526" t="b">
        <v>0</v>
      </c>
      <c r="L3526">
        <v>1</v>
      </c>
      <c r="M3526" t="b">
        <v>0</v>
      </c>
      <c r="N3526" t="s">
        <v>8270</v>
      </c>
      <c r="O3526" s="12">
        <f t="shared" si="220"/>
        <v>0</v>
      </c>
      <c r="P3526">
        <f t="shared" si="221"/>
        <v>10</v>
      </c>
      <c r="Q3526" s="14" t="s">
        <v>8308</v>
      </c>
      <c r="R3526" t="s">
        <v>8342</v>
      </c>
      <c r="S3526" s="17">
        <f t="shared" si="222"/>
        <v>42450.589143518519</v>
      </c>
      <c r="T3526" s="17">
        <f t="shared" si="223"/>
        <v>42510.589143518519</v>
      </c>
    </row>
    <row r="3527" spans="1:20" ht="48" hidden="1" x14ac:dyDescent="0.2">
      <c r="A3527">
        <v>606</v>
      </c>
      <c r="B3527" s="3" t="s">
        <v>607</v>
      </c>
      <c r="C3527" s="3" t="s">
        <v>4716</v>
      </c>
      <c r="D3527" s="6">
        <v>5000</v>
      </c>
      <c r="E3527" s="8">
        <v>10</v>
      </c>
      <c r="F3527" t="s">
        <v>8219</v>
      </c>
      <c r="G3527" t="s">
        <v>8232</v>
      </c>
      <c r="H3527" t="s">
        <v>8248</v>
      </c>
      <c r="I3527">
        <v>1432479600</v>
      </c>
      <c r="J3527">
        <v>1428507409</v>
      </c>
      <c r="K3527" t="b">
        <v>0</v>
      </c>
      <c r="L3527">
        <v>1</v>
      </c>
      <c r="M3527" t="b">
        <v>0</v>
      </c>
      <c r="N3527" t="s">
        <v>8270</v>
      </c>
      <c r="O3527" s="12">
        <f t="shared" si="220"/>
        <v>0</v>
      </c>
      <c r="P3527">
        <f t="shared" si="221"/>
        <v>10</v>
      </c>
      <c r="Q3527" s="14" t="s">
        <v>8308</v>
      </c>
      <c r="R3527" t="s">
        <v>8342</v>
      </c>
      <c r="S3527" s="17">
        <f t="shared" si="222"/>
        <v>42102.650567129633</v>
      </c>
      <c r="T3527" s="17">
        <f t="shared" si="223"/>
        <v>42148.625</v>
      </c>
    </row>
    <row r="3528" spans="1:20" ht="48" hidden="1" x14ac:dyDescent="0.2">
      <c r="A3528">
        <v>2396</v>
      </c>
      <c r="B3528" s="3" t="s">
        <v>2397</v>
      </c>
      <c r="C3528" s="3" t="s">
        <v>6506</v>
      </c>
      <c r="D3528" s="6">
        <v>5000</v>
      </c>
      <c r="E3528" s="8">
        <v>10</v>
      </c>
      <c r="F3528" t="s">
        <v>8219</v>
      </c>
      <c r="G3528" t="s">
        <v>8239</v>
      </c>
      <c r="H3528" t="s">
        <v>8256</v>
      </c>
      <c r="I3528">
        <v>1444940558</v>
      </c>
      <c r="J3528">
        <v>1442348558</v>
      </c>
      <c r="K3528" t="b">
        <v>0</v>
      </c>
      <c r="L3528">
        <v>1</v>
      </c>
      <c r="M3528" t="b">
        <v>0</v>
      </c>
      <c r="N3528" t="s">
        <v>8270</v>
      </c>
      <c r="O3528" s="12">
        <f t="shared" si="220"/>
        <v>0</v>
      </c>
      <c r="P3528">
        <f t="shared" si="221"/>
        <v>10</v>
      </c>
      <c r="Q3528" s="14" t="s">
        <v>8308</v>
      </c>
      <c r="R3528" t="s">
        <v>8342</v>
      </c>
      <c r="S3528" s="17">
        <f t="shared" si="222"/>
        <v>42262.849050925928</v>
      </c>
      <c r="T3528" s="17">
        <f t="shared" si="223"/>
        <v>42292.849050925928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2">
        <f t="shared" si="220"/>
        <v>0</v>
      </c>
      <c r="P3529">
        <f t="shared" si="221"/>
        <v>10</v>
      </c>
      <c r="Q3529" s="14" t="s">
        <v>8323</v>
      </c>
      <c r="R3529" t="s">
        <v>8335</v>
      </c>
      <c r="S3529" s="17">
        <f t="shared" si="222"/>
        <v>41865.659780092588</v>
      </c>
      <c r="T3529" s="17">
        <f t="shared" si="223"/>
        <v>41890.659780092588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2">
        <f t="shared" si="220"/>
        <v>0</v>
      </c>
      <c r="P3530">
        <f t="shared" si="221"/>
        <v>10</v>
      </c>
      <c r="Q3530" s="14" t="s">
        <v>8321</v>
      </c>
      <c r="R3530" t="s">
        <v>8325</v>
      </c>
      <c r="S3530" s="17">
        <f t="shared" si="222"/>
        <v>42375.230115740742</v>
      </c>
      <c r="T3530" s="17">
        <f t="shared" si="223"/>
        <v>42417.999305555553</v>
      </c>
    </row>
    <row r="3531" spans="1:20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2">
        <f t="shared" si="220"/>
        <v>0</v>
      </c>
      <c r="P3531">
        <f t="shared" si="221"/>
        <v>10</v>
      </c>
      <c r="Q3531" s="14" t="s">
        <v>8323</v>
      </c>
      <c r="R3531" t="s">
        <v>8326</v>
      </c>
      <c r="S3531" s="17">
        <f t="shared" si="222"/>
        <v>41863.527326388888</v>
      </c>
      <c r="T3531" s="17">
        <f t="shared" si="223"/>
        <v>41893.527326388888</v>
      </c>
    </row>
    <row r="3532" spans="1:20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2">
        <f t="shared" si="220"/>
        <v>0</v>
      </c>
      <c r="P3532">
        <f t="shared" si="221"/>
        <v>10</v>
      </c>
      <c r="Q3532" s="14" t="s">
        <v>8323</v>
      </c>
      <c r="R3532" t="s">
        <v>8326</v>
      </c>
      <c r="S3532" s="17">
        <f t="shared" si="222"/>
        <v>42058.603877314818</v>
      </c>
      <c r="T3532" s="17">
        <f t="shared" si="223"/>
        <v>42087.165972222225</v>
      </c>
    </row>
    <row r="3533" spans="1:20" ht="48" hidden="1" x14ac:dyDescent="0.2">
      <c r="A3533">
        <v>2777</v>
      </c>
      <c r="B3533" s="3" t="s">
        <v>2777</v>
      </c>
      <c r="C3533" s="3" t="s">
        <v>6887</v>
      </c>
      <c r="D3533" s="6">
        <v>3000</v>
      </c>
      <c r="E3533" s="8">
        <v>10</v>
      </c>
      <c r="F3533" t="s">
        <v>8220</v>
      </c>
      <c r="G3533" t="s">
        <v>8223</v>
      </c>
      <c r="H3533" t="s">
        <v>8245</v>
      </c>
      <c r="I3533">
        <v>1437149004</v>
      </c>
      <c r="J3533">
        <v>1434557004</v>
      </c>
      <c r="K3533" t="b">
        <v>0</v>
      </c>
      <c r="L3533">
        <v>1</v>
      </c>
      <c r="M3533" t="b">
        <v>0</v>
      </c>
      <c r="N3533" t="s">
        <v>8302</v>
      </c>
      <c r="O3533" s="12">
        <f t="shared" si="220"/>
        <v>0</v>
      </c>
      <c r="P3533">
        <f t="shared" si="221"/>
        <v>10</v>
      </c>
      <c r="Q3533" s="14" t="s">
        <v>8311</v>
      </c>
      <c r="R3533" t="s">
        <v>8356</v>
      </c>
      <c r="S3533" s="17">
        <f t="shared" si="222"/>
        <v>42172.669027777782</v>
      </c>
      <c r="T3533" s="17">
        <f t="shared" si="223"/>
        <v>42202.669027777782</v>
      </c>
    </row>
    <row r="3534" spans="1:20" ht="48" x14ac:dyDescent="0.2">
      <c r="A3534">
        <v>4084</v>
      </c>
      <c r="B3534" s="3" t="s">
        <v>4080</v>
      </c>
      <c r="C3534" s="3" t="s">
        <v>8187</v>
      </c>
      <c r="D3534" s="6">
        <v>3000</v>
      </c>
      <c r="E3534" s="8">
        <v>10</v>
      </c>
      <c r="F3534" t="s">
        <v>8220</v>
      </c>
      <c r="G3534" t="s">
        <v>8236</v>
      </c>
      <c r="H3534" t="s">
        <v>8248</v>
      </c>
      <c r="I3534">
        <v>1476008906</v>
      </c>
      <c r="J3534">
        <v>1473416906</v>
      </c>
      <c r="K3534" t="b">
        <v>0</v>
      </c>
      <c r="L3534">
        <v>1</v>
      </c>
      <c r="M3534" t="b">
        <v>0</v>
      </c>
      <c r="N3534" t="s">
        <v>8269</v>
      </c>
      <c r="O3534" s="12">
        <f t="shared" si="220"/>
        <v>0</v>
      </c>
      <c r="P3534">
        <f t="shared" si="221"/>
        <v>10</v>
      </c>
      <c r="Q3534" s="14" t="s">
        <v>8323</v>
      </c>
      <c r="R3534" t="s">
        <v>8326</v>
      </c>
      <c r="S3534" s="17">
        <f t="shared" si="222"/>
        <v>42622.436412037037</v>
      </c>
      <c r="T3534" s="17">
        <f t="shared" si="223"/>
        <v>42652.436412037037</v>
      </c>
    </row>
    <row r="3535" spans="1:20" ht="48" hidden="1" x14ac:dyDescent="0.2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 s="12">
        <f t="shared" si="220"/>
        <v>0</v>
      </c>
      <c r="P3535">
        <f t="shared" si="221"/>
        <v>10</v>
      </c>
      <c r="Q3535" s="14" t="s">
        <v>8321</v>
      </c>
      <c r="R3535" t="s">
        <v>8337</v>
      </c>
      <c r="S3535" s="17">
        <f t="shared" si="222"/>
        <v>41938.893263888887</v>
      </c>
      <c r="T3535" s="17">
        <f t="shared" si="223"/>
        <v>41959.934930555552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2">
        <f t="shared" si="220"/>
        <v>0</v>
      </c>
      <c r="P3536">
        <f t="shared" si="221"/>
        <v>5</v>
      </c>
      <c r="Q3536" s="14" t="s">
        <v>8316</v>
      </c>
      <c r="R3536" t="s">
        <v>8344</v>
      </c>
      <c r="S3536" s="17">
        <f t="shared" si="222"/>
        <v>41772.797280092593</v>
      </c>
      <c r="T3536" s="17">
        <f t="shared" si="223"/>
        <v>41802.797280092593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2">
        <f t="shared" si="220"/>
        <v>0</v>
      </c>
      <c r="P3537">
        <f t="shared" si="221"/>
        <v>10</v>
      </c>
      <c r="Q3537" s="14" t="s">
        <v>8313</v>
      </c>
      <c r="R3537" t="s">
        <v>8355</v>
      </c>
      <c r="S3537" s="17">
        <f t="shared" si="222"/>
        <v>41935.509652777779</v>
      </c>
      <c r="T3537" s="17">
        <f t="shared" si="223"/>
        <v>41965.551319444443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2">
        <f t="shared" si="220"/>
        <v>1</v>
      </c>
      <c r="P3538">
        <f t="shared" si="221"/>
        <v>5</v>
      </c>
      <c r="Q3538" s="14" t="s">
        <v>8316</v>
      </c>
      <c r="R3538" t="s">
        <v>8344</v>
      </c>
      <c r="S3538" s="17">
        <f t="shared" si="222"/>
        <v>42535.327476851846</v>
      </c>
      <c r="T3538" s="17">
        <f t="shared" si="223"/>
        <v>42565.327476851846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2">
        <f t="shared" si="220"/>
        <v>1</v>
      </c>
      <c r="P3539">
        <f t="shared" si="221"/>
        <v>5</v>
      </c>
      <c r="Q3539" s="14" t="s">
        <v>8311</v>
      </c>
      <c r="R3539" t="s">
        <v>8356</v>
      </c>
      <c r="S3539" s="17">
        <f t="shared" si="222"/>
        <v>42573.65662037037</v>
      </c>
      <c r="T3539" s="17">
        <f t="shared" si="223"/>
        <v>42588.65662037037</v>
      </c>
    </row>
    <row r="3540" spans="1:20" ht="48" x14ac:dyDescent="0.2">
      <c r="A3540">
        <v>3736</v>
      </c>
      <c r="B3540" s="3" t="s">
        <v>3733</v>
      </c>
      <c r="C3540" s="3" t="s">
        <v>7846</v>
      </c>
      <c r="D3540" s="6">
        <v>1500</v>
      </c>
      <c r="E3540" s="8">
        <v>10</v>
      </c>
      <c r="F3540" t="s">
        <v>8220</v>
      </c>
      <c r="G3540" t="s">
        <v>8224</v>
      </c>
      <c r="H3540" t="s">
        <v>8246</v>
      </c>
      <c r="I3540">
        <v>1427133600</v>
      </c>
      <c r="J3540">
        <v>1423847093</v>
      </c>
      <c r="K3540" t="b">
        <v>0</v>
      </c>
      <c r="L3540">
        <v>1</v>
      </c>
      <c r="M3540" t="b">
        <v>0</v>
      </c>
      <c r="N3540" t="s">
        <v>8269</v>
      </c>
      <c r="O3540" s="12">
        <f t="shared" si="220"/>
        <v>1</v>
      </c>
      <c r="P3540">
        <f t="shared" si="221"/>
        <v>10</v>
      </c>
      <c r="Q3540" s="14" t="s">
        <v>8323</v>
      </c>
      <c r="R3540" t="s">
        <v>8326</v>
      </c>
      <c r="S3540" s="17">
        <f t="shared" si="222"/>
        <v>42048.711724537032</v>
      </c>
      <c r="T3540" s="17">
        <f t="shared" si="223"/>
        <v>42086.75</v>
      </c>
    </row>
    <row r="3541" spans="1:20" ht="32" x14ac:dyDescent="0.2">
      <c r="A3541">
        <v>3121</v>
      </c>
      <c r="B3541" s="3" t="s">
        <v>3121</v>
      </c>
      <c r="C3541" s="3" t="s">
        <v>7231</v>
      </c>
      <c r="D3541" s="6">
        <v>1500</v>
      </c>
      <c r="E3541" s="8">
        <v>10</v>
      </c>
      <c r="F3541" t="s">
        <v>8219</v>
      </c>
      <c r="G3541" t="s">
        <v>8228</v>
      </c>
      <c r="H3541" t="s">
        <v>8250</v>
      </c>
      <c r="I3541">
        <v>1411748335</v>
      </c>
      <c r="J3541">
        <v>1406564335</v>
      </c>
      <c r="K3541" t="b">
        <v>0</v>
      </c>
      <c r="L3541">
        <v>1</v>
      </c>
      <c r="M3541" t="b">
        <v>0</v>
      </c>
      <c r="N3541" t="s">
        <v>8301</v>
      </c>
      <c r="O3541" s="12">
        <f t="shared" si="220"/>
        <v>1</v>
      </c>
      <c r="P3541">
        <f t="shared" si="221"/>
        <v>10</v>
      </c>
      <c r="Q3541" s="14" t="s">
        <v>8323</v>
      </c>
      <c r="R3541" t="s">
        <v>8324</v>
      </c>
      <c r="S3541" s="17">
        <f t="shared" si="222"/>
        <v>41848.679803240739</v>
      </c>
      <c r="T3541" s="17">
        <f t="shared" si="223"/>
        <v>41908.679803240739</v>
      </c>
    </row>
    <row r="3542" spans="1:20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2">
        <f t="shared" si="220"/>
        <v>1</v>
      </c>
      <c r="P3542">
        <f t="shared" si="221"/>
        <v>10</v>
      </c>
      <c r="Q3542" s="14" t="s">
        <v>8323</v>
      </c>
      <c r="R3542" t="s">
        <v>8326</v>
      </c>
      <c r="S3542" s="17">
        <f t="shared" si="222"/>
        <v>42803.842812499999</v>
      </c>
      <c r="T3542" s="17">
        <f t="shared" si="223"/>
        <v>42843.801145833335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2">
        <f t="shared" si="220"/>
        <v>1</v>
      </c>
      <c r="P3543">
        <f t="shared" si="221"/>
        <v>5</v>
      </c>
      <c r="Q3543" s="14" t="s">
        <v>8308</v>
      </c>
      <c r="R3543" t="s">
        <v>8342</v>
      </c>
      <c r="S3543" s="17">
        <f t="shared" si="222"/>
        <v>42049.716620370367</v>
      </c>
      <c r="T3543" s="17">
        <f t="shared" si="223"/>
        <v>42079.674953703703</v>
      </c>
    </row>
    <row r="3544" spans="1:20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2">
        <f t="shared" si="220"/>
        <v>1</v>
      </c>
      <c r="P3544">
        <f t="shared" si="221"/>
        <v>10</v>
      </c>
      <c r="Q3544" s="14" t="s">
        <v>8323</v>
      </c>
      <c r="R3544" t="s">
        <v>8326</v>
      </c>
      <c r="S3544" s="17">
        <f t="shared" si="222"/>
        <v>42291.739548611105</v>
      </c>
      <c r="T3544" s="17">
        <f t="shared" si="223"/>
        <v>42351.781215277777</v>
      </c>
    </row>
    <row r="3545" spans="1:20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2">
        <f t="shared" si="220"/>
        <v>1</v>
      </c>
      <c r="P3545">
        <f t="shared" si="221"/>
        <v>10</v>
      </c>
      <c r="Q3545" s="14" t="s">
        <v>8323</v>
      </c>
      <c r="R3545" t="s">
        <v>8326</v>
      </c>
      <c r="S3545" s="17">
        <f t="shared" si="222"/>
        <v>42217.670104166667</v>
      </c>
      <c r="T3545" s="17">
        <f t="shared" si="223"/>
        <v>42247.670104166667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2">
        <f t="shared" si="220"/>
        <v>1</v>
      </c>
      <c r="P3546">
        <f t="shared" si="221"/>
        <v>10</v>
      </c>
      <c r="Q3546" s="14" t="s">
        <v>8316</v>
      </c>
      <c r="R3546" t="s">
        <v>8334</v>
      </c>
      <c r="S3546" s="17">
        <f t="shared" si="222"/>
        <v>40802.964594907404</v>
      </c>
      <c r="T3546" s="17">
        <f t="shared" si="223"/>
        <v>40832.964594907404</v>
      </c>
    </row>
    <row r="3547" spans="1:20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2">
        <f t="shared" si="220"/>
        <v>2</v>
      </c>
      <c r="P3547">
        <f t="shared" si="221"/>
        <v>10</v>
      </c>
      <c r="Q3547" s="14" t="s">
        <v>8346</v>
      </c>
      <c r="R3547" t="s">
        <v>8347</v>
      </c>
      <c r="S3547" s="17">
        <f t="shared" si="222"/>
        <v>41851.696157407408</v>
      </c>
      <c r="T3547" s="17">
        <f t="shared" si="223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2">
        <f t="shared" si="220"/>
        <v>2</v>
      </c>
      <c r="P3548">
        <f t="shared" si="221"/>
        <v>5</v>
      </c>
      <c r="Q3548" s="14" t="s">
        <v>8323</v>
      </c>
      <c r="R3548" t="s">
        <v>8335</v>
      </c>
      <c r="S3548" s="17">
        <f t="shared" si="222"/>
        <v>42201.436226851853</v>
      </c>
      <c r="T3548" s="17">
        <f t="shared" si="223"/>
        <v>42244.9375</v>
      </c>
    </row>
    <row r="3549" spans="1:20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2">
        <f t="shared" si="220"/>
        <v>2</v>
      </c>
      <c r="P3549">
        <f t="shared" si="221"/>
        <v>10</v>
      </c>
      <c r="Q3549" s="14" t="s">
        <v>8323</v>
      </c>
      <c r="R3549" t="s">
        <v>8326</v>
      </c>
      <c r="S3549" s="17">
        <f t="shared" si="222"/>
        <v>42128.431064814817</v>
      </c>
      <c r="T3549" s="17">
        <f t="shared" si="223"/>
        <v>42146.875</v>
      </c>
    </row>
    <row r="3550" spans="1:20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2">
        <f t="shared" si="220"/>
        <v>5</v>
      </c>
      <c r="P3550">
        <f t="shared" si="221"/>
        <v>10</v>
      </c>
      <c r="Q3550" s="14" t="s">
        <v>8323</v>
      </c>
      <c r="R3550" t="s">
        <v>8326</v>
      </c>
      <c r="S3550" s="17">
        <f t="shared" si="222"/>
        <v>42261.632916666669</v>
      </c>
      <c r="T3550" s="17">
        <f t="shared" si="223"/>
        <v>42266.165972222225</v>
      </c>
    </row>
    <row r="3551" spans="1:20" ht="32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2">
        <f t="shared" si="220"/>
        <v>10</v>
      </c>
      <c r="P3551">
        <f t="shared" si="221"/>
        <v>10</v>
      </c>
      <c r="Q3551" s="14" t="s">
        <v>8323</v>
      </c>
      <c r="R3551" t="s">
        <v>8326</v>
      </c>
      <c r="S3551" s="17">
        <f t="shared" si="222"/>
        <v>41831.697939814818</v>
      </c>
      <c r="T3551" s="17">
        <f t="shared" si="223"/>
        <v>41861.697939814818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2">
        <f t="shared" si="220"/>
        <v>100</v>
      </c>
      <c r="P3552">
        <f t="shared" si="221"/>
        <v>10</v>
      </c>
      <c r="Q3552" s="14" t="s">
        <v>8327</v>
      </c>
      <c r="R3552" t="s">
        <v>8336</v>
      </c>
      <c r="S3552" s="17">
        <f t="shared" si="222"/>
        <v>42165.79833333334</v>
      </c>
      <c r="T3552" s="17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2">
        <f t="shared" si="220"/>
        <v>200</v>
      </c>
      <c r="P3553">
        <f t="shared" si="221"/>
        <v>10</v>
      </c>
      <c r="Q3553" s="14" t="s">
        <v>8327</v>
      </c>
      <c r="R3553" t="s">
        <v>8329</v>
      </c>
      <c r="S3553" s="17">
        <f t="shared" si="222"/>
        <v>42109.826145833329</v>
      </c>
      <c r="T3553" s="17">
        <f t="shared" si="22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2">
        <f t="shared" si="220"/>
        <v>0</v>
      </c>
      <c r="P3554">
        <f t="shared" si="221"/>
        <v>9</v>
      </c>
      <c r="Q3554" s="14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2">
        <f t="shared" si="220"/>
        <v>0</v>
      </c>
      <c r="P3555">
        <f t="shared" si="221"/>
        <v>2</v>
      </c>
      <c r="Q3555" s="14" t="s">
        <v>8308</v>
      </c>
      <c r="R3555" t="s">
        <v>8310</v>
      </c>
      <c r="S3555" s="17">
        <f t="shared" si="222"/>
        <v>41838.832152777781</v>
      </c>
      <c r="T3555" s="17">
        <f t="shared" si="22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2">
        <f t="shared" si="220"/>
        <v>0</v>
      </c>
      <c r="P3556">
        <f t="shared" si="221"/>
        <v>8</v>
      </c>
      <c r="Q3556" s="14" t="s">
        <v>8319</v>
      </c>
      <c r="R3556" t="s">
        <v>8345</v>
      </c>
      <c r="S3556" s="17">
        <f t="shared" si="222"/>
        <v>41974.704745370371</v>
      </c>
      <c r="T3556" s="17">
        <f t="shared" si="22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2">
        <f t="shared" si="220"/>
        <v>0</v>
      </c>
      <c r="P3557">
        <f t="shared" si="221"/>
        <v>4</v>
      </c>
      <c r="Q3557" s="14" t="s">
        <v>8321</v>
      </c>
      <c r="R3557" t="s">
        <v>8337</v>
      </c>
      <c r="S3557" s="17">
        <f t="shared" si="222"/>
        <v>42396.911712962959</v>
      </c>
      <c r="T3557" s="17">
        <f t="shared" si="22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2">
        <f t="shared" si="220"/>
        <v>1</v>
      </c>
      <c r="P3558">
        <f t="shared" si="221"/>
        <v>1</v>
      </c>
      <c r="Q3558" s="14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2">
        <f t="shared" si="220"/>
        <v>2</v>
      </c>
      <c r="P3559">
        <f t="shared" si="221"/>
        <v>2</v>
      </c>
      <c r="Q3559" s="14" t="s">
        <v>8308</v>
      </c>
      <c r="R3559" t="s">
        <v>8318</v>
      </c>
      <c r="S3559" s="17">
        <f t="shared" si="222"/>
        <v>41864.04886574074</v>
      </c>
      <c r="T3559" s="17">
        <f t="shared" si="223"/>
        <v>41884.04886574074</v>
      </c>
    </row>
    <row r="3560" spans="1:20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2">
        <f t="shared" si="220"/>
        <v>0</v>
      </c>
      <c r="P3560">
        <f t="shared" si="221"/>
        <v>7</v>
      </c>
      <c r="Q3560" s="14" t="s">
        <v>8323</v>
      </c>
      <c r="R3560" t="s">
        <v>8326</v>
      </c>
      <c r="S3560" s="17">
        <f t="shared" si="222"/>
        <v>42513.976319444439</v>
      </c>
      <c r="T3560" s="17">
        <f t="shared" si="223"/>
        <v>42559.976319444439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2">
        <f t="shared" si="220"/>
        <v>0</v>
      </c>
      <c r="P3561">
        <f t="shared" si="221"/>
        <v>2.33</v>
      </c>
      <c r="Q3561" s="14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2">
        <f t="shared" si="220"/>
        <v>0</v>
      </c>
      <c r="P3562">
        <f t="shared" si="221"/>
        <v>2.33</v>
      </c>
      <c r="Q3562" s="14" t="s">
        <v>8311</v>
      </c>
      <c r="R3562" t="s">
        <v>8348</v>
      </c>
      <c r="S3562" s="17">
        <f t="shared" si="222"/>
        <v>42013.059027777781</v>
      </c>
      <c r="T3562" s="17">
        <f t="shared" si="22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2">
        <f t="shared" si="220"/>
        <v>0</v>
      </c>
      <c r="P3563">
        <f t="shared" si="221"/>
        <v>3</v>
      </c>
      <c r="Q3563" s="14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2">
        <f t="shared" si="220"/>
        <v>0</v>
      </c>
      <c r="P3564">
        <f t="shared" si="221"/>
        <v>3</v>
      </c>
      <c r="Q3564" s="14" t="s">
        <v>8308</v>
      </c>
      <c r="R3564" t="s">
        <v>8342</v>
      </c>
      <c r="S3564" s="17">
        <f t="shared" si="222"/>
        <v>42646.896898148145</v>
      </c>
      <c r="T3564" s="17">
        <f t="shared" si="22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2">
        <f t="shared" si="220"/>
        <v>0</v>
      </c>
      <c r="P3565">
        <f t="shared" si="221"/>
        <v>3</v>
      </c>
      <c r="Q3565" s="14" t="s">
        <v>8313</v>
      </c>
      <c r="R3565" t="s">
        <v>8355</v>
      </c>
      <c r="S3565" s="17">
        <f t="shared" si="222"/>
        <v>41974.712245370371</v>
      </c>
      <c r="T3565" s="17">
        <f t="shared" si="22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2">
        <f t="shared" si="220"/>
        <v>0</v>
      </c>
      <c r="P3566">
        <f t="shared" si="221"/>
        <v>3</v>
      </c>
      <c r="Q3566" s="14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2">
        <f t="shared" si="220"/>
        <v>0</v>
      </c>
      <c r="P3567">
        <f t="shared" si="221"/>
        <v>3</v>
      </c>
      <c r="Q3567" s="14" t="s">
        <v>8316</v>
      </c>
      <c r="R3567" t="s">
        <v>8344</v>
      </c>
      <c r="S3567" s="17">
        <f t="shared" si="222"/>
        <v>42413.649641203709</v>
      </c>
      <c r="T3567" s="17">
        <f t="shared" si="22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2">
        <f t="shared" si="220"/>
        <v>0</v>
      </c>
      <c r="P3568">
        <f t="shared" si="221"/>
        <v>6</v>
      </c>
      <c r="Q3568" s="14" t="s">
        <v>8311</v>
      </c>
      <c r="R3568" t="s">
        <v>8348</v>
      </c>
      <c r="S3568" s="17">
        <f t="shared" si="222"/>
        <v>42395.456412037034</v>
      </c>
      <c r="T3568" s="17">
        <f t="shared" si="223"/>
        <v>42425.456412037034</v>
      </c>
    </row>
    <row r="3569" spans="1:20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2">
        <f t="shared" si="220"/>
        <v>1</v>
      </c>
      <c r="P3569">
        <f t="shared" si="221"/>
        <v>3</v>
      </c>
      <c r="Q3569" s="14" t="s">
        <v>8323</v>
      </c>
      <c r="R3569" t="s">
        <v>8326</v>
      </c>
      <c r="S3569" s="17">
        <f t="shared" si="222"/>
        <v>41982.904386574075</v>
      </c>
      <c r="T3569" s="17">
        <f t="shared" si="22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2">
        <f t="shared" si="220"/>
        <v>1</v>
      </c>
      <c r="P3570">
        <f t="shared" si="221"/>
        <v>3</v>
      </c>
      <c r="Q3570" s="14" t="s">
        <v>8308</v>
      </c>
      <c r="R3570" t="s">
        <v>8342</v>
      </c>
      <c r="S3570" s="17">
        <f t="shared" si="222"/>
        <v>42525.656944444447</v>
      </c>
      <c r="T3570" s="17">
        <f t="shared" si="22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2">
        <f t="shared" si="220"/>
        <v>0</v>
      </c>
      <c r="P3571">
        <f t="shared" si="221"/>
        <v>5</v>
      </c>
      <c r="Q3571" s="14" t="s">
        <v>8319</v>
      </c>
      <c r="R3571" t="s">
        <v>8345</v>
      </c>
      <c r="S3571" s="17">
        <f t="shared" si="222"/>
        <v>41837.905694444446</v>
      </c>
      <c r="T3571" s="17">
        <f t="shared" si="22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2">
        <f t="shared" si="220"/>
        <v>0</v>
      </c>
      <c r="P3572">
        <f t="shared" si="221"/>
        <v>5</v>
      </c>
      <c r="Q3572" s="14" t="s">
        <v>8321</v>
      </c>
      <c r="R3572" t="s">
        <v>8325</v>
      </c>
      <c r="S3572" s="17">
        <f t="shared" si="222"/>
        <v>41792.687442129631</v>
      </c>
      <c r="T3572" s="17">
        <f t="shared" si="22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2">
        <f t="shared" si="220"/>
        <v>0</v>
      </c>
      <c r="P3573">
        <f t="shared" si="221"/>
        <v>5</v>
      </c>
      <c r="Q3573" s="14" t="s">
        <v>8319</v>
      </c>
      <c r="R3573" t="s">
        <v>8345</v>
      </c>
      <c r="S3573" s="17">
        <f t="shared" si="222"/>
        <v>42422.536192129628</v>
      </c>
      <c r="T3573" s="17">
        <f t="shared" si="22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2">
        <f t="shared" si="220"/>
        <v>0</v>
      </c>
      <c r="P3574">
        <f t="shared" si="221"/>
        <v>5</v>
      </c>
      <c r="Q3574" s="14" t="s">
        <v>8321</v>
      </c>
      <c r="R3574" t="s">
        <v>8339</v>
      </c>
      <c r="S3574" s="17">
        <f t="shared" si="222"/>
        <v>41331.555127314816</v>
      </c>
      <c r="T3574" s="17">
        <f t="shared" si="22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2">
        <f t="shared" si="220"/>
        <v>0</v>
      </c>
      <c r="P3575">
        <f t="shared" si="221"/>
        <v>1</v>
      </c>
      <c r="Q3575" s="14" t="s">
        <v>8319</v>
      </c>
      <c r="R3575" t="s">
        <v>8345</v>
      </c>
      <c r="S3575" s="17">
        <f t="shared" si="222"/>
        <v>42027.856990740736</v>
      </c>
      <c r="T3575" s="17">
        <f t="shared" si="22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2">
        <f t="shared" si="220"/>
        <v>0</v>
      </c>
      <c r="P3576">
        <f t="shared" si="221"/>
        <v>5</v>
      </c>
      <c r="Q3576" s="14" t="s">
        <v>8319</v>
      </c>
      <c r="R3576" t="s">
        <v>8345</v>
      </c>
      <c r="S3576" s="17">
        <f t="shared" si="222"/>
        <v>42019.737766203703</v>
      </c>
      <c r="T3576" s="17">
        <f t="shared" si="22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2">
        <f t="shared" si="220"/>
        <v>0</v>
      </c>
      <c r="P3577">
        <f t="shared" si="221"/>
        <v>5</v>
      </c>
      <c r="Q3577" s="14" t="s">
        <v>8316</v>
      </c>
      <c r="R3577" t="s">
        <v>8334</v>
      </c>
      <c r="S3577" s="17">
        <f t="shared" si="222"/>
        <v>42123.185798611114</v>
      </c>
      <c r="T3577" s="17">
        <f t="shared" si="22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2">
        <f t="shared" si="220"/>
        <v>0</v>
      </c>
      <c r="P3578">
        <f t="shared" si="221"/>
        <v>5</v>
      </c>
      <c r="Q3578" s="14" t="s">
        <v>8327</v>
      </c>
      <c r="R3578" t="s">
        <v>8330</v>
      </c>
      <c r="S3578" s="17">
        <f t="shared" si="222"/>
        <v>42791.669837962967</v>
      </c>
      <c r="T3578" s="17">
        <f t="shared" si="223"/>
        <v>42821.191666666666</v>
      </c>
    </row>
    <row r="3579" spans="1:20" ht="48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2">
        <f t="shared" si="220"/>
        <v>0</v>
      </c>
      <c r="P3579">
        <f t="shared" si="221"/>
        <v>5</v>
      </c>
      <c r="Q3579" s="14" t="s">
        <v>8323</v>
      </c>
      <c r="R3579" t="s">
        <v>8324</v>
      </c>
      <c r="S3579" s="17">
        <f t="shared" si="222"/>
        <v>42060.04550925926</v>
      </c>
      <c r="T3579" s="17">
        <f t="shared" si="22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2">
        <f t="shared" si="220"/>
        <v>0</v>
      </c>
      <c r="P3580">
        <f t="shared" si="221"/>
        <v>5</v>
      </c>
      <c r="Q3580" s="14" t="s">
        <v>8316</v>
      </c>
      <c r="R3580" t="s">
        <v>8344</v>
      </c>
      <c r="S3580" s="17">
        <f t="shared" si="222"/>
        <v>41975.347523148142</v>
      </c>
      <c r="T3580" s="17">
        <f t="shared" si="223"/>
        <v>42005.347523148142</v>
      </c>
    </row>
    <row r="3581" spans="1:20" ht="48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2">
        <f t="shared" si="220"/>
        <v>0</v>
      </c>
      <c r="P3581">
        <f t="shared" si="221"/>
        <v>5</v>
      </c>
      <c r="Q3581" s="14" t="s">
        <v>8323</v>
      </c>
      <c r="R3581" t="s">
        <v>8335</v>
      </c>
      <c r="S3581" s="17">
        <f t="shared" si="222"/>
        <v>41799.259039351848</v>
      </c>
      <c r="T3581" s="17">
        <f t="shared" si="22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2">
        <f t="shared" si="220"/>
        <v>0</v>
      </c>
      <c r="P3582">
        <f t="shared" si="221"/>
        <v>5</v>
      </c>
      <c r="Q3582" s="14" t="s">
        <v>8321</v>
      </c>
      <c r="R3582" t="s">
        <v>8339</v>
      </c>
      <c r="S3582" s="17">
        <f t="shared" si="222"/>
        <v>42423.985567129625</v>
      </c>
      <c r="T3582" s="17">
        <f t="shared" si="22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2">
        <f t="shared" si="220"/>
        <v>0</v>
      </c>
      <c r="P3583">
        <f t="shared" si="221"/>
        <v>5</v>
      </c>
      <c r="Q3583" s="14" t="s">
        <v>8311</v>
      </c>
      <c r="R3583" t="s">
        <v>8352</v>
      </c>
      <c r="S3583" s="17">
        <f t="shared" si="222"/>
        <v>41136.85805555556</v>
      </c>
      <c r="T3583" s="17">
        <f t="shared" si="223"/>
        <v>41159.32708333333</v>
      </c>
    </row>
    <row r="3584" spans="1:20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2">
        <f t="shared" si="220"/>
        <v>0</v>
      </c>
      <c r="P3584">
        <f t="shared" si="221"/>
        <v>5</v>
      </c>
      <c r="Q3584" s="14" t="s">
        <v>8323</v>
      </c>
      <c r="R3584" t="s">
        <v>8326</v>
      </c>
      <c r="S3584" s="17">
        <f t="shared" si="222"/>
        <v>41915.400219907409</v>
      </c>
      <c r="T3584" s="17">
        <f t="shared" si="22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2">
        <f t="shared" si="220"/>
        <v>0</v>
      </c>
      <c r="P3585">
        <f t="shared" si="221"/>
        <v>5</v>
      </c>
      <c r="Q3585" s="14" t="s">
        <v>8311</v>
      </c>
      <c r="R3585" t="s">
        <v>8352</v>
      </c>
      <c r="S3585" s="17">
        <f t="shared" si="222"/>
        <v>41471.446851851848</v>
      </c>
      <c r="T3585" s="17">
        <f t="shared" si="22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2">
        <f t="shared" si="220"/>
        <v>0</v>
      </c>
      <c r="P3586">
        <f t="shared" si="221"/>
        <v>5</v>
      </c>
      <c r="Q3586" s="14" t="s">
        <v>8319</v>
      </c>
      <c r="R3586" t="s">
        <v>8345</v>
      </c>
      <c r="S3586" s="17">
        <f t="shared" si="222"/>
        <v>42333.330277777779</v>
      </c>
      <c r="T3586" s="17">
        <f t="shared" si="223"/>
        <v>42363.330277777779</v>
      </c>
    </row>
    <row r="3587" spans="1:20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2">
        <f t="shared" ref="O3587:O3650" si="224">ROUND(E3587/D3587*100,0)</f>
        <v>0</v>
      </c>
      <c r="P3587">
        <f t="shared" ref="P3587:P3650" si="225">IFERROR(ROUND(E3587/L3587,2),0)</f>
        <v>5</v>
      </c>
      <c r="Q3587" s="14" t="s">
        <v>8323</v>
      </c>
      <c r="R3587" t="s">
        <v>8326</v>
      </c>
      <c r="S3587" s="17">
        <f t="shared" ref="S3587:S3650" si="226">(((J3587/60)/60)/24)+DATE(1970,1,1)</f>
        <v>41985.427361111113</v>
      </c>
      <c r="T3587" s="17">
        <f t="shared" ref="T3587:T3650" si="227">(((I3587/60)/60)/24)+DATE(1970,1,1)</f>
        <v>42015.427361111113</v>
      </c>
    </row>
    <row r="3588" spans="1:20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2">
        <f t="shared" si="224"/>
        <v>0</v>
      </c>
      <c r="P3588">
        <f t="shared" si="225"/>
        <v>5</v>
      </c>
      <c r="Q3588" s="14" t="s">
        <v>8323</v>
      </c>
      <c r="R3588" t="s">
        <v>8326</v>
      </c>
      <c r="S3588" s="17">
        <f t="shared" si="226"/>
        <v>42510.938900462963</v>
      </c>
      <c r="T3588" s="17">
        <f t="shared" si="22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2">
        <f t="shared" si="224"/>
        <v>0</v>
      </c>
      <c r="P3589">
        <f t="shared" si="225"/>
        <v>5</v>
      </c>
      <c r="Q3589" s="14" t="s">
        <v>8316</v>
      </c>
      <c r="R3589" t="s">
        <v>8334</v>
      </c>
      <c r="S3589" s="17">
        <f t="shared" si="226"/>
        <v>41722.792407407411</v>
      </c>
      <c r="T3589" s="17">
        <f t="shared" si="22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2">
        <f t="shared" si="224"/>
        <v>0</v>
      </c>
      <c r="P3590">
        <f t="shared" si="225"/>
        <v>5</v>
      </c>
      <c r="Q3590" s="14" t="s">
        <v>8311</v>
      </c>
      <c r="R3590" t="s">
        <v>8352</v>
      </c>
      <c r="S3590" s="17">
        <f t="shared" si="226"/>
        <v>42527.007326388892</v>
      </c>
      <c r="T3590" s="17">
        <f t="shared" si="227"/>
        <v>42587.007326388892</v>
      </c>
    </row>
    <row r="3591" spans="1:20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2">
        <f t="shared" si="224"/>
        <v>0</v>
      </c>
      <c r="P3591">
        <f t="shared" si="225"/>
        <v>5</v>
      </c>
      <c r="Q3591" s="14" t="s">
        <v>8323</v>
      </c>
      <c r="R3591" t="s">
        <v>8326</v>
      </c>
      <c r="S3591" s="17">
        <f t="shared" si="226"/>
        <v>42109.801712962959</v>
      </c>
      <c r="T3591" s="17">
        <f t="shared" si="227"/>
        <v>42139.801712962959</v>
      </c>
    </row>
    <row r="3592" spans="1:20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2">
        <f t="shared" si="224"/>
        <v>0</v>
      </c>
      <c r="P3592">
        <f t="shared" si="225"/>
        <v>5</v>
      </c>
      <c r="Q3592" s="14" t="s">
        <v>8323</v>
      </c>
      <c r="R3592" t="s">
        <v>8326</v>
      </c>
      <c r="S3592" s="17">
        <f t="shared" si="226"/>
        <v>41809.389930555553</v>
      </c>
      <c r="T3592" s="17">
        <f t="shared" si="227"/>
        <v>41839.389930555553</v>
      </c>
    </row>
    <row r="3593" spans="1:20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2">
        <f t="shared" si="224"/>
        <v>0</v>
      </c>
      <c r="P3593">
        <f t="shared" si="225"/>
        <v>5</v>
      </c>
      <c r="Q3593" s="14" t="s">
        <v>8323</v>
      </c>
      <c r="R3593" t="s">
        <v>8326</v>
      </c>
      <c r="S3593" s="17">
        <f t="shared" si="226"/>
        <v>41848.772928240738</v>
      </c>
      <c r="T3593" s="17">
        <f t="shared" si="227"/>
        <v>41877.686111111114</v>
      </c>
    </row>
    <row r="3594" spans="1:20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2">
        <f t="shared" si="224"/>
        <v>0</v>
      </c>
      <c r="P3594">
        <f t="shared" si="225"/>
        <v>5</v>
      </c>
      <c r="Q3594" s="14" t="s">
        <v>8323</v>
      </c>
      <c r="R3594" t="s">
        <v>8326</v>
      </c>
      <c r="S3594" s="17">
        <f t="shared" si="226"/>
        <v>42492.98505787037</v>
      </c>
      <c r="T3594" s="17">
        <f t="shared" si="227"/>
        <v>42522.98505787037</v>
      </c>
    </row>
    <row r="3595" spans="1:20" ht="32" hidden="1" x14ac:dyDescent="0.2">
      <c r="A3595">
        <v>2583</v>
      </c>
      <c r="B3595" s="3" t="s">
        <v>2583</v>
      </c>
      <c r="C3595" s="3" t="s">
        <v>6693</v>
      </c>
      <c r="D3595" s="6">
        <v>1000</v>
      </c>
      <c r="E3595" s="8">
        <v>5</v>
      </c>
      <c r="F3595" t="s">
        <v>8220</v>
      </c>
      <c r="G3595" t="s">
        <v>8223</v>
      </c>
      <c r="H3595" t="s">
        <v>8245</v>
      </c>
      <c r="I3595">
        <v>1426526880</v>
      </c>
      <c r="J3595">
        <v>1421346480</v>
      </c>
      <c r="K3595" t="b">
        <v>0</v>
      </c>
      <c r="L3595">
        <v>5</v>
      </c>
      <c r="M3595" t="b">
        <v>0</v>
      </c>
      <c r="N3595" t="s">
        <v>8282</v>
      </c>
      <c r="O3595" s="12">
        <f t="shared" si="224"/>
        <v>1</v>
      </c>
      <c r="P3595">
        <f t="shared" si="225"/>
        <v>1</v>
      </c>
      <c r="Q3595" s="14" t="s">
        <v>8319</v>
      </c>
      <c r="R3595" t="s">
        <v>8345</v>
      </c>
      <c r="S3595" s="17">
        <f t="shared" si="226"/>
        <v>42019.76944444445</v>
      </c>
      <c r="T3595" s="17">
        <f t="shared" si="227"/>
        <v>42079.727777777778</v>
      </c>
    </row>
    <row r="3596" spans="1:20" ht="48" hidden="1" x14ac:dyDescent="0.2">
      <c r="A3596">
        <v>1113</v>
      </c>
      <c r="B3596" s="3" t="s">
        <v>1114</v>
      </c>
      <c r="C3596" s="3" t="s">
        <v>5223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1408058820</v>
      </c>
      <c r="J3596">
        <v>1405466820</v>
      </c>
      <c r="K3596" t="b">
        <v>0</v>
      </c>
      <c r="L3596">
        <v>1</v>
      </c>
      <c r="M3596" t="b">
        <v>0</v>
      </c>
      <c r="N3596" t="s">
        <v>8280</v>
      </c>
      <c r="O3596" s="12">
        <f t="shared" si="224"/>
        <v>1</v>
      </c>
      <c r="P3596">
        <f t="shared" si="225"/>
        <v>5</v>
      </c>
      <c r="Q3596" s="14" t="s">
        <v>8316</v>
      </c>
      <c r="R3596" t="s">
        <v>8334</v>
      </c>
      <c r="S3596" s="17">
        <f t="shared" si="226"/>
        <v>41835.977083333331</v>
      </c>
      <c r="T3596" s="17">
        <f t="shared" si="227"/>
        <v>41865.977083333331</v>
      </c>
    </row>
    <row r="3597" spans="1:20" ht="48" hidden="1" x14ac:dyDescent="0.2">
      <c r="A3597">
        <v>1581</v>
      </c>
      <c r="B3597" s="3" t="s">
        <v>1582</v>
      </c>
      <c r="C3597" s="3" t="s">
        <v>5691</v>
      </c>
      <c r="D3597" s="6">
        <v>1000</v>
      </c>
      <c r="E3597" s="8">
        <v>5</v>
      </c>
      <c r="F3597" t="s">
        <v>8220</v>
      </c>
      <c r="G3597" t="s">
        <v>8224</v>
      </c>
      <c r="H3597" t="s">
        <v>8246</v>
      </c>
      <c r="I3597">
        <v>1450521990</v>
      </c>
      <c r="J3597">
        <v>1447757190</v>
      </c>
      <c r="K3597" t="b">
        <v>0</v>
      </c>
      <c r="L3597">
        <v>1</v>
      </c>
      <c r="M3597" t="b">
        <v>0</v>
      </c>
      <c r="N3597" t="s">
        <v>8289</v>
      </c>
      <c r="O3597" s="12">
        <f t="shared" si="224"/>
        <v>1</v>
      </c>
      <c r="P3597">
        <f t="shared" si="225"/>
        <v>5</v>
      </c>
      <c r="Q3597" s="14" t="s">
        <v>8313</v>
      </c>
      <c r="R3597" t="s">
        <v>8351</v>
      </c>
      <c r="S3597" s="17">
        <f t="shared" si="226"/>
        <v>42325.448958333334</v>
      </c>
      <c r="T3597" s="17">
        <f t="shared" si="227"/>
        <v>42357.448958333334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2">
        <f t="shared" si="224"/>
        <v>1</v>
      </c>
      <c r="P3598">
        <f t="shared" si="225"/>
        <v>5</v>
      </c>
      <c r="Q3598" s="14" t="s">
        <v>8327</v>
      </c>
      <c r="R3598" t="s">
        <v>8354</v>
      </c>
      <c r="S3598" s="17">
        <f t="shared" si="226"/>
        <v>40782.165532407409</v>
      </c>
      <c r="T3598" s="17">
        <f t="shared" si="22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2">
        <f t="shared" si="224"/>
        <v>1</v>
      </c>
      <c r="P3599">
        <f t="shared" si="225"/>
        <v>5</v>
      </c>
      <c r="Q3599" s="14" t="s">
        <v>8308</v>
      </c>
      <c r="R3599" t="s">
        <v>8342</v>
      </c>
      <c r="S3599" s="17">
        <f t="shared" si="226"/>
        <v>42307.034074074079</v>
      </c>
      <c r="T3599" s="17">
        <f t="shared" si="227"/>
        <v>42337.075740740736</v>
      </c>
    </row>
    <row r="3600" spans="1:20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2">
        <f t="shared" si="224"/>
        <v>1</v>
      </c>
      <c r="P3600">
        <f t="shared" si="225"/>
        <v>5</v>
      </c>
      <c r="Q3600" s="14" t="s">
        <v>8323</v>
      </c>
      <c r="R3600" t="s">
        <v>8326</v>
      </c>
      <c r="S3600" s="17">
        <f t="shared" si="226"/>
        <v>42453.428240740745</v>
      </c>
      <c r="T3600" s="17">
        <f t="shared" si="22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2">
        <f t="shared" si="224"/>
        <v>0</v>
      </c>
      <c r="P3601">
        <f t="shared" si="225"/>
        <v>2</v>
      </c>
      <c r="Q3601" s="14" t="s">
        <v>8316</v>
      </c>
      <c r="R3601" t="s">
        <v>8344</v>
      </c>
      <c r="S3601" s="17">
        <f t="shared" si="226"/>
        <v>42645.367442129631</v>
      </c>
      <c r="T3601" s="17">
        <f t="shared" si="22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2">
        <f t="shared" si="224"/>
        <v>0</v>
      </c>
      <c r="P3602">
        <f t="shared" si="225"/>
        <v>1.33</v>
      </c>
      <c r="Q3602" s="14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2">
        <f t="shared" si="224"/>
        <v>0</v>
      </c>
      <c r="P3603">
        <f t="shared" si="225"/>
        <v>4</v>
      </c>
      <c r="Q3603" s="14" t="s">
        <v>8308</v>
      </c>
      <c r="R3603" t="s">
        <v>8342</v>
      </c>
      <c r="S3603" s="17">
        <f t="shared" si="226"/>
        <v>42131.455439814818</v>
      </c>
      <c r="T3603" s="17">
        <f t="shared" si="227"/>
        <v>42161.44930555555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2">
        <f t="shared" si="224"/>
        <v>0</v>
      </c>
      <c r="P3604">
        <f t="shared" si="225"/>
        <v>2</v>
      </c>
      <c r="Q3604" s="14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8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2">
        <f t="shared" si="224"/>
        <v>0</v>
      </c>
      <c r="P3605">
        <f t="shared" si="225"/>
        <v>1.5</v>
      </c>
      <c r="Q3605" s="14" t="s">
        <v>8323</v>
      </c>
      <c r="R3605" t="s">
        <v>8335</v>
      </c>
      <c r="S3605" s="17">
        <f t="shared" si="226"/>
        <v>41849.887037037035</v>
      </c>
      <c r="T3605" s="17">
        <f t="shared" si="22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2">
        <f t="shared" si="224"/>
        <v>0</v>
      </c>
      <c r="P3606">
        <f t="shared" si="225"/>
        <v>1</v>
      </c>
      <c r="Q3606" s="14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2">
        <f t="shared" si="224"/>
        <v>0</v>
      </c>
      <c r="P3607">
        <f t="shared" si="225"/>
        <v>3</v>
      </c>
      <c r="Q3607" s="14" t="s">
        <v>8323</v>
      </c>
      <c r="R3607" t="s">
        <v>8326</v>
      </c>
      <c r="S3607" s="17">
        <f t="shared" si="226"/>
        <v>42107.864722222221</v>
      </c>
      <c r="T3607" s="17">
        <f t="shared" si="22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2">
        <f t="shared" si="224"/>
        <v>0</v>
      </c>
      <c r="P3608">
        <f t="shared" si="225"/>
        <v>1</v>
      </c>
      <c r="Q3608" s="14" t="s">
        <v>8313</v>
      </c>
      <c r="R3608" t="s">
        <v>8351</v>
      </c>
      <c r="S3608" s="17">
        <f t="shared" si="226"/>
        <v>42033.845543981486</v>
      </c>
      <c r="T3608" s="17">
        <f t="shared" si="227"/>
        <v>42063.845543981486</v>
      </c>
    </row>
    <row r="3609" spans="1:20" ht="48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2">
        <f t="shared" si="224"/>
        <v>0</v>
      </c>
      <c r="P3609">
        <f t="shared" si="225"/>
        <v>1</v>
      </c>
      <c r="Q3609" s="14" t="s">
        <v>8323</v>
      </c>
      <c r="R3609" t="s">
        <v>8324</v>
      </c>
      <c r="S3609" s="17">
        <f t="shared" si="226"/>
        <v>42460.374305555553</v>
      </c>
      <c r="T3609" s="17">
        <f t="shared" si="22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2">
        <f t="shared" si="224"/>
        <v>0</v>
      </c>
      <c r="P3610">
        <f t="shared" si="225"/>
        <v>1</v>
      </c>
      <c r="Q3610" s="14" t="s">
        <v>8308</v>
      </c>
      <c r="R3610" t="s">
        <v>8310</v>
      </c>
      <c r="S3610" s="17">
        <f t="shared" si="226"/>
        <v>42615.753310185188</v>
      </c>
      <c r="T3610" s="17">
        <f t="shared" si="227"/>
        <v>42645.753310185188</v>
      </c>
    </row>
    <row r="3611" spans="1:20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2">
        <f t="shared" si="224"/>
        <v>0</v>
      </c>
      <c r="P3611">
        <f t="shared" si="225"/>
        <v>1.5</v>
      </c>
      <c r="Q3611" s="14" t="s">
        <v>8323</v>
      </c>
      <c r="R3611" t="s">
        <v>8326</v>
      </c>
      <c r="S3611" s="17">
        <f t="shared" si="226"/>
        <v>42095.229166666672</v>
      </c>
      <c r="T3611" s="17">
        <f t="shared" si="22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2">
        <f t="shared" si="224"/>
        <v>0</v>
      </c>
      <c r="P3612">
        <f t="shared" si="225"/>
        <v>1.5</v>
      </c>
      <c r="Q3612" s="14" t="s">
        <v>8308</v>
      </c>
      <c r="R3612" t="s">
        <v>8342</v>
      </c>
      <c r="S3612" s="17">
        <f t="shared" si="226"/>
        <v>42031.362187499995</v>
      </c>
      <c r="T3612" s="17">
        <f t="shared" si="22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2">
        <f t="shared" si="224"/>
        <v>0</v>
      </c>
      <c r="P3613">
        <f t="shared" si="225"/>
        <v>1</v>
      </c>
      <c r="Q3613" s="14" t="s">
        <v>8321</v>
      </c>
      <c r="R3613" t="s">
        <v>8325</v>
      </c>
      <c r="S3613" s="17">
        <f t="shared" si="226"/>
        <v>42375.996886574074</v>
      </c>
      <c r="T3613" s="17">
        <f t="shared" si="227"/>
        <v>42435.996886574074</v>
      </c>
    </row>
    <row r="3614" spans="1:20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2">
        <f t="shared" si="224"/>
        <v>0</v>
      </c>
      <c r="P3614">
        <f t="shared" si="225"/>
        <v>1</v>
      </c>
      <c r="Q3614" s="14" t="s">
        <v>8323</v>
      </c>
      <c r="R3614" t="s">
        <v>8326</v>
      </c>
      <c r="S3614" s="17">
        <f t="shared" si="226"/>
        <v>42358.573182870372</v>
      </c>
      <c r="T3614" s="17">
        <f t="shared" si="227"/>
        <v>42377.273611111115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2">
        <f t="shared" si="224"/>
        <v>2</v>
      </c>
      <c r="P3615">
        <f t="shared" si="225"/>
        <v>1.5</v>
      </c>
      <c r="Q3615" s="14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2">
        <f t="shared" si="224"/>
        <v>3</v>
      </c>
      <c r="P3616">
        <f t="shared" si="225"/>
        <v>1</v>
      </c>
      <c r="Q3616" s="14" t="s">
        <v>8311</v>
      </c>
      <c r="R3616" t="s">
        <v>8348</v>
      </c>
      <c r="S3616" s="17">
        <f t="shared" si="226"/>
        <v>42524.667662037042</v>
      </c>
      <c r="T3616" s="17">
        <f t="shared" si="227"/>
        <v>42549.667662037042</v>
      </c>
    </row>
    <row r="3617" spans="1:20" ht="48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2">
        <f t="shared" si="224"/>
        <v>0</v>
      </c>
      <c r="P3617">
        <f t="shared" si="225"/>
        <v>1</v>
      </c>
      <c r="Q3617" s="14" t="s">
        <v>8323</v>
      </c>
      <c r="R3617" t="s">
        <v>8335</v>
      </c>
      <c r="S3617" s="17">
        <f t="shared" si="226"/>
        <v>42437.094490740739</v>
      </c>
      <c r="T3617" s="17">
        <f t="shared" si="22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2">
        <f t="shared" si="224"/>
        <v>0</v>
      </c>
      <c r="P3618">
        <f t="shared" si="225"/>
        <v>1</v>
      </c>
      <c r="Q3618" s="14" t="s">
        <v>8319</v>
      </c>
      <c r="R3618" t="s">
        <v>8345</v>
      </c>
      <c r="S3618" s="17">
        <f t="shared" si="226"/>
        <v>42489.099687499998</v>
      </c>
      <c r="T3618" s="17">
        <f t="shared" si="22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2">
        <f t="shared" si="224"/>
        <v>0</v>
      </c>
      <c r="P3619">
        <f t="shared" si="225"/>
        <v>1</v>
      </c>
      <c r="Q3619" s="14" t="s">
        <v>8321</v>
      </c>
      <c r="R3619" t="s">
        <v>8339</v>
      </c>
      <c r="S3619" s="17">
        <f t="shared" si="226"/>
        <v>42130.335358796292</v>
      </c>
      <c r="T3619" s="17">
        <f t="shared" si="227"/>
        <v>42145.335358796292</v>
      </c>
    </row>
    <row r="3620" spans="1:20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2">
        <f t="shared" si="224"/>
        <v>0</v>
      </c>
      <c r="P3620">
        <f t="shared" si="225"/>
        <v>2</v>
      </c>
      <c r="Q3620" s="14" t="s">
        <v>8323</v>
      </c>
      <c r="R3620" t="s">
        <v>8326</v>
      </c>
      <c r="S3620" s="17">
        <f t="shared" si="226"/>
        <v>42391.772997685184</v>
      </c>
      <c r="T3620" s="17">
        <f t="shared" si="22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2">
        <f t="shared" si="224"/>
        <v>0</v>
      </c>
      <c r="P3621">
        <f t="shared" si="225"/>
        <v>2</v>
      </c>
      <c r="Q3621" s="14" t="s">
        <v>8308</v>
      </c>
      <c r="R3621" t="s">
        <v>8342</v>
      </c>
      <c r="S3621" s="17">
        <f t="shared" si="226"/>
        <v>42076.092152777783</v>
      </c>
      <c r="T3621" s="17">
        <f t="shared" si="22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2">
        <f t="shared" si="224"/>
        <v>0</v>
      </c>
      <c r="P3622">
        <f t="shared" si="225"/>
        <v>1</v>
      </c>
      <c r="Q3622" s="14" t="s">
        <v>8311</v>
      </c>
      <c r="R3622" t="s">
        <v>8348</v>
      </c>
      <c r="S3622" s="17">
        <f t="shared" si="226"/>
        <v>41931.959016203706</v>
      </c>
      <c r="T3622" s="17">
        <f t="shared" si="22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2">
        <f t="shared" si="224"/>
        <v>0</v>
      </c>
      <c r="P3623">
        <f t="shared" si="225"/>
        <v>1</v>
      </c>
      <c r="Q3623" s="14" t="s">
        <v>8319</v>
      </c>
      <c r="R3623" t="s">
        <v>8345</v>
      </c>
      <c r="S3623" s="17">
        <f t="shared" si="226"/>
        <v>42041.218715277777</v>
      </c>
      <c r="T3623" s="17">
        <f t="shared" si="227"/>
        <v>42071.218715277777</v>
      </c>
    </row>
    <row r="3624" spans="1:20" ht="48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2">
        <f t="shared" si="224"/>
        <v>0</v>
      </c>
      <c r="P3624">
        <f t="shared" si="225"/>
        <v>1</v>
      </c>
      <c r="Q3624" s="14" t="s">
        <v>8323</v>
      </c>
      <c r="R3624" t="s">
        <v>8324</v>
      </c>
      <c r="S3624" s="17">
        <f t="shared" si="226"/>
        <v>42658.690532407403</v>
      </c>
      <c r="T3624" s="17">
        <f t="shared" si="227"/>
        <v>42673.073611111111</v>
      </c>
    </row>
    <row r="3625" spans="1:20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2">
        <f t="shared" si="224"/>
        <v>0</v>
      </c>
      <c r="P3625">
        <f t="shared" si="225"/>
        <v>1</v>
      </c>
      <c r="Q3625" s="14" t="s">
        <v>8323</v>
      </c>
      <c r="R3625" t="s">
        <v>8326</v>
      </c>
      <c r="S3625" s="17">
        <f t="shared" si="226"/>
        <v>41828.922905092593</v>
      </c>
      <c r="T3625" s="17">
        <f t="shared" si="22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2">
        <f t="shared" si="224"/>
        <v>0</v>
      </c>
      <c r="P3626">
        <f t="shared" si="225"/>
        <v>2</v>
      </c>
      <c r="Q3626" s="14" t="s">
        <v>8308</v>
      </c>
      <c r="R3626" t="s">
        <v>8342</v>
      </c>
      <c r="S3626" s="17">
        <f t="shared" si="226"/>
        <v>42377.70694444445</v>
      </c>
      <c r="T3626" s="17">
        <f t="shared" si="227"/>
        <v>42407.70694444445</v>
      </c>
    </row>
    <row r="3627" spans="1:20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2">
        <f t="shared" si="224"/>
        <v>0</v>
      </c>
      <c r="P3627">
        <f t="shared" si="225"/>
        <v>1</v>
      </c>
      <c r="Q3627" s="14" t="s">
        <v>8323</v>
      </c>
      <c r="R3627" t="s">
        <v>8326</v>
      </c>
      <c r="S3627" s="17">
        <f t="shared" si="226"/>
        <v>42444.877743055549</v>
      </c>
      <c r="T3627" s="17">
        <f t="shared" si="227"/>
        <v>42504.877743055549</v>
      </c>
    </row>
    <row r="3628" spans="1:20" ht="48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2">
        <f t="shared" si="224"/>
        <v>0</v>
      </c>
      <c r="P3628">
        <f t="shared" si="225"/>
        <v>1</v>
      </c>
      <c r="Q3628" s="14" t="s">
        <v>8323</v>
      </c>
      <c r="R3628" t="s">
        <v>8324</v>
      </c>
      <c r="S3628" s="17">
        <f t="shared" si="226"/>
        <v>42567.531157407408</v>
      </c>
      <c r="T3628" s="17">
        <f t="shared" si="22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2">
        <f t="shared" si="224"/>
        <v>0</v>
      </c>
      <c r="P3629">
        <f t="shared" si="225"/>
        <v>1</v>
      </c>
      <c r="Q3629" s="14" t="s">
        <v>8313</v>
      </c>
      <c r="R3629" t="s">
        <v>8353</v>
      </c>
      <c r="S3629" s="17">
        <f t="shared" si="226"/>
        <v>42023.143414351856</v>
      </c>
      <c r="T3629" s="17">
        <f t="shared" si="22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2">
        <f t="shared" si="224"/>
        <v>0</v>
      </c>
      <c r="P3630">
        <f t="shared" si="225"/>
        <v>1</v>
      </c>
      <c r="Q3630" s="14" t="s">
        <v>8311</v>
      </c>
      <c r="R3630" t="s">
        <v>8356</v>
      </c>
      <c r="S3630" s="17">
        <f t="shared" si="226"/>
        <v>41745.826273148145</v>
      </c>
      <c r="T3630" s="17">
        <f t="shared" si="22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2">
        <f t="shared" si="224"/>
        <v>0</v>
      </c>
      <c r="P3631">
        <f t="shared" si="225"/>
        <v>2</v>
      </c>
      <c r="Q3631" s="14" t="s">
        <v>8311</v>
      </c>
      <c r="R3631" t="s">
        <v>8352</v>
      </c>
      <c r="S3631" s="17">
        <f t="shared" si="226"/>
        <v>41729.702314814815</v>
      </c>
      <c r="T3631" s="17">
        <f t="shared" si="22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2">
        <f t="shared" si="224"/>
        <v>1</v>
      </c>
      <c r="P3632">
        <f t="shared" si="225"/>
        <v>1</v>
      </c>
      <c r="Q3632" s="14" t="s">
        <v>8316</v>
      </c>
      <c r="R3632" t="s">
        <v>8334</v>
      </c>
      <c r="S3632" s="17">
        <f t="shared" si="226"/>
        <v>41647.632256944446</v>
      </c>
      <c r="T3632" s="17">
        <f t="shared" si="22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2">
        <f t="shared" si="224"/>
        <v>2</v>
      </c>
      <c r="P3633">
        <f t="shared" si="225"/>
        <v>1</v>
      </c>
      <c r="Q3633" s="14" t="s">
        <v>8316</v>
      </c>
      <c r="R3633" t="s">
        <v>8334</v>
      </c>
      <c r="S3633" s="17">
        <f t="shared" si="226"/>
        <v>42066.733587962968</v>
      </c>
      <c r="T3633" s="17">
        <f t="shared" si="22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2">
        <f t="shared" si="224"/>
        <v>0</v>
      </c>
      <c r="P3634">
        <f t="shared" si="225"/>
        <v>1</v>
      </c>
      <c r="Q3634" s="14" t="s">
        <v>8308</v>
      </c>
      <c r="R3634" t="s">
        <v>8342</v>
      </c>
      <c r="S3634" s="17">
        <f t="shared" si="226"/>
        <v>41908.650347222225</v>
      </c>
      <c r="T3634" s="17">
        <f t="shared" si="22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2">
        <f t="shared" si="224"/>
        <v>0</v>
      </c>
      <c r="P3635">
        <f t="shared" si="225"/>
        <v>1</v>
      </c>
      <c r="Q3635" s="14" t="s">
        <v>8308</v>
      </c>
      <c r="R3635" t="s">
        <v>8342</v>
      </c>
      <c r="S3635" s="17">
        <f t="shared" si="226"/>
        <v>41865.583275462966</v>
      </c>
      <c r="T3635" s="17">
        <f t="shared" si="22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2">
        <f t="shared" si="224"/>
        <v>0</v>
      </c>
      <c r="P3636">
        <f t="shared" si="225"/>
        <v>1</v>
      </c>
      <c r="Q3636" s="14" t="s">
        <v>8308</v>
      </c>
      <c r="R3636" t="s">
        <v>8342</v>
      </c>
      <c r="S3636" s="17">
        <f t="shared" si="226"/>
        <v>42433.737453703703</v>
      </c>
      <c r="T3636" s="17">
        <f t="shared" si="227"/>
        <v>42493.695787037039</v>
      </c>
    </row>
    <row r="3637" spans="1:20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2">
        <f t="shared" si="224"/>
        <v>0</v>
      </c>
      <c r="P3637">
        <f t="shared" si="225"/>
        <v>1</v>
      </c>
      <c r="Q3637" s="14" t="s">
        <v>8323</v>
      </c>
      <c r="R3637" t="s">
        <v>8326</v>
      </c>
      <c r="S3637" s="17">
        <f t="shared" si="226"/>
        <v>42433.825717592597</v>
      </c>
      <c r="T3637" s="17">
        <f t="shared" si="22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2">
        <f t="shared" si="224"/>
        <v>0</v>
      </c>
      <c r="P3638">
        <f t="shared" si="225"/>
        <v>1</v>
      </c>
      <c r="Q3638" s="14" t="s">
        <v>8308</v>
      </c>
      <c r="R3638" t="s">
        <v>8310</v>
      </c>
      <c r="S3638" s="17">
        <f t="shared" si="226"/>
        <v>41815.927106481482</v>
      </c>
      <c r="T3638" s="17">
        <f t="shared" si="22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2">
        <f t="shared" si="224"/>
        <v>0</v>
      </c>
      <c r="P3639">
        <f t="shared" si="225"/>
        <v>1</v>
      </c>
      <c r="Q3639" s="14" t="s">
        <v>8311</v>
      </c>
      <c r="R3639" t="s">
        <v>8348</v>
      </c>
      <c r="S3639" s="17">
        <f t="shared" si="226"/>
        <v>42390.171261574069</v>
      </c>
      <c r="T3639" s="17">
        <f t="shared" si="22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2">
        <f t="shared" si="224"/>
        <v>0</v>
      </c>
      <c r="P3640">
        <f t="shared" si="225"/>
        <v>1</v>
      </c>
      <c r="Q3640" s="14" t="s">
        <v>8319</v>
      </c>
      <c r="R3640" t="s">
        <v>8345</v>
      </c>
      <c r="S3640" s="17">
        <f t="shared" si="226"/>
        <v>42642.988819444443</v>
      </c>
      <c r="T3640" s="17">
        <f t="shared" si="22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2">
        <f t="shared" si="224"/>
        <v>0</v>
      </c>
      <c r="P3641">
        <f t="shared" si="225"/>
        <v>1</v>
      </c>
      <c r="Q3641" s="14" t="s">
        <v>8308</v>
      </c>
      <c r="R3641" t="s">
        <v>8342</v>
      </c>
      <c r="S3641" s="17">
        <f t="shared" si="226"/>
        <v>42031.471666666665</v>
      </c>
      <c r="T3641" s="17">
        <f t="shared" si="22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2">
        <f t="shared" si="224"/>
        <v>0</v>
      </c>
      <c r="P3642">
        <f t="shared" si="225"/>
        <v>1</v>
      </c>
      <c r="Q3642" s="14" t="s">
        <v>8319</v>
      </c>
      <c r="R3642" t="s">
        <v>8345</v>
      </c>
      <c r="S3642" s="17">
        <f t="shared" si="226"/>
        <v>41828.967916666668</v>
      </c>
      <c r="T3642" s="17">
        <f t="shared" si="22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2">
        <f t="shared" si="224"/>
        <v>0</v>
      </c>
      <c r="P3643">
        <f t="shared" si="225"/>
        <v>1</v>
      </c>
      <c r="Q3643" s="14" t="s">
        <v>8308</v>
      </c>
      <c r="R3643" t="s">
        <v>8310</v>
      </c>
      <c r="S3643" s="17">
        <f t="shared" si="226"/>
        <v>42393.961909722217</v>
      </c>
      <c r="T3643" s="17">
        <f t="shared" si="22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2">
        <f t="shared" si="224"/>
        <v>0</v>
      </c>
      <c r="P3644">
        <f t="shared" si="225"/>
        <v>1</v>
      </c>
      <c r="Q3644" s="14" t="s">
        <v>8321</v>
      </c>
      <c r="R3644" t="s">
        <v>8339</v>
      </c>
      <c r="S3644" s="17">
        <f t="shared" si="226"/>
        <v>41620.93141203704</v>
      </c>
      <c r="T3644" s="17">
        <f t="shared" si="22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2">
        <f t="shared" si="224"/>
        <v>0</v>
      </c>
      <c r="P3645">
        <f t="shared" si="225"/>
        <v>1</v>
      </c>
      <c r="Q3645" s="14" t="s">
        <v>8321</v>
      </c>
      <c r="R3645" t="s">
        <v>8325</v>
      </c>
      <c r="S3645" s="17">
        <f t="shared" si="226"/>
        <v>42534.180717592593</v>
      </c>
      <c r="T3645" s="17">
        <f t="shared" si="22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2">
        <f t="shared" si="224"/>
        <v>0</v>
      </c>
      <c r="P3646">
        <f t="shared" si="225"/>
        <v>1</v>
      </c>
      <c r="Q3646" s="14" t="s">
        <v>8319</v>
      </c>
      <c r="R3646" t="s">
        <v>8345</v>
      </c>
      <c r="S3646" s="17">
        <f t="shared" si="226"/>
        <v>42412.318668981476</v>
      </c>
      <c r="T3646" s="17">
        <f t="shared" si="227"/>
        <v>42452.277002314819</v>
      </c>
    </row>
    <row r="3647" spans="1:20" ht="48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8323</v>
      </c>
      <c r="R3647" t="s">
        <v>8335</v>
      </c>
      <c r="S3647" s="17">
        <f t="shared" si="226"/>
        <v>42460.320613425924</v>
      </c>
      <c r="T3647" s="17">
        <f t="shared" si="22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2">
        <f t="shared" si="224"/>
        <v>0</v>
      </c>
      <c r="P3648">
        <f t="shared" si="225"/>
        <v>1</v>
      </c>
      <c r="Q3648" s="14" t="s">
        <v>8319</v>
      </c>
      <c r="R3648" t="s">
        <v>8345</v>
      </c>
      <c r="S3648" s="17">
        <f t="shared" si="226"/>
        <v>42045.784155092595</v>
      </c>
      <c r="T3648" s="17">
        <f t="shared" si="22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2">
        <f t="shared" si="224"/>
        <v>0</v>
      </c>
      <c r="P3649">
        <f t="shared" si="225"/>
        <v>1</v>
      </c>
      <c r="Q3649" s="14" t="s">
        <v>8319</v>
      </c>
      <c r="R3649" t="s">
        <v>8345</v>
      </c>
      <c r="S3649" s="17">
        <f t="shared" si="226"/>
        <v>42551.961689814809</v>
      </c>
      <c r="T3649" s="17">
        <f t="shared" si="22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2">
        <f t="shared" si="224"/>
        <v>0</v>
      </c>
      <c r="P3650">
        <f t="shared" si="225"/>
        <v>1</v>
      </c>
      <c r="Q3650" s="14" t="s">
        <v>8319</v>
      </c>
      <c r="R3650" t="s">
        <v>8345</v>
      </c>
      <c r="S3650" s="17">
        <f t="shared" si="226"/>
        <v>41878.140497685185</v>
      </c>
      <c r="T3650" s="17">
        <f t="shared" si="227"/>
        <v>41908.140497685185</v>
      </c>
    </row>
    <row r="3651" spans="1:20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2">
        <f t="shared" ref="O3651:O3714" si="228">ROUND(E3651/D3651*100,0)</f>
        <v>0</v>
      </c>
      <c r="P3651">
        <f t="shared" ref="P3651:P3714" si="229">IFERROR(ROUND(E3651/L3651,2),0)</f>
        <v>1</v>
      </c>
      <c r="Q3651" s="14" t="s">
        <v>8323</v>
      </c>
      <c r="R3651" t="s">
        <v>8326</v>
      </c>
      <c r="S3651" s="17">
        <f t="shared" ref="S3651:S3714" si="230">(((J3651/60)/60)/24)+DATE(1970,1,1)</f>
        <v>42107.841284722221</v>
      </c>
      <c r="T3651" s="17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2">
        <f t="shared" si="228"/>
        <v>0</v>
      </c>
      <c r="P3652">
        <f t="shared" si="229"/>
        <v>1</v>
      </c>
      <c r="Q3652" s="14" t="s">
        <v>8316</v>
      </c>
      <c r="R3652" t="s">
        <v>8344</v>
      </c>
      <c r="S3652" s="17">
        <f t="shared" si="230"/>
        <v>41958.285046296296</v>
      </c>
      <c r="T3652" s="17">
        <f t="shared" si="231"/>
        <v>41972.189583333333</v>
      </c>
    </row>
    <row r="3653" spans="1:20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2">
        <f t="shared" si="228"/>
        <v>0</v>
      </c>
      <c r="P3653">
        <f t="shared" si="229"/>
        <v>1</v>
      </c>
      <c r="Q3653" s="14" t="s">
        <v>8323</v>
      </c>
      <c r="R3653" t="s">
        <v>8326</v>
      </c>
      <c r="S3653" s="17">
        <f t="shared" si="230"/>
        <v>42017.907337962963</v>
      </c>
      <c r="T3653" s="17">
        <f t="shared" si="231"/>
        <v>42077.865671296298</v>
      </c>
    </row>
    <row r="3654" spans="1:20" ht="48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2">
        <f t="shared" si="228"/>
        <v>0</v>
      </c>
      <c r="P3654">
        <f t="shared" si="229"/>
        <v>1</v>
      </c>
      <c r="Q3654" s="14" t="s">
        <v>8323</v>
      </c>
      <c r="R3654" t="s">
        <v>8324</v>
      </c>
      <c r="S3654" s="17">
        <f t="shared" si="230"/>
        <v>42034.960127314815</v>
      </c>
      <c r="T3654" s="17">
        <f t="shared" si="231"/>
        <v>42064.960127314815</v>
      </c>
    </row>
    <row r="3655" spans="1:20" ht="48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2">
        <f t="shared" si="228"/>
        <v>0</v>
      </c>
      <c r="P3655">
        <f t="shared" si="229"/>
        <v>1</v>
      </c>
      <c r="Q3655" s="14" t="s">
        <v>8323</v>
      </c>
      <c r="R3655" t="s">
        <v>8335</v>
      </c>
      <c r="S3655" s="17">
        <f t="shared" si="230"/>
        <v>42590.677152777775</v>
      </c>
      <c r="T3655" s="17">
        <f t="shared" si="231"/>
        <v>42650.632638888885</v>
      </c>
    </row>
    <row r="3656" spans="1:20" ht="48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2">
        <f t="shared" si="228"/>
        <v>0</v>
      </c>
      <c r="P3656">
        <f t="shared" si="229"/>
        <v>1</v>
      </c>
      <c r="Q3656" s="14" t="s">
        <v>8323</v>
      </c>
      <c r="R3656" t="s">
        <v>8335</v>
      </c>
      <c r="S3656" s="17">
        <f t="shared" si="230"/>
        <v>42689.029583333337</v>
      </c>
      <c r="T3656" s="17">
        <f t="shared" si="231"/>
        <v>42749.029583333337</v>
      </c>
    </row>
    <row r="3657" spans="1:20" ht="48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2">
        <f t="shared" si="228"/>
        <v>0</v>
      </c>
      <c r="P3657">
        <f t="shared" si="229"/>
        <v>1</v>
      </c>
      <c r="Q3657" s="14" t="s">
        <v>8323</v>
      </c>
      <c r="R3657" t="s">
        <v>8324</v>
      </c>
      <c r="S3657" s="17">
        <f t="shared" si="230"/>
        <v>41953.95821759259</v>
      </c>
      <c r="T3657" s="17">
        <f t="shared" si="23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2">
        <f t="shared" si="228"/>
        <v>0</v>
      </c>
      <c r="P3658">
        <f t="shared" si="229"/>
        <v>1</v>
      </c>
      <c r="Q3658" s="14" t="s">
        <v>8308</v>
      </c>
      <c r="R3658" t="s">
        <v>8342</v>
      </c>
      <c r="S3658" s="17">
        <f t="shared" si="230"/>
        <v>42411.942997685182</v>
      </c>
      <c r="T3658" s="17">
        <f t="shared" si="23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2">
        <f t="shared" si="228"/>
        <v>0</v>
      </c>
      <c r="P3659">
        <f t="shared" si="229"/>
        <v>1</v>
      </c>
      <c r="Q3659" s="14" t="s">
        <v>8327</v>
      </c>
      <c r="R3659" t="s">
        <v>8330</v>
      </c>
      <c r="S3659" s="17">
        <f t="shared" si="230"/>
        <v>42063.869791666672</v>
      </c>
      <c r="T3659" s="17">
        <f t="shared" si="23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2">
        <f t="shared" si="228"/>
        <v>0</v>
      </c>
      <c r="P3660">
        <f t="shared" si="229"/>
        <v>1</v>
      </c>
      <c r="Q3660" s="14" t="s">
        <v>8308</v>
      </c>
      <c r="R3660" t="s">
        <v>8342</v>
      </c>
      <c r="S3660" s="17">
        <f t="shared" si="230"/>
        <v>42009.817199074074</v>
      </c>
      <c r="T3660" s="17">
        <f t="shared" si="23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2">
        <f t="shared" si="228"/>
        <v>0</v>
      </c>
      <c r="P3661">
        <f t="shared" si="229"/>
        <v>1</v>
      </c>
      <c r="Q3661" s="14" t="s">
        <v>8311</v>
      </c>
      <c r="R3661" t="s">
        <v>8352</v>
      </c>
      <c r="S3661" s="17">
        <f t="shared" si="230"/>
        <v>41444.64261574074</v>
      </c>
      <c r="T3661" s="17">
        <f t="shared" si="231"/>
        <v>41486.821527777778</v>
      </c>
    </row>
    <row r="3662" spans="1:20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2">
        <f t="shared" si="228"/>
        <v>0</v>
      </c>
      <c r="P3662">
        <f t="shared" si="229"/>
        <v>1</v>
      </c>
      <c r="Q3662" s="14" t="s">
        <v>8323</v>
      </c>
      <c r="R3662" t="s">
        <v>8326</v>
      </c>
      <c r="S3662" s="17">
        <f t="shared" si="230"/>
        <v>42059.270023148143</v>
      </c>
      <c r="T3662" s="17">
        <f t="shared" si="23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2">
        <f t="shared" si="228"/>
        <v>0</v>
      </c>
      <c r="P3663">
        <f t="shared" si="229"/>
        <v>1</v>
      </c>
      <c r="Q3663" s="14" t="s">
        <v>8311</v>
      </c>
      <c r="R3663" t="s">
        <v>8348</v>
      </c>
      <c r="S3663" s="17">
        <f t="shared" si="230"/>
        <v>42486.748414351852</v>
      </c>
      <c r="T3663" s="17">
        <f t="shared" si="23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2">
        <f t="shared" si="228"/>
        <v>0</v>
      </c>
      <c r="P3664">
        <f t="shared" si="229"/>
        <v>1</v>
      </c>
      <c r="Q3664" s="14" t="s">
        <v>8321</v>
      </c>
      <c r="R3664" t="s">
        <v>8325</v>
      </c>
      <c r="S3664" s="17">
        <f t="shared" si="230"/>
        <v>42009.64061342593</v>
      </c>
      <c r="T3664" s="17">
        <f t="shared" si="231"/>
        <v>42069.64061342593</v>
      </c>
    </row>
    <row r="3665" spans="1:20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2">
        <f t="shared" si="228"/>
        <v>0</v>
      </c>
      <c r="P3665">
        <f t="shared" si="229"/>
        <v>1</v>
      </c>
      <c r="Q3665" s="14" t="s">
        <v>8323</v>
      </c>
      <c r="R3665" t="s">
        <v>8326</v>
      </c>
      <c r="S3665" s="17">
        <f t="shared" si="230"/>
        <v>42415.168564814812</v>
      </c>
      <c r="T3665" s="17">
        <f t="shared" si="23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2">
        <f t="shared" si="228"/>
        <v>0</v>
      </c>
      <c r="P3666">
        <f t="shared" si="229"/>
        <v>1</v>
      </c>
      <c r="Q3666" s="14" t="s">
        <v>8308</v>
      </c>
      <c r="R3666" t="s">
        <v>8342</v>
      </c>
      <c r="S3666" s="17">
        <f t="shared" si="230"/>
        <v>42052.93850694444</v>
      </c>
      <c r="T3666" s="17">
        <f t="shared" si="23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2">
        <f t="shared" si="228"/>
        <v>0</v>
      </c>
      <c r="P3667">
        <f t="shared" si="229"/>
        <v>1</v>
      </c>
      <c r="Q3667" s="14" t="s">
        <v>8308</v>
      </c>
      <c r="R3667" t="s">
        <v>8342</v>
      </c>
      <c r="S3667" s="17">
        <f t="shared" si="230"/>
        <v>42178.614571759259</v>
      </c>
      <c r="T3667" s="17">
        <f t="shared" si="23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2">
        <f t="shared" si="228"/>
        <v>0</v>
      </c>
      <c r="P3668">
        <f t="shared" si="229"/>
        <v>1</v>
      </c>
      <c r="Q3668" s="14" t="s">
        <v>8313</v>
      </c>
      <c r="R3668" t="s">
        <v>8351</v>
      </c>
      <c r="S3668" s="17">
        <f t="shared" si="230"/>
        <v>41956.950983796298</v>
      </c>
      <c r="T3668" s="17">
        <f t="shared" si="231"/>
        <v>41986.950983796298</v>
      </c>
    </row>
    <row r="3669" spans="1:20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2">
        <f t="shared" si="228"/>
        <v>0</v>
      </c>
      <c r="P3669">
        <f t="shared" si="229"/>
        <v>1</v>
      </c>
      <c r="Q3669" s="14" t="s">
        <v>8323</v>
      </c>
      <c r="R3669" t="s">
        <v>8326</v>
      </c>
      <c r="S3669" s="17">
        <f t="shared" si="230"/>
        <v>42611.261064814811</v>
      </c>
      <c r="T3669" s="17">
        <f t="shared" si="231"/>
        <v>42625.707638888889</v>
      </c>
    </row>
    <row r="3670" spans="1:20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2">
        <f t="shared" si="228"/>
        <v>0</v>
      </c>
      <c r="P3670">
        <f t="shared" si="229"/>
        <v>1</v>
      </c>
      <c r="Q3670" s="14" t="s">
        <v>8323</v>
      </c>
      <c r="R3670" t="s">
        <v>8326</v>
      </c>
      <c r="S3670" s="17">
        <f t="shared" si="230"/>
        <v>42174.780821759254</v>
      </c>
      <c r="T3670" s="17">
        <f t="shared" si="23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2">
        <f t="shared" si="228"/>
        <v>0</v>
      </c>
      <c r="P3671">
        <f t="shared" si="229"/>
        <v>1</v>
      </c>
      <c r="Q3671" s="14" t="s">
        <v>8321</v>
      </c>
      <c r="R3671" t="s">
        <v>8325</v>
      </c>
      <c r="S3671" s="17">
        <f t="shared" si="230"/>
        <v>42416.881018518514</v>
      </c>
      <c r="T3671" s="17">
        <f t="shared" si="23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2">
        <f t="shared" si="228"/>
        <v>0</v>
      </c>
      <c r="P3672">
        <f t="shared" si="229"/>
        <v>1</v>
      </c>
      <c r="Q3672" s="14" t="s">
        <v>8311</v>
      </c>
      <c r="R3672" t="s">
        <v>8348</v>
      </c>
      <c r="S3672" s="17">
        <f t="shared" si="230"/>
        <v>42479.318518518514</v>
      </c>
      <c r="T3672" s="17">
        <f t="shared" si="23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2">
        <f t="shared" si="228"/>
        <v>0</v>
      </c>
      <c r="P3673">
        <f t="shared" si="229"/>
        <v>1</v>
      </c>
      <c r="Q3673" s="14" t="s">
        <v>8319</v>
      </c>
      <c r="R3673" t="s">
        <v>8345</v>
      </c>
      <c r="S3673" s="17">
        <f t="shared" si="230"/>
        <v>42026.687453703707</v>
      </c>
      <c r="T3673" s="17">
        <f t="shared" si="23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2">
        <f t="shared" si="228"/>
        <v>0</v>
      </c>
      <c r="P3674">
        <f t="shared" si="229"/>
        <v>1</v>
      </c>
      <c r="Q3674" s="14" t="s">
        <v>8308</v>
      </c>
      <c r="R3674" t="s">
        <v>8342</v>
      </c>
      <c r="S3674" s="17">
        <f t="shared" si="230"/>
        <v>42535.68440972222</v>
      </c>
      <c r="T3674" s="17">
        <f t="shared" si="231"/>
        <v>42565.68440972222</v>
      </c>
    </row>
    <row r="3675" spans="1:20" ht="48" hidden="1" x14ac:dyDescent="0.2">
      <c r="A3675">
        <v>2146</v>
      </c>
      <c r="B3675" s="3" t="s">
        <v>2147</v>
      </c>
      <c r="C3675" s="3" t="s">
        <v>6256</v>
      </c>
      <c r="D3675" s="6">
        <v>5000</v>
      </c>
      <c r="E3675" s="8">
        <v>1</v>
      </c>
      <c r="F3675" t="s">
        <v>8220</v>
      </c>
      <c r="G3675" t="s">
        <v>8223</v>
      </c>
      <c r="H3675" t="s">
        <v>8245</v>
      </c>
      <c r="I3675">
        <v>1455207510</v>
      </c>
      <c r="J3675">
        <v>1453997910</v>
      </c>
      <c r="K3675" t="b">
        <v>0</v>
      </c>
      <c r="L3675">
        <v>1</v>
      </c>
      <c r="M3675" t="b">
        <v>0</v>
      </c>
      <c r="N3675" t="s">
        <v>8280</v>
      </c>
      <c r="O3675" s="12">
        <f t="shared" si="228"/>
        <v>0</v>
      </c>
      <c r="P3675">
        <f t="shared" si="229"/>
        <v>1</v>
      </c>
      <c r="Q3675" s="14" t="s">
        <v>8316</v>
      </c>
      <c r="R3675" t="s">
        <v>8334</v>
      </c>
      <c r="S3675" s="17">
        <f t="shared" si="230"/>
        <v>42397.679513888885</v>
      </c>
      <c r="T3675" s="17">
        <f t="shared" si="231"/>
        <v>42411.679513888885</v>
      </c>
    </row>
    <row r="3676" spans="1:20" ht="48" x14ac:dyDescent="0.2">
      <c r="A3676">
        <v>3856</v>
      </c>
      <c r="B3676" s="3" t="s">
        <v>3853</v>
      </c>
      <c r="C3676" s="3" t="s">
        <v>7965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1425833403</v>
      </c>
      <c r="J3676">
        <v>1423245003</v>
      </c>
      <c r="K3676" t="b">
        <v>0</v>
      </c>
      <c r="L3676">
        <v>1</v>
      </c>
      <c r="M3676" t="b">
        <v>0</v>
      </c>
      <c r="N3676" t="s">
        <v>8269</v>
      </c>
      <c r="O3676" s="12">
        <f t="shared" si="228"/>
        <v>0</v>
      </c>
      <c r="P3676">
        <f t="shared" si="229"/>
        <v>1</v>
      </c>
      <c r="Q3676" s="14" t="s">
        <v>8323</v>
      </c>
      <c r="R3676" t="s">
        <v>8326</v>
      </c>
      <c r="S3676" s="17">
        <f t="shared" si="230"/>
        <v>42041.743090277778</v>
      </c>
      <c r="T3676" s="17">
        <f t="shared" si="231"/>
        <v>42071.701423611114</v>
      </c>
    </row>
    <row r="3677" spans="1:20" ht="48" x14ac:dyDescent="0.2">
      <c r="A3677">
        <v>4045</v>
      </c>
      <c r="B3677" s="3" t="s">
        <v>4041</v>
      </c>
      <c r="C3677" s="3" t="s">
        <v>8149</v>
      </c>
      <c r="D3677" s="6">
        <v>5000</v>
      </c>
      <c r="E3677" s="8">
        <v>1</v>
      </c>
      <c r="F3677" t="s">
        <v>8220</v>
      </c>
      <c r="G3677" t="s">
        <v>8225</v>
      </c>
      <c r="H3677" t="s">
        <v>8247</v>
      </c>
      <c r="I3677">
        <v>1408596589</v>
      </c>
      <c r="J3677">
        <v>1406004589</v>
      </c>
      <c r="K3677" t="b">
        <v>0</v>
      </c>
      <c r="L3677">
        <v>1</v>
      </c>
      <c r="M3677" t="b">
        <v>0</v>
      </c>
      <c r="N3677" t="s">
        <v>8269</v>
      </c>
      <c r="O3677" s="12">
        <f t="shared" si="228"/>
        <v>0</v>
      </c>
      <c r="P3677">
        <f t="shared" si="229"/>
        <v>1</v>
      </c>
      <c r="Q3677" s="14" t="s">
        <v>8323</v>
      </c>
      <c r="R3677" t="s">
        <v>8326</v>
      </c>
      <c r="S3677" s="17">
        <f t="shared" si="230"/>
        <v>41842.201261574075</v>
      </c>
      <c r="T3677" s="17">
        <f t="shared" si="231"/>
        <v>41872.201261574075</v>
      </c>
    </row>
    <row r="3678" spans="1:20" ht="32" hidden="1" x14ac:dyDescent="0.2">
      <c r="A3678">
        <v>634</v>
      </c>
      <c r="B3678" s="3" t="s">
        <v>635</v>
      </c>
      <c r="C3678" s="3" t="s">
        <v>4744</v>
      </c>
      <c r="D3678" s="6">
        <v>5000</v>
      </c>
      <c r="E3678" s="8">
        <v>1</v>
      </c>
      <c r="F3678" t="s">
        <v>8219</v>
      </c>
      <c r="G3678" t="s">
        <v>8223</v>
      </c>
      <c r="H3678" t="s">
        <v>8245</v>
      </c>
      <c r="I3678">
        <v>1424989029</v>
      </c>
      <c r="J3678">
        <v>1422397029</v>
      </c>
      <c r="K3678" t="b">
        <v>0</v>
      </c>
      <c r="L3678">
        <v>1</v>
      </c>
      <c r="M3678" t="b">
        <v>0</v>
      </c>
      <c r="N3678" t="s">
        <v>8270</v>
      </c>
      <c r="O3678" s="12">
        <f t="shared" si="228"/>
        <v>0</v>
      </c>
      <c r="P3678">
        <f t="shared" si="229"/>
        <v>1</v>
      </c>
      <c r="Q3678" s="14" t="s">
        <v>8308</v>
      </c>
      <c r="R3678" t="s">
        <v>8342</v>
      </c>
      <c r="S3678" s="17">
        <f t="shared" si="230"/>
        <v>42031.928576388891</v>
      </c>
      <c r="T3678" s="17">
        <f t="shared" si="231"/>
        <v>42061.928576388891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2">
        <f t="shared" si="228"/>
        <v>0</v>
      </c>
      <c r="P3679">
        <f t="shared" si="229"/>
        <v>1</v>
      </c>
      <c r="Q3679" s="14" t="s">
        <v>8327</v>
      </c>
      <c r="R3679" t="s">
        <v>8330</v>
      </c>
      <c r="S3679" s="17">
        <f t="shared" si="230"/>
        <v>42102.036527777775</v>
      </c>
      <c r="T3679" s="17">
        <f t="shared" si="23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2">
        <f t="shared" si="228"/>
        <v>0</v>
      </c>
      <c r="P3680">
        <f t="shared" si="229"/>
        <v>1</v>
      </c>
      <c r="Q3680" s="14" t="s">
        <v>8319</v>
      </c>
      <c r="R3680" t="s">
        <v>8345</v>
      </c>
      <c r="S3680" s="17">
        <f t="shared" si="230"/>
        <v>42502.913761574076</v>
      </c>
      <c r="T3680" s="17">
        <f t="shared" si="231"/>
        <v>42517.919444444444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2">
        <f t="shared" si="228"/>
        <v>0</v>
      </c>
      <c r="P3681">
        <f t="shared" si="229"/>
        <v>1</v>
      </c>
      <c r="Q3681" s="14" t="s">
        <v>8321</v>
      </c>
      <c r="R3681" t="s">
        <v>8339</v>
      </c>
      <c r="S3681" s="17">
        <f t="shared" si="230"/>
        <v>42753.329039351855</v>
      </c>
      <c r="T3681" s="17">
        <f t="shared" si="231"/>
        <v>42783.329039351855</v>
      </c>
    </row>
    <row r="3682" spans="1:20" ht="48" hidden="1" x14ac:dyDescent="0.2">
      <c r="A3682">
        <v>580</v>
      </c>
      <c r="B3682" s="3" t="s">
        <v>581</v>
      </c>
      <c r="C3682" s="3" t="s">
        <v>4690</v>
      </c>
      <c r="D3682" s="6">
        <v>3000</v>
      </c>
      <c r="E3682" s="8">
        <v>1</v>
      </c>
      <c r="F3682" t="s">
        <v>8220</v>
      </c>
      <c r="G3682" t="s">
        <v>8223</v>
      </c>
      <c r="H3682" t="s">
        <v>8245</v>
      </c>
      <c r="I3682">
        <v>1474580867</v>
      </c>
      <c r="J3682">
        <v>1471988867</v>
      </c>
      <c r="K3682" t="b">
        <v>0</v>
      </c>
      <c r="L3682">
        <v>1</v>
      </c>
      <c r="M3682" t="b">
        <v>0</v>
      </c>
      <c r="N3682" t="s">
        <v>8270</v>
      </c>
      <c r="O3682" s="12">
        <f t="shared" si="228"/>
        <v>0</v>
      </c>
      <c r="P3682">
        <f t="shared" si="229"/>
        <v>1</v>
      </c>
      <c r="Q3682" s="14" t="s">
        <v>8308</v>
      </c>
      <c r="R3682" t="s">
        <v>8342</v>
      </c>
      <c r="S3682" s="17">
        <f t="shared" si="230"/>
        <v>42605.908182870371</v>
      </c>
      <c r="T3682" s="17">
        <f t="shared" si="231"/>
        <v>42635.908182870371</v>
      </c>
    </row>
    <row r="3683" spans="1:20" ht="48" hidden="1" x14ac:dyDescent="0.2">
      <c r="A3683">
        <v>1545</v>
      </c>
      <c r="B3683" s="3" t="s">
        <v>1546</v>
      </c>
      <c r="C3683" s="3" t="s">
        <v>5655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1425330960</v>
      </c>
      <c r="J3683">
        <v>1422393234</v>
      </c>
      <c r="K3683" t="b">
        <v>0</v>
      </c>
      <c r="L3683">
        <v>1</v>
      </c>
      <c r="M3683" t="b">
        <v>0</v>
      </c>
      <c r="N3683" t="s">
        <v>8287</v>
      </c>
      <c r="O3683" s="12">
        <f t="shared" si="228"/>
        <v>0</v>
      </c>
      <c r="P3683">
        <f t="shared" si="229"/>
        <v>1</v>
      </c>
      <c r="Q3683" s="14" t="s">
        <v>8313</v>
      </c>
      <c r="R3683" t="s">
        <v>8355</v>
      </c>
      <c r="S3683" s="17">
        <f t="shared" si="230"/>
        <v>42031.884652777779</v>
      </c>
      <c r="T3683" s="17">
        <f t="shared" si="231"/>
        <v>42065.886111111111</v>
      </c>
    </row>
    <row r="3684" spans="1:20" ht="48" hidden="1" x14ac:dyDescent="0.2">
      <c r="A3684">
        <v>1727</v>
      </c>
      <c r="B3684" s="3" t="s">
        <v>1728</v>
      </c>
      <c r="C3684" s="3" t="s">
        <v>5837</v>
      </c>
      <c r="D3684" s="6">
        <v>3000</v>
      </c>
      <c r="E3684" s="8">
        <v>1</v>
      </c>
      <c r="F3684" t="s">
        <v>8220</v>
      </c>
      <c r="G3684" t="s">
        <v>8224</v>
      </c>
      <c r="H3684" t="s">
        <v>8246</v>
      </c>
      <c r="I3684">
        <v>1428231600</v>
      </c>
      <c r="J3684">
        <v>1423520177</v>
      </c>
      <c r="K3684" t="b">
        <v>0</v>
      </c>
      <c r="L3684">
        <v>1</v>
      </c>
      <c r="M3684" t="b">
        <v>0</v>
      </c>
      <c r="N3684" t="s">
        <v>8291</v>
      </c>
      <c r="O3684" s="12">
        <f t="shared" si="228"/>
        <v>0</v>
      </c>
      <c r="P3684">
        <f t="shared" si="229"/>
        <v>1</v>
      </c>
      <c r="Q3684" s="14" t="s">
        <v>8327</v>
      </c>
      <c r="R3684" t="s">
        <v>8330</v>
      </c>
      <c r="S3684" s="17">
        <f t="shared" si="230"/>
        <v>42044.927974537044</v>
      </c>
      <c r="T3684" s="17">
        <f t="shared" si="231"/>
        <v>42099.458333333328</v>
      </c>
    </row>
    <row r="3685" spans="1:20" ht="48" x14ac:dyDescent="0.2">
      <c r="A3685">
        <v>3630</v>
      </c>
      <c r="B3685" s="3" t="s">
        <v>3628</v>
      </c>
      <c r="C3685" s="3" t="s">
        <v>7740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1417295990</v>
      </c>
      <c r="J3685">
        <v>1414700390</v>
      </c>
      <c r="K3685" t="b">
        <v>0</v>
      </c>
      <c r="L3685">
        <v>1</v>
      </c>
      <c r="M3685" t="b">
        <v>0</v>
      </c>
      <c r="N3685" t="s">
        <v>8303</v>
      </c>
      <c r="O3685" s="12">
        <f t="shared" si="228"/>
        <v>0</v>
      </c>
      <c r="P3685">
        <f t="shared" si="229"/>
        <v>1</v>
      </c>
      <c r="Q3685" s="14" t="s">
        <v>8323</v>
      </c>
      <c r="R3685" t="s">
        <v>8335</v>
      </c>
      <c r="S3685" s="17">
        <f t="shared" si="230"/>
        <v>41942.84710648148</v>
      </c>
      <c r="T3685" s="17">
        <f t="shared" si="231"/>
        <v>41972.888773148152</v>
      </c>
    </row>
    <row r="3686" spans="1:20" ht="48" hidden="1" x14ac:dyDescent="0.2">
      <c r="A3686">
        <v>121</v>
      </c>
      <c r="B3686" s="3" t="s">
        <v>123</v>
      </c>
      <c r="C3686" s="3" t="s">
        <v>4232</v>
      </c>
      <c r="D3686" s="6">
        <v>3000</v>
      </c>
      <c r="E3686" s="8">
        <v>1</v>
      </c>
      <c r="F3686" t="s">
        <v>8219</v>
      </c>
      <c r="G3686" t="s">
        <v>8223</v>
      </c>
      <c r="H3686" t="s">
        <v>8245</v>
      </c>
      <c r="I3686">
        <v>1429352160</v>
      </c>
      <c r="J3686">
        <v>1427993710</v>
      </c>
      <c r="K3686" t="b">
        <v>0</v>
      </c>
      <c r="L3686">
        <v>1</v>
      </c>
      <c r="M3686" t="b">
        <v>0</v>
      </c>
      <c r="N3686" t="s">
        <v>8265</v>
      </c>
      <c r="O3686" s="12">
        <f t="shared" si="228"/>
        <v>0</v>
      </c>
      <c r="P3686">
        <f t="shared" si="229"/>
        <v>1</v>
      </c>
      <c r="Q3686" s="14" t="s">
        <v>8321</v>
      </c>
      <c r="R3686" t="s">
        <v>8337</v>
      </c>
      <c r="S3686" s="17">
        <f t="shared" si="230"/>
        <v>42096.704976851848</v>
      </c>
      <c r="T3686" s="17">
        <f t="shared" si="231"/>
        <v>42112.427777777775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2">
        <f t="shared" si="228"/>
        <v>0</v>
      </c>
      <c r="P3687">
        <f t="shared" si="229"/>
        <v>1</v>
      </c>
      <c r="Q3687" s="14" t="s">
        <v>8327</v>
      </c>
      <c r="R3687" t="s">
        <v>8330</v>
      </c>
      <c r="S3687" s="17">
        <f t="shared" si="230"/>
        <v>42425.960983796293</v>
      </c>
      <c r="T3687" s="17">
        <f t="shared" si="231"/>
        <v>42463.006944444445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2">
        <f t="shared" si="228"/>
        <v>0</v>
      </c>
      <c r="P3688">
        <f t="shared" si="229"/>
        <v>1</v>
      </c>
      <c r="Q3688" s="14" t="s">
        <v>8308</v>
      </c>
      <c r="R3688" t="s">
        <v>8310</v>
      </c>
      <c r="S3688" s="17">
        <f t="shared" si="230"/>
        <v>42639.805601851855</v>
      </c>
      <c r="T3688" s="17">
        <f t="shared" si="231"/>
        <v>42669.805601851855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2">
        <f t="shared" si="228"/>
        <v>0</v>
      </c>
      <c r="P3689">
        <f t="shared" si="229"/>
        <v>1</v>
      </c>
      <c r="Q3689" s="14" t="s">
        <v>8316</v>
      </c>
      <c r="R3689" t="s">
        <v>8334</v>
      </c>
      <c r="S3689" s="17">
        <f t="shared" si="230"/>
        <v>42347.203587962969</v>
      </c>
      <c r="T3689" s="17">
        <f t="shared" si="231"/>
        <v>42377.203587962969</v>
      </c>
    </row>
    <row r="3690" spans="1:20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2">
        <f t="shared" si="228"/>
        <v>0</v>
      </c>
      <c r="P3690">
        <f t="shared" si="229"/>
        <v>1</v>
      </c>
      <c r="Q3690" s="14" t="s">
        <v>8323</v>
      </c>
      <c r="R3690" t="s">
        <v>8326</v>
      </c>
      <c r="S3690" s="17">
        <f t="shared" si="230"/>
        <v>41789.893599537041</v>
      </c>
      <c r="T3690" s="17">
        <f t="shared" si="231"/>
        <v>41815.875</v>
      </c>
    </row>
    <row r="3691" spans="1:20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2">
        <f t="shared" si="228"/>
        <v>0</v>
      </c>
      <c r="P3691">
        <f t="shared" si="229"/>
        <v>1</v>
      </c>
      <c r="Q3691" s="14" t="s">
        <v>8323</v>
      </c>
      <c r="R3691" t="s">
        <v>8326</v>
      </c>
      <c r="S3691" s="17">
        <f t="shared" si="230"/>
        <v>42400.946597222224</v>
      </c>
      <c r="T3691" s="17">
        <f t="shared" si="231"/>
        <v>42428</v>
      </c>
    </row>
    <row r="3692" spans="1:20" ht="48" hidden="1" x14ac:dyDescent="0.2">
      <c r="A3692">
        <v>1986</v>
      </c>
      <c r="B3692" s="3" t="s">
        <v>1987</v>
      </c>
      <c r="C3692" s="3" t="s">
        <v>6096</v>
      </c>
      <c r="D3692" s="6">
        <v>2000</v>
      </c>
      <c r="E3692" s="8">
        <v>1</v>
      </c>
      <c r="F3692" t="s">
        <v>8220</v>
      </c>
      <c r="G3692" t="s">
        <v>8224</v>
      </c>
      <c r="H3692" t="s">
        <v>8246</v>
      </c>
      <c r="I3692">
        <v>1457947483</v>
      </c>
      <c r="J3692">
        <v>1455359083</v>
      </c>
      <c r="K3692" t="b">
        <v>0</v>
      </c>
      <c r="L3692">
        <v>1</v>
      </c>
      <c r="M3692" t="b">
        <v>0</v>
      </c>
      <c r="N3692" t="s">
        <v>8294</v>
      </c>
      <c r="O3692" s="12">
        <f t="shared" si="228"/>
        <v>0</v>
      </c>
      <c r="P3692">
        <f t="shared" si="229"/>
        <v>1</v>
      </c>
      <c r="Q3692" s="14" t="s">
        <v>8313</v>
      </c>
      <c r="R3692" t="s">
        <v>8353</v>
      </c>
      <c r="S3692" s="17">
        <f t="shared" si="230"/>
        <v>42413.433831018512</v>
      </c>
      <c r="T3692" s="17">
        <f t="shared" si="231"/>
        <v>42443.392164351855</v>
      </c>
    </row>
    <row r="3693" spans="1:20" ht="48" hidden="1" x14ac:dyDescent="0.2">
      <c r="A3693">
        <v>1047</v>
      </c>
      <c r="B3693" s="3" t="s">
        <v>1048</v>
      </c>
      <c r="C3693" s="3" t="s">
        <v>5157</v>
      </c>
      <c r="D3693" s="6">
        <v>2000</v>
      </c>
      <c r="E3693" s="8">
        <v>1</v>
      </c>
      <c r="F3693" t="s">
        <v>8219</v>
      </c>
      <c r="G3693" t="s">
        <v>8223</v>
      </c>
      <c r="H3693" t="s">
        <v>8245</v>
      </c>
      <c r="I3693">
        <v>1415219915</v>
      </c>
      <c r="J3693">
        <v>1412624315</v>
      </c>
      <c r="K3693" t="b">
        <v>0</v>
      </c>
      <c r="L3693">
        <v>1</v>
      </c>
      <c r="M3693" t="b">
        <v>0</v>
      </c>
      <c r="N3693" t="s">
        <v>8279</v>
      </c>
      <c r="O3693" s="12">
        <f t="shared" si="228"/>
        <v>0</v>
      </c>
      <c r="P3693">
        <f t="shared" si="229"/>
        <v>1</v>
      </c>
      <c r="Q3693" s="14" t="s">
        <v>8346</v>
      </c>
      <c r="R3693" t="s">
        <v>8347</v>
      </c>
      <c r="S3693" s="17">
        <f t="shared" si="230"/>
        <v>41918.818460648145</v>
      </c>
      <c r="T3693" s="17">
        <f t="shared" si="231"/>
        <v>41948.860127314816</v>
      </c>
    </row>
    <row r="3694" spans="1:20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2">
        <f t="shared" si="228"/>
        <v>0</v>
      </c>
      <c r="P3694">
        <f t="shared" si="229"/>
        <v>1</v>
      </c>
      <c r="Q3694" s="14" t="s">
        <v>8323</v>
      </c>
      <c r="R3694" t="s">
        <v>8326</v>
      </c>
      <c r="S3694" s="17">
        <f t="shared" si="230"/>
        <v>41905.636469907404</v>
      </c>
      <c r="T3694" s="17">
        <f t="shared" si="231"/>
        <v>41935.636469907404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2">
        <f t="shared" si="228"/>
        <v>0</v>
      </c>
      <c r="P3695">
        <f t="shared" si="229"/>
        <v>1</v>
      </c>
      <c r="Q3695" s="14" t="s">
        <v>8321</v>
      </c>
      <c r="R3695" t="s">
        <v>8339</v>
      </c>
      <c r="S3695" s="17">
        <f t="shared" si="230"/>
        <v>42488.848784722228</v>
      </c>
      <c r="T3695" s="17">
        <f t="shared" si="231"/>
        <v>42508.848784722228</v>
      </c>
    </row>
    <row r="3696" spans="1:20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2">
        <f t="shared" si="228"/>
        <v>0</v>
      </c>
      <c r="P3696">
        <f t="shared" si="229"/>
        <v>1</v>
      </c>
      <c r="Q3696" s="14" t="s">
        <v>8316</v>
      </c>
      <c r="R3696" t="s">
        <v>8344</v>
      </c>
      <c r="S3696" s="17">
        <f t="shared" si="230"/>
        <v>41828.649502314816</v>
      </c>
      <c r="T3696" s="17">
        <f t="shared" si="23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2">
        <f t="shared" si="228"/>
        <v>0</v>
      </c>
      <c r="P3697">
        <f t="shared" si="229"/>
        <v>1</v>
      </c>
      <c r="Q3697" s="14" t="s">
        <v>8327</v>
      </c>
      <c r="R3697" t="s">
        <v>8330</v>
      </c>
      <c r="S3697" s="17">
        <f t="shared" si="230"/>
        <v>42435.874212962968</v>
      </c>
      <c r="T3697" s="17">
        <f t="shared" si="231"/>
        <v>42494.832546296297</v>
      </c>
    </row>
    <row r="3698" spans="1:20" ht="48" x14ac:dyDescent="0.2">
      <c r="A3698">
        <v>3117</v>
      </c>
      <c r="B3698" s="3" t="s">
        <v>3117</v>
      </c>
      <c r="C3698" s="3" t="s">
        <v>7227</v>
      </c>
      <c r="D3698" s="6">
        <v>1000</v>
      </c>
      <c r="E3698" s="8">
        <v>1</v>
      </c>
      <c r="F3698" t="s">
        <v>8220</v>
      </c>
      <c r="G3698" t="s">
        <v>8224</v>
      </c>
      <c r="H3698" t="s">
        <v>8246</v>
      </c>
      <c r="I3698">
        <v>1464354720</v>
      </c>
      <c r="J3698">
        <v>1463648360</v>
      </c>
      <c r="K3698" t="b">
        <v>0</v>
      </c>
      <c r="L3698">
        <v>1</v>
      </c>
      <c r="M3698" t="b">
        <v>0</v>
      </c>
      <c r="N3698" t="s">
        <v>8301</v>
      </c>
      <c r="O3698" s="12">
        <f t="shared" si="228"/>
        <v>0</v>
      </c>
      <c r="P3698">
        <f t="shared" si="229"/>
        <v>1</v>
      </c>
      <c r="Q3698" s="14" t="s">
        <v>8323</v>
      </c>
      <c r="R3698" t="s">
        <v>8324</v>
      </c>
      <c r="S3698" s="17">
        <f t="shared" si="230"/>
        <v>42509.374537037031</v>
      </c>
      <c r="T3698" s="17">
        <f t="shared" si="231"/>
        <v>42517.55</v>
      </c>
    </row>
    <row r="3699" spans="1:20" ht="48" x14ac:dyDescent="0.2">
      <c r="A3699">
        <v>3645</v>
      </c>
      <c r="B3699" s="3" t="s">
        <v>3643</v>
      </c>
      <c r="C3699" s="3" t="s">
        <v>7755</v>
      </c>
      <c r="D3699" s="6">
        <v>1000</v>
      </c>
      <c r="E3699" s="8">
        <v>1</v>
      </c>
      <c r="F3699" t="s">
        <v>8220</v>
      </c>
      <c r="G3699" t="s">
        <v>8228</v>
      </c>
      <c r="H3699" t="s">
        <v>8250</v>
      </c>
      <c r="I3699">
        <v>1479773838</v>
      </c>
      <c r="J3699">
        <v>1477178238</v>
      </c>
      <c r="K3699" t="b">
        <v>0</v>
      </c>
      <c r="L3699">
        <v>1</v>
      </c>
      <c r="M3699" t="b">
        <v>0</v>
      </c>
      <c r="N3699" t="s">
        <v>8303</v>
      </c>
      <c r="O3699" s="12">
        <f t="shared" si="228"/>
        <v>0</v>
      </c>
      <c r="P3699">
        <f t="shared" si="229"/>
        <v>1</v>
      </c>
      <c r="Q3699" s="14" t="s">
        <v>8323</v>
      </c>
      <c r="R3699" t="s">
        <v>8335</v>
      </c>
      <c r="S3699" s="17">
        <f t="shared" si="230"/>
        <v>42665.970347222217</v>
      </c>
      <c r="T3699" s="17">
        <f t="shared" si="231"/>
        <v>42696.012013888889</v>
      </c>
    </row>
    <row r="3700" spans="1:20" ht="48" hidden="1" x14ac:dyDescent="0.2">
      <c r="A3700">
        <v>2344</v>
      </c>
      <c r="B3700" s="3" t="s">
        <v>2345</v>
      </c>
      <c r="C3700" s="3" t="s">
        <v>6454</v>
      </c>
      <c r="D3700" s="6">
        <v>1000</v>
      </c>
      <c r="E3700" s="8">
        <v>1</v>
      </c>
      <c r="F3700" t="s">
        <v>8219</v>
      </c>
      <c r="G3700" t="s">
        <v>8228</v>
      </c>
      <c r="H3700" t="s">
        <v>8250</v>
      </c>
      <c r="I3700">
        <v>1466789269</v>
      </c>
      <c r="J3700">
        <v>1464197269</v>
      </c>
      <c r="K3700" t="b">
        <v>0</v>
      </c>
      <c r="L3700">
        <v>1</v>
      </c>
      <c r="M3700" t="b">
        <v>0</v>
      </c>
      <c r="N3700" t="s">
        <v>8270</v>
      </c>
      <c r="O3700" s="12">
        <f t="shared" si="228"/>
        <v>0</v>
      </c>
      <c r="P3700">
        <f t="shared" si="229"/>
        <v>1</v>
      </c>
      <c r="Q3700" s="14" t="s">
        <v>8308</v>
      </c>
      <c r="R3700" t="s">
        <v>8342</v>
      </c>
      <c r="S3700" s="17">
        <f t="shared" si="230"/>
        <v>42515.727650462963</v>
      </c>
      <c r="T3700" s="17">
        <f t="shared" si="231"/>
        <v>42545.727650462963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2">
        <f t="shared" si="228"/>
        <v>0</v>
      </c>
      <c r="P3701">
        <f t="shared" si="229"/>
        <v>1</v>
      </c>
      <c r="Q3701" s="14" t="s">
        <v>8313</v>
      </c>
      <c r="R3701" t="s">
        <v>8351</v>
      </c>
      <c r="S3701" s="17">
        <f t="shared" si="230"/>
        <v>42151.667337962965</v>
      </c>
      <c r="T3701" s="17">
        <f t="shared" si="23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2">
        <f t="shared" si="228"/>
        <v>0</v>
      </c>
      <c r="P3702">
        <f t="shared" si="229"/>
        <v>1</v>
      </c>
      <c r="Q3702" s="14" t="s">
        <v>8311</v>
      </c>
      <c r="R3702" t="s">
        <v>8356</v>
      </c>
      <c r="S3702" s="17">
        <f t="shared" si="230"/>
        <v>42474.86482638889</v>
      </c>
      <c r="T3702" s="17">
        <f t="shared" si="23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2">
        <f t="shared" si="228"/>
        <v>0</v>
      </c>
      <c r="P3703">
        <f t="shared" si="229"/>
        <v>1</v>
      </c>
      <c r="Q3703" s="14" t="s">
        <v>8311</v>
      </c>
      <c r="R3703" t="s">
        <v>8348</v>
      </c>
      <c r="S3703" s="17">
        <f t="shared" si="230"/>
        <v>42708.25309027778</v>
      </c>
      <c r="T3703" s="17">
        <f t="shared" si="23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2">
        <f t="shared" si="228"/>
        <v>0</v>
      </c>
      <c r="P3704">
        <f t="shared" si="229"/>
        <v>1</v>
      </c>
      <c r="Q3704" s="14" t="s">
        <v>8319</v>
      </c>
      <c r="R3704" t="s">
        <v>8345</v>
      </c>
      <c r="S3704" s="17">
        <f t="shared" si="230"/>
        <v>42044.724953703699</v>
      </c>
      <c r="T3704" s="17">
        <f t="shared" si="231"/>
        <v>42074.683287037042</v>
      </c>
    </row>
    <row r="3705" spans="1:20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2">
        <f t="shared" si="228"/>
        <v>0</v>
      </c>
      <c r="P3705">
        <f t="shared" si="229"/>
        <v>1</v>
      </c>
      <c r="Q3705" s="14" t="s">
        <v>8323</v>
      </c>
      <c r="R3705" t="s">
        <v>8326</v>
      </c>
      <c r="S3705" s="17">
        <f t="shared" si="230"/>
        <v>41890.16269675926</v>
      </c>
      <c r="T3705" s="17">
        <f t="shared" si="23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2">
        <f t="shared" si="228"/>
        <v>0</v>
      </c>
      <c r="P3706">
        <f t="shared" si="229"/>
        <v>0</v>
      </c>
      <c r="Q3706" s="14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2">
        <f t="shared" si="228"/>
        <v>0</v>
      </c>
      <c r="P3707">
        <f t="shared" si="229"/>
        <v>0</v>
      </c>
      <c r="Q3707" s="14" t="s">
        <v>8323</v>
      </c>
      <c r="R3707" t="s">
        <v>8324</v>
      </c>
      <c r="S3707" s="17">
        <f t="shared" si="230"/>
        <v>41863.757210648146</v>
      </c>
      <c r="T3707" s="17">
        <f t="shared" si="23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2">
        <f t="shared" si="228"/>
        <v>0</v>
      </c>
      <c r="P3708">
        <f t="shared" si="229"/>
        <v>0</v>
      </c>
      <c r="Q3708" s="14" t="s">
        <v>8311</v>
      </c>
      <c r="R3708" t="s">
        <v>8348</v>
      </c>
      <c r="S3708" s="17">
        <f t="shared" si="230"/>
        <v>41915.896967592591</v>
      </c>
      <c r="T3708" s="17">
        <f t="shared" si="23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2">
        <f t="shared" si="228"/>
        <v>0</v>
      </c>
      <c r="P3709">
        <f t="shared" si="229"/>
        <v>0</v>
      </c>
      <c r="Q3709" s="14" t="s">
        <v>8321</v>
      </c>
      <c r="R3709" t="s">
        <v>8339</v>
      </c>
      <c r="S3709" s="17">
        <f t="shared" si="230"/>
        <v>42596.03506944445</v>
      </c>
      <c r="T3709" s="17">
        <f t="shared" si="23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2">
        <f t="shared" si="228"/>
        <v>0</v>
      </c>
      <c r="P3710">
        <f t="shared" si="229"/>
        <v>0</v>
      </c>
      <c r="Q3710" s="14" t="s">
        <v>8321</v>
      </c>
      <c r="R3710" t="s">
        <v>8325</v>
      </c>
      <c r="S3710" s="17">
        <f t="shared" si="230"/>
        <v>42135.235254629632</v>
      </c>
      <c r="T3710" s="17">
        <f t="shared" si="231"/>
        <v>42195.235254629632</v>
      </c>
    </row>
    <row r="3711" spans="1:20" ht="48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2">
        <f t="shared" si="228"/>
        <v>0</v>
      </c>
      <c r="P3711">
        <f t="shared" si="229"/>
        <v>0</v>
      </c>
      <c r="Q3711" s="14" t="s">
        <v>8323</v>
      </c>
      <c r="R3711" t="s">
        <v>8324</v>
      </c>
      <c r="S3711" s="17">
        <f t="shared" si="230"/>
        <v>42362.36518518519</v>
      </c>
      <c r="T3711" s="17">
        <f t="shared" si="23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2">
        <f t="shared" si="228"/>
        <v>0</v>
      </c>
      <c r="P3712">
        <f t="shared" si="229"/>
        <v>0</v>
      </c>
      <c r="Q3712" s="14" t="s">
        <v>8321</v>
      </c>
      <c r="R3712" t="s">
        <v>8325</v>
      </c>
      <c r="S3712" s="17">
        <f t="shared" si="230"/>
        <v>42243.961273148147</v>
      </c>
      <c r="T3712" s="17">
        <f t="shared" si="23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2">
        <f t="shared" si="228"/>
        <v>0</v>
      </c>
      <c r="P3713">
        <f t="shared" si="229"/>
        <v>0</v>
      </c>
      <c r="Q3713" s="14" t="s">
        <v>8321</v>
      </c>
      <c r="R3713" t="s">
        <v>8325</v>
      </c>
      <c r="S3713" s="17">
        <f t="shared" si="230"/>
        <v>42135.67050925926</v>
      </c>
      <c r="T3713" s="17">
        <f t="shared" si="23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2">
        <f t="shared" si="228"/>
        <v>0</v>
      </c>
      <c r="P3714">
        <f t="shared" si="229"/>
        <v>0</v>
      </c>
      <c r="Q3714" s="14" t="s">
        <v>8321</v>
      </c>
      <c r="R3714" t="s">
        <v>8325</v>
      </c>
      <c r="S3714" s="17">
        <f t="shared" si="230"/>
        <v>42482.048032407409</v>
      </c>
      <c r="T3714" s="17">
        <f t="shared" si="23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2">
        <f t="shared" ref="O3715:O3778" si="232">ROUND(E3715/D3715*100,0)</f>
        <v>0</v>
      </c>
      <c r="P3715">
        <f t="shared" ref="P3715:P3778" si="233">IFERROR(ROUND(E3715/L3715,2),0)</f>
        <v>0</v>
      </c>
      <c r="Q3715" s="14" t="s">
        <v>8321</v>
      </c>
      <c r="R3715" t="s">
        <v>8325</v>
      </c>
      <c r="S3715" s="17">
        <f t="shared" ref="S3715:S3778" si="234">(((J3715/60)/60)/24)+DATE(1970,1,1)</f>
        <v>42341.958923611113</v>
      </c>
      <c r="T3715" s="17">
        <f t="shared" ref="T3715:T3778" si="235">(((I3715/60)/60)/24)+DATE(1970,1,1)</f>
        <v>42371.958923611113</v>
      </c>
    </row>
    <row r="3716" spans="1:20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2">
        <f t="shared" si="232"/>
        <v>0</v>
      </c>
      <c r="P3716">
        <f t="shared" si="233"/>
        <v>0</v>
      </c>
      <c r="Q3716" s="14" t="s">
        <v>8323</v>
      </c>
      <c r="R3716" t="s">
        <v>8324</v>
      </c>
      <c r="S3716" s="17">
        <f t="shared" si="234"/>
        <v>42346.20685185185</v>
      </c>
      <c r="T3716" s="17">
        <f t="shared" si="235"/>
        <v>42376.20685185185</v>
      </c>
    </row>
    <row r="3717" spans="1:20" ht="16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2">
        <f t="shared" si="232"/>
        <v>0</v>
      </c>
      <c r="P3717">
        <f t="shared" si="233"/>
        <v>0</v>
      </c>
      <c r="Q3717" s="14" t="s">
        <v>8323</v>
      </c>
      <c r="R3717" t="s">
        <v>8324</v>
      </c>
      <c r="S3717" s="17">
        <f t="shared" si="234"/>
        <v>41834.784120370372</v>
      </c>
      <c r="T3717" s="17">
        <f t="shared" si="23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2">
        <f t="shared" si="232"/>
        <v>0</v>
      </c>
      <c r="P3718">
        <f t="shared" si="233"/>
        <v>0</v>
      </c>
      <c r="Q3718" s="14" t="s">
        <v>8308</v>
      </c>
      <c r="R3718" t="s">
        <v>8342</v>
      </c>
      <c r="S3718" s="17">
        <f t="shared" si="234"/>
        <v>41968.262314814812</v>
      </c>
      <c r="T3718" s="17">
        <f t="shared" si="23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2">
        <f t="shared" si="232"/>
        <v>0</v>
      </c>
      <c r="P3719">
        <f t="shared" si="233"/>
        <v>0</v>
      </c>
      <c r="Q3719" s="14" t="s">
        <v>8321</v>
      </c>
      <c r="R3719" t="s">
        <v>8325</v>
      </c>
      <c r="S3719" s="17">
        <f t="shared" si="234"/>
        <v>42304.955381944441</v>
      </c>
      <c r="T3719" s="17">
        <f t="shared" si="23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2">
        <f t="shared" si="232"/>
        <v>0</v>
      </c>
      <c r="P3720">
        <f t="shared" si="233"/>
        <v>0</v>
      </c>
      <c r="Q3720" s="14" t="s">
        <v>8308</v>
      </c>
      <c r="R3720" t="s">
        <v>8310</v>
      </c>
      <c r="S3720" s="17">
        <f t="shared" si="234"/>
        <v>42189.673263888893</v>
      </c>
      <c r="T3720" s="17">
        <f t="shared" si="235"/>
        <v>42219.673263888893</v>
      </c>
    </row>
    <row r="3721" spans="1:20" ht="64" hidden="1" x14ac:dyDescent="0.2">
      <c r="A3721">
        <v>2642</v>
      </c>
      <c r="B3721" s="3" t="s">
        <v>2642</v>
      </c>
      <c r="C3721" s="3" t="s">
        <v>6752</v>
      </c>
      <c r="D3721" s="6">
        <v>500000</v>
      </c>
      <c r="E3721" s="8">
        <v>0</v>
      </c>
      <c r="F3721" t="s">
        <v>8220</v>
      </c>
      <c r="G3721" t="s">
        <v>8235</v>
      </c>
      <c r="H3721" t="s">
        <v>8248</v>
      </c>
      <c r="I3721">
        <v>1468565820</v>
      </c>
      <c r="J3721">
        <v>1465970108</v>
      </c>
      <c r="K3721" t="b">
        <v>0</v>
      </c>
      <c r="L3721">
        <v>0</v>
      </c>
      <c r="M3721" t="b">
        <v>0</v>
      </c>
      <c r="N3721" t="s">
        <v>8299</v>
      </c>
      <c r="O3721" s="12">
        <f t="shared" si="232"/>
        <v>0</v>
      </c>
      <c r="P3721">
        <f t="shared" si="233"/>
        <v>0</v>
      </c>
      <c r="Q3721" s="14" t="s">
        <v>8308</v>
      </c>
      <c r="R3721" t="s">
        <v>8315</v>
      </c>
      <c r="S3721" s="17">
        <f t="shared" si="234"/>
        <v>42536.246620370366</v>
      </c>
      <c r="T3721" s="17">
        <f t="shared" si="235"/>
        <v>42566.289583333331</v>
      </c>
    </row>
    <row r="3722" spans="1:20" ht="48" hidden="1" x14ac:dyDescent="0.2">
      <c r="A3722">
        <v>1230</v>
      </c>
      <c r="B3722" s="3" t="s">
        <v>1231</v>
      </c>
      <c r="C3722" s="3" t="s">
        <v>5340</v>
      </c>
      <c r="D3722" s="6">
        <v>500000</v>
      </c>
      <c r="E3722" s="8">
        <v>0</v>
      </c>
      <c r="F3722" t="s">
        <v>8219</v>
      </c>
      <c r="G3722" t="s">
        <v>8223</v>
      </c>
      <c r="H3722" t="s">
        <v>8245</v>
      </c>
      <c r="I3722">
        <v>1298589630</v>
      </c>
      <c r="J3722">
        <v>1295997630</v>
      </c>
      <c r="K3722" t="b">
        <v>0</v>
      </c>
      <c r="L3722">
        <v>0</v>
      </c>
      <c r="M3722" t="b">
        <v>0</v>
      </c>
      <c r="N3722" t="s">
        <v>8284</v>
      </c>
      <c r="O3722" s="12">
        <f t="shared" si="232"/>
        <v>0</v>
      </c>
      <c r="P3722">
        <f t="shared" si="233"/>
        <v>0</v>
      </c>
      <c r="Q3722" s="14" t="s">
        <v>8327</v>
      </c>
      <c r="R3722" t="s">
        <v>8354</v>
      </c>
      <c r="S3722" s="17">
        <f t="shared" si="234"/>
        <v>40568.972569444442</v>
      </c>
      <c r="T3722" s="17">
        <f t="shared" si="235"/>
        <v>40598.972569444442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2">
        <f t="shared" si="232"/>
        <v>0</v>
      </c>
      <c r="P3723">
        <f t="shared" si="233"/>
        <v>0</v>
      </c>
      <c r="Q3723" s="14" t="s">
        <v>8308</v>
      </c>
      <c r="R3723" t="s">
        <v>8342</v>
      </c>
      <c r="S3723" s="17">
        <f t="shared" si="234"/>
        <v>42198.775787037041</v>
      </c>
      <c r="T3723" s="17">
        <f t="shared" si="235"/>
        <v>42227.775787037041</v>
      </c>
    </row>
    <row r="3724" spans="1:20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2">
        <f t="shared" si="232"/>
        <v>0</v>
      </c>
      <c r="P3724">
        <f t="shared" si="233"/>
        <v>0</v>
      </c>
      <c r="Q3724" s="14" t="s">
        <v>8323</v>
      </c>
      <c r="R3724" t="s">
        <v>8335</v>
      </c>
      <c r="S3724" s="17">
        <f t="shared" si="234"/>
        <v>42469.951284722221</v>
      </c>
      <c r="T3724" s="17">
        <f t="shared" si="23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2">
        <f t="shared" si="232"/>
        <v>0</v>
      </c>
      <c r="P3725">
        <f t="shared" si="233"/>
        <v>0</v>
      </c>
      <c r="Q3725" s="14" t="s">
        <v>8321</v>
      </c>
      <c r="R3725" t="s">
        <v>8325</v>
      </c>
      <c r="S3725" s="17">
        <f t="shared" si="234"/>
        <v>42612.911712962959</v>
      </c>
      <c r="T3725" s="17">
        <f t="shared" si="23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2">
        <f t="shared" si="232"/>
        <v>0</v>
      </c>
      <c r="P3726">
        <f t="shared" si="233"/>
        <v>0</v>
      </c>
      <c r="Q3726" s="14" t="s">
        <v>8327</v>
      </c>
      <c r="R3726" t="s">
        <v>8330</v>
      </c>
      <c r="S3726" s="17">
        <f t="shared" si="234"/>
        <v>42796.069571759261</v>
      </c>
      <c r="T3726" s="17">
        <f t="shared" si="23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2">
        <f t="shared" si="232"/>
        <v>0</v>
      </c>
      <c r="P3727">
        <f t="shared" si="233"/>
        <v>0</v>
      </c>
      <c r="Q3727" s="14" t="s">
        <v>8316</v>
      </c>
      <c r="R3727" t="s">
        <v>8344</v>
      </c>
      <c r="S3727" s="17">
        <f t="shared" si="234"/>
        <v>42000.300243055557</v>
      </c>
      <c r="T3727" s="17">
        <f t="shared" si="235"/>
        <v>42030.300243055557</v>
      </c>
    </row>
    <row r="3728" spans="1:20" ht="48" hidden="1" x14ac:dyDescent="0.2">
      <c r="A3728">
        <v>1448</v>
      </c>
      <c r="B3728" s="3" t="s">
        <v>1449</v>
      </c>
      <c r="C3728" s="3" t="s">
        <v>5558</v>
      </c>
      <c r="D3728" s="6">
        <v>200000</v>
      </c>
      <c r="E3728" s="8">
        <v>0</v>
      </c>
      <c r="F3728" t="s">
        <v>8220</v>
      </c>
      <c r="G3728" t="s">
        <v>8225</v>
      </c>
      <c r="H3728" t="s">
        <v>8247</v>
      </c>
      <c r="I3728">
        <v>1432272300</v>
      </c>
      <c r="J3728">
        <v>1429655318</v>
      </c>
      <c r="K3728" t="b">
        <v>0</v>
      </c>
      <c r="L3728">
        <v>0</v>
      </c>
      <c r="M3728" t="b">
        <v>0</v>
      </c>
      <c r="N3728" t="s">
        <v>8285</v>
      </c>
      <c r="O3728" s="12">
        <f t="shared" si="232"/>
        <v>0</v>
      </c>
      <c r="P3728">
        <f t="shared" si="233"/>
        <v>0</v>
      </c>
      <c r="Q3728" s="14" t="s">
        <v>8311</v>
      </c>
      <c r="R3728" t="s">
        <v>8348</v>
      </c>
      <c r="S3728" s="17">
        <f t="shared" si="234"/>
        <v>42115.936550925922</v>
      </c>
      <c r="T3728" s="17">
        <f t="shared" si="235"/>
        <v>42146.225694444445</v>
      </c>
    </row>
    <row r="3729" spans="1:20" ht="48" hidden="1" x14ac:dyDescent="0.2">
      <c r="A3729">
        <v>140</v>
      </c>
      <c r="B3729" s="3" t="s">
        <v>142</v>
      </c>
      <c r="C3729" s="3" t="s">
        <v>4250</v>
      </c>
      <c r="D3729" s="6">
        <v>200000</v>
      </c>
      <c r="E3729" s="8">
        <v>0</v>
      </c>
      <c r="F3729" t="s">
        <v>8219</v>
      </c>
      <c r="G3729" t="s">
        <v>8223</v>
      </c>
      <c r="H3729" t="s">
        <v>8245</v>
      </c>
      <c r="I3729">
        <v>1426823132</v>
      </c>
      <c r="J3729">
        <v>1424234732</v>
      </c>
      <c r="K3729" t="b">
        <v>0</v>
      </c>
      <c r="L3729">
        <v>0</v>
      </c>
      <c r="M3729" t="b">
        <v>0</v>
      </c>
      <c r="N3729" t="s">
        <v>8265</v>
      </c>
      <c r="O3729" s="12">
        <f t="shared" si="232"/>
        <v>0</v>
      </c>
      <c r="P3729">
        <f t="shared" si="233"/>
        <v>0</v>
      </c>
      <c r="Q3729" s="14" t="s">
        <v>8321</v>
      </c>
      <c r="R3729" t="s">
        <v>8337</v>
      </c>
      <c r="S3729" s="17">
        <f t="shared" si="234"/>
        <v>42053.198287037041</v>
      </c>
      <c r="T3729" s="17">
        <f t="shared" si="235"/>
        <v>42083.15662037037</v>
      </c>
    </row>
    <row r="3730" spans="1:20" ht="32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2">
        <f t="shared" si="232"/>
        <v>0</v>
      </c>
      <c r="P3730">
        <f t="shared" si="233"/>
        <v>0</v>
      </c>
      <c r="Q3730" s="14" t="s">
        <v>8313</v>
      </c>
      <c r="R3730" t="s">
        <v>8353</v>
      </c>
      <c r="S3730" s="17">
        <f t="shared" si="234"/>
        <v>42678.586655092593</v>
      </c>
      <c r="T3730" s="17">
        <f t="shared" si="23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2">
        <f t="shared" si="232"/>
        <v>0</v>
      </c>
      <c r="P3731">
        <f t="shared" si="233"/>
        <v>0</v>
      </c>
      <c r="Q3731" s="14" t="s">
        <v>8319</v>
      </c>
      <c r="R3731" t="s">
        <v>8357</v>
      </c>
      <c r="S3731" s="17">
        <f t="shared" si="234"/>
        <v>42732.00681712963</v>
      </c>
      <c r="T3731" s="17">
        <f t="shared" si="23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2">
        <f t="shared" si="232"/>
        <v>0</v>
      </c>
      <c r="P3732">
        <f t="shared" si="233"/>
        <v>0</v>
      </c>
      <c r="Q3732" s="14" t="s">
        <v>8308</v>
      </c>
      <c r="R3732" t="s">
        <v>8342</v>
      </c>
      <c r="S3732" s="17">
        <f t="shared" si="234"/>
        <v>42322.011574074073</v>
      </c>
      <c r="T3732" s="17">
        <f t="shared" si="23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2">
        <f t="shared" si="232"/>
        <v>0</v>
      </c>
      <c r="P3733">
        <f t="shared" si="233"/>
        <v>0</v>
      </c>
      <c r="Q3733" s="14" t="s">
        <v>8321</v>
      </c>
      <c r="R3733" t="s">
        <v>8325</v>
      </c>
      <c r="S3733" s="17">
        <f t="shared" si="234"/>
        <v>42321.08447916666</v>
      </c>
      <c r="T3733" s="17">
        <f t="shared" si="235"/>
        <v>42374</v>
      </c>
    </row>
    <row r="3734" spans="1:20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2">
        <f t="shared" si="232"/>
        <v>0</v>
      </c>
      <c r="P3734">
        <f t="shared" si="233"/>
        <v>0</v>
      </c>
      <c r="Q3734" s="14" t="s">
        <v>8323</v>
      </c>
      <c r="R3734" t="s">
        <v>8326</v>
      </c>
      <c r="S3734" s="17">
        <f t="shared" si="234"/>
        <v>42171.743969907402</v>
      </c>
      <c r="T3734" s="17">
        <f t="shared" si="235"/>
        <v>42201.743969907402</v>
      </c>
    </row>
    <row r="3735" spans="1:20" ht="48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2">
        <f t="shared" si="232"/>
        <v>0</v>
      </c>
      <c r="P3735">
        <f t="shared" si="233"/>
        <v>0</v>
      </c>
      <c r="Q3735" s="14" t="s">
        <v>8323</v>
      </c>
      <c r="R3735" t="s">
        <v>8335</v>
      </c>
      <c r="S3735" s="17">
        <f t="shared" si="234"/>
        <v>42226.694780092599</v>
      </c>
      <c r="T3735" s="17">
        <f t="shared" si="23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2">
        <f t="shared" si="232"/>
        <v>0</v>
      </c>
      <c r="P3736">
        <f t="shared" si="233"/>
        <v>0</v>
      </c>
      <c r="Q3736" s="14" t="s">
        <v>8313</v>
      </c>
      <c r="R3736" t="s">
        <v>8353</v>
      </c>
      <c r="S3736" s="17">
        <f t="shared" si="234"/>
        <v>41800.819571759261</v>
      </c>
      <c r="T3736" s="17">
        <f t="shared" si="23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2">
        <f t="shared" si="232"/>
        <v>0</v>
      </c>
      <c r="P3737">
        <f t="shared" si="233"/>
        <v>0</v>
      </c>
      <c r="Q3737" s="14" t="s">
        <v>8311</v>
      </c>
      <c r="R3737" t="s">
        <v>8348</v>
      </c>
      <c r="S3737" s="17">
        <f t="shared" si="234"/>
        <v>42139.542303240742</v>
      </c>
      <c r="T3737" s="17">
        <f t="shared" si="23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2">
        <f t="shared" si="232"/>
        <v>0</v>
      </c>
      <c r="P3738">
        <f t="shared" si="233"/>
        <v>0</v>
      </c>
      <c r="Q3738" s="14" t="s">
        <v>8327</v>
      </c>
      <c r="R3738" t="s">
        <v>8330</v>
      </c>
      <c r="S3738" s="17">
        <f t="shared" si="234"/>
        <v>42796.207870370374</v>
      </c>
      <c r="T3738" s="17">
        <f t="shared" si="23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2">
        <f t="shared" si="232"/>
        <v>0</v>
      </c>
      <c r="P3739">
        <f t="shared" si="233"/>
        <v>0</v>
      </c>
      <c r="Q3739" s="14" t="s">
        <v>8308</v>
      </c>
      <c r="R3739" t="s">
        <v>8342</v>
      </c>
      <c r="S3739" s="17">
        <f t="shared" si="234"/>
        <v>41976.88490740741</v>
      </c>
      <c r="T3739" s="17">
        <f t="shared" si="23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2">
        <f t="shared" si="232"/>
        <v>0</v>
      </c>
      <c r="P3740">
        <f t="shared" si="233"/>
        <v>0</v>
      </c>
      <c r="Q3740" s="14" t="s">
        <v>8308</v>
      </c>
      <c r="R3740" t="s">
        <v>8342</v>
      </c>
      <c r="S3740" s="17">
        <f t="shared" si="234"/>
        <v>42213.013078703705</v>
      </c>
      <c r="T3740" s="17">
        <f t="shared" si="23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2">
        <f t="shared" si="232"/>
        <v>0</v>
      </c>
      <c r="P3741">
        <f t="shared" si="233"/>
        <v>0</v>
      </c>
      <c r="Q3741" s="14" t="s">
        <v>8321</v>
      </c>
      <c r="R3741" t="s">
        <v>8339</v>
      </c>
      <c r="S3741" s="17">
        <f t="shared" si="234"/>
        <v>40705.126631944448</v>
      </c>
      <c r="T3741" s="17">
        <f t="shared" si="23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2">
        <f t="shared" si="232"/>
        <v>0</v>
      </c>
      <c r="P3742">
        <f t="shared" si="233"/>
        <v>0</v>
      </c>
      <c r="Q3742" s="14" t="s">
        <v>8308</v>
      </c>
      <c r="R3742" t="s">
        <v>8342</v>
      </c>
      <c r="S3742" s="17">
        <f t="shared" si="234"/>
        <v>42055.739803240736</v>
      </c>
      <c r="T3742" s="17">
        <f t="shared" si="235"/>
        <v>42078.75</v>
      </c>
    </row>
    <row r="3743" spans="1:20" ht="48" hidden="1" x14ac:dyDescent="0.2">
      <c r="A3743">
        <v>706</v>
      </c>
      <c r="B3743" s="3" t="s">
        <v>707</v>
      </c>
      <c r="C3743" s="3" t="s">
        <v>4816</v>
      </c>
      <c r="D3743" s="6">
        <v>100000</v>
      </c>
      <c r="E3743" s="8">
        <v>0</v>
      </c>
      <c r="F3743" t="s">
        <v>8220</v>
      </c>
      <c r="G3743" t="s">
        <v>8226</v>
      </c>
      <c r="H3743" t="s">
        <v>8248</v>
      </c>
      <c r="I3743">
        <v>1481740740</v>
      </c>
      <c r="J3743">
        <v>1478130783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>
        <f t="shared" si="233"/>
        <v>0</v>
      </c>
      <c r="Q3743" s="14" t="s">
        <v>8308</v>
      </c>
      <c r="R3743" t="s">
        <v>8310</v>
      </c>
      <c r="S3743" s="17">
        <f t="shared" si="234"/>
        <v>42676.995173611111</v>
      </c>
      <c r="T3743" s="17">
        <f t="shared" si="235"/>
        <v>42718.777083333334</v>
      </c>
    </row>
    <row r="3744" spans="1:20" ht="48" hidden="1" x14ac:dyDescent="0.2">
      <c r="A3744">
        <v>911</v>
      </c>
      <c r="B3744" s="3" t="s">
        <v>912</v>
      </c>
      <c r="C3744" s="3" t="s">
        <v>5021</v>
      </c>
      <c r="D3744" s="6">
        <v>100000</v>
      </c>
      <c r="E3744" s="8">
        <v>0</v>
      </c>
      <c r="F3744" t="s">
        <v>8220</v>
      </c>
      <c r="G3744" t="s">
        <v>8223</v>
      </c>
      <c r="H3744" t="s">
        <v>8245</v>
      </c>
      <c r="I3744">
        <v>1390522045</v>
      </c>
      <c r="J3744">
        <v>1388707645</v>
      </c>
      <c r="K3744" t="b">
        <v>0</v>
      </c>
      <c r="L3744">
        <v>0</v>
      </c>
      <c r="M3744" t="b">
        <v>0</v>
      </c>
      <c r="N3744" t="s">
        <v>8276</v>
      </c>
      <c r="O3744" s="12">
        <f t="shared" si="232"/>
        <v>0</v>
      </c>
      <c r="P3744">
        <f t="shared" si="233"/>
        <v>0</v>
      </c>
      <c r="Q3744" s="14" t="s">
        <v>8327</v>
      </c>
      <c r="R3744" t="s">
        <v>8350</v>
      </c>
      <c r="S3744" s="17">
        <f t="shared" si="234"/>
        <v>41642.005150462966</v>
      </c>
      <c r="T3744" s="17">
        <f t="shared" si="235"/>
        <v>41663.005150462966</v>
      </c>
    </row>
    <row r="3745" spans="1:20" ht="48" hidden="1" x14ac:dyDescent="0.2">
      <c r="A3745">
        <v>2511</v>
      </c>
      <c r="B3745" s="3" t="s">
        <v>2511</v>
      </c>
      <c r="C3745" s="3" t="s">
        <v>6621</v>
      </c>
      <c r="D3745" s="6">
        <v>100000</v>
      </c>
      <c r="E3745" s="8">
        <v>0</v>
      </c>
      <c r="F3745" t="s">
        <v>8220</v>
      </c>
      <c r="G3745" t="s">
        <v>8224</v>
      </c>
      <c r="H3745" t="s">
        <v>8246</v>
      </c>
      <c r="I3745">
        <v>1454323413</v>
      </c>
      <c r="J3745">
        <v>1451731413</v>
      </c>
      <c r="K3745" t="b">
        <v>0</v>
      </c>
      <c r="L3745">
        <v>0</v>
      </c>
      <c r="M3745" t="b">
        <v>0</v>
      </c>
      <c r="N3745" t="s">
        <v>8297</v>
      </c>
      <c r="O3745" s="12">
        <f t="shared" si="232"/>
        <v>0</v>
      </c>
      <c r="P3745">
        <f t="shared" si="233"/>
        <v>0</v>
      </c>
      <c r="Q3745" s="14" t="s">
        <v>8319</v>
      </c>
      <c r="R3745" t="s">
        <v>8357</v>
      </c>
      <c r="S3745" s="17">
        <f t="shared" si="234"/>
        <v>42371.446909722217</v>
      </c>
      <c r="T3745" s="17">
        <f t="shared" si="235"/>
        <v>42401.446909722217</v>
      </c>
    </row>
    <row r="3746" spans="1:20" ht="48" hidden="1" x14ac:dyDescent="0.2">
      <c r="A3746">
        <v>2520</v>
      </c>
      <c r="B3746" s="3" t="s">
        <v>2520</v>
      </c>
      <c r="C3746" s="3" t="s">
        <v>6630</v>
      </c>
      <c r="D3746" s="6">
        <v>100000</v>
      </c>
      <c r="E3746" s="8">
        <v>0</v>
      </c>
      <c r="F3746" t="s">
        <v>8220</v>
      </c>
      <c r="G3746" t="s">
        <v>8223</v>
      </c>
      <c r="H3746" t="s">
        <v>8245</v>
      </c>
      <c r="I3746">
        <v>1476559260</v>
      </c>
      <c r="J3746">
        <v>1472567085</v>
      </c>
      <c r="K3746" t="b">
        <v>0</v>
      </c>
      <c r="L3746">
        <v>0</v>
      </c>
      <c r="M3746" t="b">
        <v>0</v>
      </c>
      <c r="N3746" t="s">
        <v>8297</v>
      </c>
      <c r="O3746" s="12">
        <f t="shared" si="232"/>
        <v>0</v>
      </c>
      <c r="P3746">
        <f t="shared" si="233"/>
        <v>0</v>
      </c>
      <c r="Q3746" s="14" t="s">
        <v>8319</v>
      </c>
      <c r="R3746" t="s">
        <v>8357</v>
      </c>
      <c r="S3746" s="17">
        <f t="shared" si="234"/>
        <v>42612.600520833337</v>
      </c>
      <c r="T3746" s="17">
        <f t="shared" si="235"/>
        <v>42658.806249999994</v>
      </c>
    </row>
    <row r="3747" spans="1:20" ht="32" hidden="1" x14ac:dyDescent="0.2">
      <c r="A3747">
        <v>2780</v>
      </c>
      <c r="B3747" s="3" t="s">
        <v>2780</v>
      </c>
      <c r="C3747" s="3" t="s">
        <v>6890</v>
      </c>
      <c r="D3747" s="6">
        <v>100000</v>
      </c>
      <c r="E3747" s="8">
        <v>0</v>
      </c>
      <c r="F3747" t="s">
        <v>8220</v>
      </c>
      <c r="G3747" t="s">
        <v>8236</v>
      </c>
      <c r="H3747" t="s">
        <v>8248</v>
      </c>
      <c r="I3747">
        <v>1489142688</v>
      </c>
      <c r="J3747">
        <v>1486550688</v>
      </c>
      <c r="K3747" t="b">
        <v>0</v>
      </c>
      <c r="L3747">
        <v>0</v>
      </c>
      <c r="M3747" t="b">
        <v>0</v>
      </c>
      <c r="N3747" t="s">
        <v>8302</v>
      </c>
      <c r="O3747" s="12">
        <f t="shared" si="232"/>
        <v>0</v>
      </c>
      <c r="P3747">
        <f t="shared" si="233"/>
        <v>0</v>
      </c>
      <c r="Q3747" s="14" t="s">
        <v>8311</v>
      </c>
      <c r="R3747" t="s">
        <v>8356</v>
      </c>
      <c r="S3747" s="17">
        <f t="shared" si="234"/>
        <v>42774.447777777779</v>
      </c>
      <c r="T3747" s="17">
        <f t="shared" si="235"/>
        <v>42804.447777777779</v>
      </c>
    </row>
    <row r="3748" spans="1:20" ht="48" x14ac:dyDescent="0.2">
      <c r="A3748">
        <v>3628</v>
      </c>
      <c r="B3748" s="3" t="s">
        <v>3626</v>
      </c>
      <c r="C3748" s="3" t="s">
        <v>7738</v>
      </c>
      <c r="D3748" s="6">
        <v>100000</v>
      </c>
      <c r="E3748" s="8">
        <v>0</v>
      </c>
      <c r="F3748" t="s">
        <v>8220</v>
      </c>
      <c r="G3748" t="s">
        <v>8223</v>
      </c>
      <c r="H3748" t="s">
        <v>8245</v>
      </c>
      <c r="I3748">
        <v>1450040396</v>
      </c>
      <c r="J3748">
        <v>1444852796</v>
      </c>
      <c r="K3748" t="b">
        <v>0</v>
      </c>
      <c r="L3748">
        <v>0</v>
      </c>
      <c r="M3748" t="b">
        <v>0</v>
      </c>
      <c r="N3748" t="s">
        <v>8303</v>
      </c>
      <c r="O3748" s="12">
        <f t="shared" si="232"/>
        <v>0</v>
      </c>
      <c r="P3748">
        <f t="shared" si="233"/>
        <v>0</v>
      </c>
      <c r="Q3748" s="14" t="s">
        <v>8323</v>
      </c>
      <c r="R3748" t="s">
        <v>8335</v>
      </c>
      <c r="S3748" s="17">
        <f t="shared" si="234"/>
        <v>42291.833287037036</v>
      </c>
      <c r="T3748" s="17">
        <f t="shared" si="235"/>
        <v>42351.874953703707</v>
      </c>
    </row>
    <row r="3749" spans="1:20" ht="48" hidden="1" x14ac:dyDescent="0.2">
      <c r="A3749">
        <v>637</v>
      </c>
      <c r="B3749" s="3" t="s">
        <v>638</v>
      </c>
      <c r="C3749" s="3" t="s">
        <v>4747</v>
      </c>
      <c r="D3749" s="6">
        <v>100000</v>
      </c>
      <c r="E3749" s="8">
        <v>0</v>
      </c>
      <c r="F3749" t="s">
        <v>8219</v>
      </c>
      <c r="G3749" t="s">
        <v>8224</v>
      </c>
      <c r="H3749" t="s">
        <v>8246</v>
      </c>
      <c r="I3749">
        <v>1488063840</v>
      </c>
      <c r="J3749">
        <v>1485558318</v>
      </c>
      <c r="K3749" t="b">
        <v>0</v>
      </c>
      <c r="L3749">
        <v>0</v>
      </c>
      <c r="M3749" t="b">
        <v>0</v>
      </c>
      <c r="N3749" t="s">
        <v>8270</v>
      </c>
      <c r="O3749" s="12">
        <f t="shared" si="232"/>
        <v>0</v>
      </c>
      <c r="P3749">
        <f t="shared" si="233"/>
        <v>0</v>
      </c>
      <c r="Q3749" s="14" t="s">
        <v>8308</v>
      </c>
      <c r="R3749" t="s">
        <v>8342</v>
      </c>
      <c r="S3749" s="17">
        <f t="shared" si="234"/>
        <v>42762.962013888886</v>
      </c>
      <c r="T3749" s="17">
        <f t="shared" si="235"/>
        <v>42791.961111111115</v>
      </c>
    </row>
    <row r="3750" spans="1:20" ht="48" hidden="1" x14ac:dyDescent="0.2">
      <c r="A3750">
        <v>2561</v>
      </c>
      <c r="B3750" s="3" t="s">
        <v>2561</v>
      </c>
      <c r="C3750" s="3" t="s">
        <v>6671</v>
      </c>
      <c r="D3750" s="6">
        <v>100000</v>
      </c>
      <c r="E3750" s="8">
        <v>0</v>
      </c>
      <c r="F3750" t="s">
        <v>8219</v>
      </c>
      <c r="G3750" t="s">
        <v>8228</v>
      </c>
      <c r="H3750" t="s">
        <v>8250</v>
      </c>
      <c r="I3750">
        <v>1444740089</v>
      </c>
      <c r="J3750">
        <v>1442148089</v>
      </c>
      <c r="K3750" t="b">
        <v>0</v>
      </c>
      <c r="L3750">
        <v>0</v>
      </c>
      <c r="M3750" t="b">
        <v>0</v>
      </c>
      <c r="N3750" t="s">
        <v>8282</v>
      </c>
      <c r="O3750" s="12">
        <f t="shared" si="232"/>
        <v>0</v>
      </c>
      <c r="P3750">
        <f t="shared" si="233"/>
        <v>0</v>
      </c>
      <c r="Q3750" s="14" t="s">
        <v>8319</v>
      </c>
      <c r="R3750" t="s">
        <v>8345</v>
      </c>
      <c r="S3750" s="17">
        <f t="shared" si="234"/>
        <v>42260.528807870374</v>
      </c>
      <c r="T3750" s="17">
        <f t="shared" si="235"/>
        <v>42290.528807870374</v>
      </c>
    </row>
    <row r="3751" spans="1:20" ht="48" x14ac:dyDescent="0.2">
      <c r="A3751">
        <v>3127</v>
      </c>
      <c r="B3751" s="3" t="s">
        <v>3127</v>
      </c>
      <c r="C3751" s="3" t="s">
        <v>7237</v>
      </c>
      <c r="D3751" s="6">
        <v>100000</v>
      </c>
      <c r="E3751" s="8">
        <v>0</v>
      </c>
      <c r="F3751" t="s">
        <v>8219</v>
      </c>
      <c r="G3751" t="s">
        <v>8223</v>
      </c>
      <c r="H3751" t="s">
        <v>8245</v>
      </c>
      <c r="I3751">
        <v>1425242029</v>
      </c>
      <c r="J3751">
        <v>1422650029</v>
      </c>
      <c r="K3751" t="b">
        <v>0</v>
      </c>
      <c r="L3751">
        <v>0</v>
      </c>
      <c r="M3751" t="b">
        <v>0</v>
      </c>
      <c r="N3751" t="s">
        <v>8301</v>
      </c>
      <c r="O3751" s="12">
        <f t="shared" si="232"/>
        <v>0</v>
      </c>
      <c r="P3751">
        <f t="shared" si="233"/>
        <v>0</v>
      </c>
      <c r="Q3751" s="14" t="s">
        <v>8323</v>
      </c>
      <c r="R3751" t="s">
        <v>8324</v>
      </c>
      <c r="S3751" s="17">
        <f t="shared" si="234"/>
        <v>42034.856817129628</v>
      </c>
      <c r="T3751" s="17">
        <f t="shared" si="235"/>
        <v>42064.856817129628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2">
        <f t="shared" si="232"/>
        <v>0</v>
      </c>
      <c r="P3752">
        <f t="shared" si="233"/>
        <v>0</v>
      </c>
      <c r="Q3752" s="14" t="s">
        <v>8321</v>
      </c>
      <c r="R3752" t="s">
        <v>8325</v>
      </c>
      <c r="S3752" s="17">
        <f t="shared" si="234"/>
        <v>42047.394942129627</v>
      </c>
      <c r="T3752" s="17">
        <f t="shared" si="23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2">
        <f t="shared" si="232"/>
        <v>0</v>
      </c>
      <c r="P3753">
        <f t="shared" si="233"/>
        <v>0</v>
      </c>
      <c r="Q3753" s="14" t="s">
        <v>8319</v>
      </c>
      <c r="R3753" t="s">
        <v>8345</v>
      </c>
      <c r="S3753" s="17">
        <f t="shared" si="234"/>
        <v>41986.108726851846</v>
      </c>
      <c r="T3753" s="17">
        <f t="shared" si="23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2">
        <f t="shared" si="232"/>
        <v>0</v>
      </c>
      <c r="P3754">
        <f t="shared" si="233"/>
        <v>0</v>
      </c>
      <c r="Q3754" s="14" t="s">
        <v>8308</v>
      </c>
      <c r="R3754" t="s">
        <v>8342</v>
      </c>
      <c r="S3754" s="17">
        <f t="shared" si="234"/>
        <v>42328.560613425929</v>
      </c>
      <c r="T3754" s="17">
        <f t="shared" si="235"/>
        <v>42388.560613425929</v>
      </c>
    </row>
    <row r="3755" spans="1:20" ht="48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2">
        <f t="shared" si="232"/>
        <v>0</v>
      </c>
      <c r="P3755">
        <f t="shared" si="233"/>
        <v>0</v>
      </c>
      <c r="Q3755" s="14" t="s">
        <v>8323</v>
      </c>
      <c r="R3755" t="s">
        <v>8324</v>
      </c>
      <c r="S3755" s="17">
        <f t="shared" si="234"/>
        <v>42438.779131944444</v>
      </c>
      <c r="T3755" s="17">
        <f t="shared" si="235"/>
        <v>42498.73746527778</v>
      </c>
    </row>
    <row r="3756" spans="1:20" ht="48" x14ac:dyDescent="0.2">
      <c r="A3756">
        <v>3114</v>
      </c>
      <c r="B3756" s="3" t="s">
        <v>3114</v>
      </c>
      <c r="C3756" s="3" t="s">
        <v>7224</v>
      </c>
      <c r="D3756" s="6">
        <v>75000</v>
      </c>
      <c r="E3756" s="8">
        <v>0</v>
      </c>
      <c r="F3756" t="s">
        <v>8220</v>
      </c>
      <c r="G3756" t="s">
        <v>8223</v>
      </c>
      <c r="H3756" t="s">
        <v>8245</v>
      </c>
      <c r="I3756">
        <v>1411312250</v>
      </c>
      <c r="J3756">
        <v>1406128250</v>
      </c>
      <c r="K3756" t="b">
        <v>0</v>
      </c>
      <c r="L3756">
        <v>0</v>
      </c>
      <c r="M3756" t="b">
        <v>0</v>
      </c>
      <c r="N3756" t="s">
        <v>8301</v>
      </c>
      <c r="O3756" s="12">
        <f t="shared" si="232"/>
        <v>0</v>
      </c>
      <c r="P3756">
        <f t="shared" si="233"/>
        <v>0</v>
      </c>
      <c r="Q3756" s="14" t="s">
        <v>8323</v>
      </c>
      <c r="R3756" t="s">
        <v>8324</v>
      </c>
      <c r="S3756" s="17">
        <f t="shared" si="234"/>
        <v>41843.632523148146</v>
      </c>
      <c r="T3756" s="17">
        <f t="shared" si="235"/>
        <v>41903.632523148146</v>
      </c>
    </row>
    <row r="3757" spans="1:20" ht="48" x14ac:dyDescent="0.2">
      <c r="A3757">
        <v>4098</v>
      </c>
      <c r="B3757" s="3" t="s">
        <v>4094</v>
      </c>
      <c r="C3757" s="3" t="s">
        <v>8201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1465060797</v>
      </c>
      <c r="J3757">
        <v>1462468797</v>
      </c>
      <c r="K3757" t="b">
        <v>0</v>
      </c>
      <c r="L3757">
        <v>0</v>
      </c>
      <c r="M3757" t="b">
        <v>0</v>
      </c>
      <c r="N3757" t="s">
        <v>8269</v>
      </c>
      <c r="O3757" s="12">
        <f t="shared" si="232"/>
        <v>0</v>
      </c>
      <c r="P3757">
        <f t="shared" si="233"/>
        <v>0</v>
      </c>
      <c r="Q3757" s="14" t="s">
        <v>8323</v>
      </c>
      <c r="R3757" t="s">
        <v>8326</v>
      </c>
      <c r="S3757" s="17">
        <f t="shared" si="234"/>
        <v>42495.722187499996</v>
      </c>
      <c r="T3757" s="17">
        <f t="shared" si="235"/>
        <v>42525.722187499996</v>
      </c>
    </row>
    <row r="3758" spans="1:20" ht="48" hidden="1" x14ac:dyDescent="0.2">
      <c r="A3758">
        <v>623</v>
      </c>
      <c r="B3758" s="3" t="s">
        <v>624</v>
      </c>
      <c r="C3758" s="3" t="s">
        <v>4733</v>
      </c>
      <c r="D3758" s="6">
        <v>75000</v>
      </c>
      <c r="E3758" s="8">
        <v>0</v>
      </c>
      <c r="F3758" t="s">
        <v>8219</v>
      </c>
      <c r="G3758" t="s">
        <v>8225</v>
      </c>
      <c r="H3758" t="s">
        <v>8247</v>
      </c>
      <c r="I3758">
        <v>1432771997</v>
      </c>
      <c r="J3758">
        <v>1430179997</v>
      </c>
      <c r="K3758" t="b">
        <v>0</v>
      </c>
      <c r="L3758">
        <v>0</v>
      </c>
      <c r="M3758" t="b">
        <v>0</v>
      </c>
      <c r="N3758" t="s">
        <v>8270</v>
      </c>
      <c r="O3758" s="12">
        <f t="shared" si="232"/>
        <v>0</v>
      </c>
      <c r="P3758">
        <f t="shared" si="233"/>
        <v>0</v>
      </c>
      <c r="Q3758" s="14" t="s">
        <v>8308</v>
      </c>
      <c r="R3758" t="s">
        <v>8342</v>
      </c>
      <c r="S3758" s="17">
        <f t="shared" si="234"/>
        <v>42122.009224537032</v>
      </c>
      <c r="T3758" s="17">
        <f t="shared" si="235"/>
        <v>42152.009224537032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2">
        <f t="shared" si="232"/>
        <v>0</v>
      </c>
      <c r="P3759">
        <f t="shared" si="233"/>
        <v>0</v>
      </c>
      <c r="Q3759" s="14" t="s">
        <v>8321</v>
      </c>
      <c r="R3759" t="s">
        <v>8337</v>
      </c>
      <c r="S3759" s="17">
        <f t="shared" si="234"/>
        <v>42491.80768518518</v>
      </c>
      <c r="T3759" s="17">
        <f t="shared" si="23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2">
        <f t="shared" si="232"/>
        <v>0</v>
      </c>
      <c r="P3760">
        <f t="shared" si="233"/>
        <v>0</v>
      </c>
      <c r="Q3760" s="14" t="s">
        <v>8308</v>
      </c>
      <c r="R3760" t="s">
        <v>8342</v>
      </c>
      <c r="S3760" s="17">
        <f t="shared" si="234"/>
        <v>42143.79415509259</v>
      </c>
      <c r="T3760" s="17">
        <f t="shared" si="23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2">
        <f t="shared" si="232"/>
        <v>0</v>
      </c>
      <c r="P3761">
        <f t="shared" si="233"/>
        <v>0</v>
      </c>
      <c r="Q3761" s="14" t="s">
        <v>8321</v>
      </c>
      <c r="R3761" t="s">
        <v>8337</v>
      </c>
      <c r="S3761" s="17">
        <f t="shared" si="234"/>
        <v>42239.573993055557</v>
      </c>
      <c r="T3761" s="17">
        <f t="shared" si="23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2">
        <f t="shared" si="232"/>
        <v>0</v>
      </c>
      <c r="P3762">
        <f t="shared" si="233"/>
        <v>0</v>
      </c>
      <c r="Q3762" s="14" t="s">
        <v>8321</v>
      </c>
      <c r="R3762" t="s">
        <v>8325</v>
      </c>
      <c r="S3762" s="17">
        <f t="shared" si="234"/>
        <v>41959.369988425926</v>
      </c>
      <c r="T3762" s="17">
        <f t="shared" si="23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2">
        <f t="shared" si="232"/>
        <v>0</v>
      </c>
      <c r="P3763">
        <f t="shared" si="233"/>
        <v>0</v>
      </c>
      <c r="Q3763" s="14" t="s">
        <v>8321</v>
      </c>
      <c r="R3763" t="s">
        <v>8325</v>
      </c>
      <c r="S3763" s="17">
        <f t="shared" si="234"/>
        <v>42031.837546296301</v>
      </c>
      <c r="T3763" s="17">
        <f t="shared" si="23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2">
        <f t="shared" si="232"/>
        <v>0</v>
      </c>
      <c r="P3764">
        <f t="shared" si="233"/>
        <v>0</v>
      </c>
      <c r="Q3764" s="14" t="s">
        <v>8321</v>
      </c>
      <c r="R3764" t="s">
        <v>8339</v>
      </c>
      <c r="S3764" s="17">
        <f t="shared" si="234"/>
        <v>42669.594837962963</v>
      </c>
      <c r="T3764" s="17">
        <f t="shared" si="23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2">
        <f t="shared" si="232"/>
        <v>0</v>
      </c>
      <c r="P3765">
        <f t="shared" si="233"/>
        <v>0</v>
      </c>
      <c r="Q3765" s="14" t="s">
        <v>8308</v>
      </c>
      <c r="R3765" t="s">
        <v>8342</v>
      </c>
      <c r="S3765" s="17">
        <f t="shared" si="234"/>
        <v>42692.389062500006</v>
      </c>
      <c r="T3765" s="17">
        <f t="shared" si="235"/>
        <v>42722.389062500006</v>
      </c>
    </row>
    <row r="3766" spans="1:20" ht="48" hidden="1" x14ac:dyDescent="0.2">
      <c r="A3766">
        <v>1416</v>
      </c>
      <c r="B3766" s="3" t="s">
        <v>1417</v>
      </c>
      <c r="C3766" s="3" t="s">
        <v>5526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1448147619</v>
      </c>
      <c r="J3766">
        <v>1445552019</v>
      </c>
      <c r="K3766" t="b">
        <v>0</v>
      </c>
      <c r="L3766">
        <v>0</v>
      </c>
      <c r="M3766" t="b">
        <v>0</v>
      </c>
      <c r="N3766" t="s">
        <v>8285</v>
      </c>
      <c r="O3766" s="12">
        <f t="shared" si="232"/>
        <v>0</v>
      </c>
      <c r="P3766">
        <f t="shared" si="233"/>
        <v>0</v>
      </c>
      <c r="Q3766" s="14" t="s">
        <v>8311</v>
      </c>
      <c r="R3766" t="s">
        <v>8348</v>
      </c>
      <c r="S3766" s="17">
        <f t="shared" si="234"/>
        <v>42299.926145833335</v>
      </c>
      <c r="T3766" s="17">
        <f t="shared" si="235"/>
        <v>42329.967812499999</v>
      </c>
    </row>
    <row r="3767" spans="1:20" ht="32" x14ac:dyDescent="0.2">
      <c r="A3767">
        <v>2894</v>
      </c>
      <c r="B3767" s="3" t="s">
        <v>2894</v>
      </c>
      <c r="C3767" s="3" t="s">
        <v>7004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1428100815</v>
      </c>
      <c r="J3767">
        <v>1422920415</v>
      </c>
      <c r="K3767" t="b">
        <v>0</v>
      </c>
      <c r="L3767">
        <v>0</v>
      </c>
      <c r="M3767" t="b">
        <v>0</v>
      </c>
      <c r="N3767" t="s">
        <v>8269</v>
      </c>
      <c r="O3767" s="12">
        <f t="shared" si="232"/>
        <v>0</v>
      </c>
      <c r="P3767">
        <f t="shared" si="233"/>
        <v>0</v>
      </c>
      <c r="Q3767" s="14" t="s">
        <v>8323</v>
      </c>
      <c r="R3767" t="s">
        <v>8326</v>
      </c>
      <c r="S3767" s="17">
        <f t="shared" si="234"/>
        <v>42037.986284722225</v>
      </c>
      <c r="T3767" s="17">
        <f t="shared" si="235"/>
        <v>42097.944618055553</v>
      </c>
    </row>
    <row r="3768" spans="1:20" ht="48" x14ac:dyDescent="0.2">
      <c r="A3768">
        <v>2945</v>
      </c>
      <c r="B3768" s="3" t="s">
        <v>2945</v>
      </c>
      <c r="C3768" s="3" t="s">
        <v>7055</v>
      </c>
      <c r="D3768" s="6">
        <v>50000</v>
      </c>
      <c r="E3768" s="8">
        <v>0</v>
      </c>
      <c r="F3768" t="s">
        <v>8220</v>
      </c>
      <c r="G3768" t="s">
        <v>8223</v>
      </c>
      <c r="H3768" t="s">
        <v>8245</v>
      </c>
      <c r="I3768">
        <v>1432437660</v>
      </c>
      <c r="J3768">
        <v>1429845660</v>
      </c>
      <c r="K3768" t="b">
        <v>0</v>
      </c>
      <c r="L3768">
        <v>0</v>
      </c>
      <c r="M3768" t="b">
        <v>0</v>
      </c>
      <c r="N3768" t="s">
        <v>8301</v>
      </c>
      <c r="O3768" s="12">
        <f t="shared" si="232"/>
        <v>0</v>
      </c>
      <c r="P3768">
        <f t="shared" si="233"/>
        <v>0</v>
      </c>
      <c r="Q3768" s="14" t="s">
        <v>8323</v>
      </c>
      <c r="R3768" t="s">
        <v>8324</v>
      </c>
      <c r="S3768" s="17">
        <f t="shared" si="234"/>
        <v>42118.139583333337</v>
      </c>
      <c r="T3768" s="17">
        <f t="shared" si="235"/>
        <v>42148.139583333337</v>
      </c>
    </row>
    <row r="3769" spans="1:20" ht="48" x14ac:dyDescent="0.2">
      <c r="A3769">
        <v>3057</v>
      </c>
      <c r="B3769" s="3" t="s">
        <v>3057</v>
      </c>
      <c r="C3769" s="3" t="s">
        <v>7167</v>
      </c>
      <c r="D3769" s="6">
        <v>50000</v>
      </c>
      <c r="E3769" s="8">
        <v>0</v>
      </c>
      <c r="F3769" t="s">
        <v>8220</v>
      </c>
      <c r="G3769" t="s">
        <v>8224</v>
      </c>
      <c r="H3769" t="s">
        <v>8246</v>
      </c>
      <c r="I3769">
        <v>1459694211</v>
      </c>
      <c r="J3769">
        <v>1457105811</v>
      </c>
      <c r="K3769" t="b">
        <v>0</v>
      </c>
      <c r="L3769">
        <v>0</v>
      </c>
      <c r="M3769" t="b">
        <v>0</v>
      </c>
      <c r="N3769" t="s">
        <v>8301</v>
      </c>
      <c r="O3769" s="12">
        <f t="shared" si="232"/>
        <v>0</v>
      </c>
      <c r="P3769">
        <f t="shared" si="233"/>
        <v>0</v>
      </c>
      <c r="Q3769" s="14" t="s">
        <v>8323</v>
      </c>
      <c r="R3769" t="s">
        <v>8324</v>
      </c>
      <c r="S3769" s="17">
        <f t="shared" si="234"/>
        <v>42433.650590277779</v>
      </c>
      <c r="T3769" s="17">
        <f t="shared" si="235"/>
        <v>42463.608923611115</v>
      </c>
    </row>
    <row r="3770" spans="1:20" ht="48" hidden="1" x14ac:dyDescent="0.2">
      <c r="A3770">
        <v>1234</v>
      </c>
      <c r="B3770" s="3" t="s">
        <v>1235</v>
      </c>
      <c r="C3770" s="3" t="s">
        <v>5344</v>
      </c>
      <c r="D3770" s="6">
        <v>50000</v>
      </c>
      <c r="E3770" s="8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 s="12">
        <f t="shared" si="232"/>
        <v>0</v>
      </c>
      <c r="P3770">
        <f t="shared" si="233"/>
        <v>0</v>
      </c>
      <c r="Q3770" s="14" t="s">
        <v>8327</v>
      </c>
      <c r="R3770" t="s">
        <v>8354</v>
      </c>
      <c r="S3770" s="17">
        <f t="shared" si="234"/>
        <v>42007.788680555561</v>
      </c>
      <c r="T3770" s="17">
        <f t="shared" si="235"/>
        <v>42037.788680555561</v>
      </c>
    </row>
    <row r="3771" spans="1:20" ht="32" hidden="1" x14ac:dyDescent="0.2">
      <c r="A3771">
        <v>2350</v>
      </c>
      <c r="B3771" s="3" t="s">
        <v>2351</v>
      </c>
      <c r="C3771" s="3" t="s">
        <v>6460</v>
      </c>
      <c r="D3771" s="6">
        <v>50000</v>
      </c>
      <c r="E3771" s="8">
        <v>0</v>
      </c>
      <c r="F3771" t="s">
        <v>8219</v>
      </c>
      <c r="G3771" t="s">
        <v>8240</v>
      </c>
      <c r="H3771" t="s">
        <v>8248</v>
      </c>
      <c r="I3771">
        <v>1483474370</v>
      </c>
      <c r="J3771">
        <v>1480882370</v>
      </c>
      <c r="K3771" t="b">
        <v>0</v>
      </c>
      <c r="L3771">
        <v>0</v>
      </c>
      <c r="M3771" t="b">
        <v>0</v>
      </c>
      <c r="N3771" t="s">
        <v>8270</v>
      </c>
      <c r="O3771" s="12">
        <f t="shared" si="232"/>
        <v>0</v>
      </c>
      <c r="P3771">
        <f t="shared" si="233"/>
        <v>0</v>
      </c>
      <c r="Q3771" s="14" t="s">
        <v>8308</v>
      </c>
      <c r="R3771" t="s">
        <v>8342</v>
      </c>
      <c r="S3771" s="17">
        <f t="shared" si="234"/>
        <v>42708.842245370368</v>
      </c>
      <c r="T3771" s="17">
        <f t="shared" si="235"/>
        <v>42738.842245370368</v>
      </c>
    </row>
    <row r="3772" spans="1:20" ht="48" hidden="1" x14ac:dyDescent="0.2">
      <c r="A3772">
        <v>2400</v>
      </c>
      <c r="B3772" s="3" t="s">
        <v>2401</v>
      </c>
      <c r="C3772" s="3" t="s">
        <v>6510</v>
      </c>
      <c r="D3772" s="6">
        <v>50000</v>
      </c>
      <c r="E3772" s="8">
        <v>0</v>
      </c>
      <c r="F3772" t="s">
        <v>8219</v>
      </c>
      <c r="G3772" t="s">
        <v>8225</v>
      </c>
      <c r="H3772" t="s">
        <v>8247</v>
      </c>
      <c r="I3772">
        <v>1460615164</v>
      </c>
      <c r="J3772">
        <v>1458023164</v>
      </c>
      <c r="K3772" t="b">
        <v>0</v>
      </c>
      <c r="L3772">
        <v>0</v>
      </c>
      <c r="M3772" t="b">
        <v>0</v>
      </c>
      <c r="N3772" t="s">
        <v>8270</v>
      </c>
      <c r="O3772" s="12">
        <f t="shared" si="232"/>
        <v>0</v>
      </c>
      <c r="P3772">
        <f t="shared" si="233"/>
        <v>0</v>
      </c>
      <c r="Q3772" s="14" t="s">
        <v>8308</v>
      </c>
      <c r="R3772" t="s">
        <v>8342</v>
      </c>
      <c r="S3772" s="17">
        <f t="shared" si="234"/>
        <v>42444.268101851849</v>
      </c>
      <c r="T3772" s="17">
        <f t="shared" si="235"/>
        <v>42474.268101851849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2">
        <f t="shared" si="232"/>
        <v>0</v>
      </c>
      <c r="P3773">
        <f t="shared" si="233"/>
        <v>0</v>
      </c>
      <c r="Q3773" s="14" t="s">
        <v>8308</v>
      </c>
      <c r="R3773" t="s">
        <v>8342</v>
      </c>
      <c r="S3773" s="17">
        <f t="shared" si="234"/>
        <v>42318.616851851853</v>
      </c>
      <c r="T3773" s="17">
        <f t="shared" si="23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2">
        <f t="shared" si="232"/>
        <v>0</v>
      </c>
      <c r="P3774">
        <f t="shared" si="233"/>
        <v>0</v>
      </c>
      <c r="Q3774" s="14" t="s">
        <v>8319</v>
      </c>
      <c r="R3774" t="s">
        <v>8357</v>
      </c>
      <c r="S3774" s="17">
        <f t="shared" si="234"/>
        <v>42105.072962962964</v>
      </c>
      <c r="T3774" s="17">
        <f t="shared" si="235"/>
        <v>42135.072962962964</v>
      </c>
    </row>
    <row r="3775" spans="1:20" ht="48" hidden="1" x14ac:dyDescent="0.2">
      <c r="A3775">
        <v>1131</v>
      </c>
      <c r="B3775" s="3" t="s">
        <v>1132</v>
      </c>
      <c r="C3775" s="3" t="s">
        <v>5241</v>
      </c>
      <c r="D3775" s="6">
        <v>40000</v>
      </c>
      <c r="E3775" s="8">
        <v>0</v>
      </c>
      <c r="F3775" t="s">
        <v>8220</v>
      </c>
      <c r="G3775" t="s">
        <v>8225</v>
      </c>
      <c r="H3775" t="s">
        <v>8247</v>
      </c>
      <c r="I3775">
        <v>1450993668</v>
      </c>
      <c r="J3775">
        <v>1448401668</v>
      </c>
      <c r="K3775" t="b">
        <v>0</v>
      </c>
      <c r="L3775">
        <v>0</v>
      </c>
      <c r="M3775" t="b">
        <v>0</v>
      </c>
      <c r="N3775" t="s">
        <v>8281</v>
      </c>
      <c r="O3775" s="12">
        <f t="shared" si="232"/>
        <v>0</v>
      </c>
      <c r="P3775">
        <f t="shared" si="233"/>
        <v>0</v>
      </c>
      <c r="Q3775" s="14" t="s">
        <v>8316</v>
      </c>
      <c r="R3775" t="s">
        <v>8344</v>
      </c>
      <c r="S3775" s="17">
        <f t="shared" si="234"/>
        <v>42332.908194444448</v>
      </c>
      <c r="T3775" s="17">
        <f t="shared" si="235"/>
        <v>42362.908194444448</v>
      </c>
    </row>
    <row r="3776" spans="1:20" ht="48" hidden="1" x14ac:dyDescent="0.2">
      <c r="A3776">
        <v>1432</v>
      </c>
      <c r="B3776" s="3" t="s">
        <v>1433</v>
      </c>
      <c r="C3776" s="3" t="s">
        <v>5542</v>
      </c>
      <c r="D3776" s="6">
        <v>40000</v>
      </c>
      <c r="E3776" s="8">
        <v>0</v>
      </c>
      <c r="F3776" t="s">
        <v>8220</v>
      </c>
      <c r="G3776" t="s">
        <v>8223</v>
      </c>
      <c r="H3776" t="s">
        <v>8245</v>
      </c>
      <c r="I3776">
        <v>1437417828</v>
      </c>
      <c r="J3776">
        <v>1434825828</v>
      </c>
      <c r="K3776" t="b">
        <v>0</v>
      </c>
      <c r="L3776">
        <v>0</v>
      </c>
      <c r="M3776" t="b">
        <v>0</v>
      </c>
      <c r="N3776" t="s">
        <v>8285</v>
      </c>
      <c r="O3776" s="12">
        <f t="shared" si="232"/>
        <v>0</v>
      </c>
      <c r="P3776">
        <f t="shared" si="233"/>
        <v>0</v>
      </c>
      <c r="Q3776" s="14" t="s">
        <v>8311</v>
      </c>
      <c r="R3776" t="s">
        <v>8348</v>
      </c>
      <c r="S3776" s="17">
        <f t="shared" si="234"/>
        <v>42175.780416666668</v>
      </c>
      <c r="T3776" s="17">
        <f t="shared" si="235"/>
        <v>42205.780416666668</v>
      </c>
    </row>
    <row r="3777" spans="1:20" ht="48" hidden="1" x14ac:dyDescent="0.2">
      <c r="A3777">
        <v>1058</v>
      </c>
      <c r="B3777" s="3" t="s">
        <v>1059</v>
      </c>
      <c r="C3777" s="3" t="s">
        <v>5168</v>
      </c>
      <c r="D3777" s="6">
        <v>40000</v>
      </c>
      <c r="E3777" s="8">
        <v>0</v>
      </c>
      <c r="F3777" t="s">
        <v>8219</v>
      </c>
      <c r="G3777" t="s">
        <v>8223</v>
      </c>
      <c r="H3777" t="s">
        <v>8245</v>
      </c>
      <c r="I3777">
        <v>1427328000</v>
      </c>
      <c r="J3777">
        <v>1423777043</v>
      </c>
      <c r="K3777" t="b">
        <v>0</v>
      </c>
      <c r="L3777">
        <v>0</v>
      </c>
      <c r="M3777" t="b">
        <v>0</v>
      </c>
      <c r="N3777" t="s">
        <v>8279</v>
      </c>
      <c r="O3777" s="12">
        <f t="shared" si="232"/>
        <v>0</v>
      </c>
      <c r="P3777">
        <f t="shared" si="233"/>
        <v>0</v>
      </c>
      <c r="Q3777" s="14" t="s">
        <v>8346</v>
      </c>
      <c r="R3777" t="s">
        <v>8347</v>
      </c>
      <c r="S3777" s="17">
        <f t="shared" si="234"/>
        <v>42047.900960648149</v>
      </c>
      <c r="T3777" s="17">
        <f t="shared" si="235"/>
        <v>42089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2">
        <f t="shared" si="232"/>
        <v>0</v>
      </c>
      <c r="P3778">
        <f t="shared" si="233"/>
        <v>0</v>
      </c>
      <c r="Q3778" s="14" t="s">
        <v>8319</v>
      </c>
      <c r="R3778" t="s">
        <v>8345</v>
      </c>
      <c r="S3778" s="17">
        <f t="shared" si="234"/>
        <v>41822.040497685186</v>
      </c>
      <c r="T3778" s="17">
        <f t="shared" si="23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2">
        <f t="shared" ref="O3779:O3842" si="236">ROUND(E3779/D3779*100,0)</f>
        <v>0</v>
      </c>
      <c r="P3779">
        <f t="shared" ref="P3779:P3842" si="237">IFERROR(ROUND(E3779/L3779,2),0)</f>
        <v>0</v>
      </c>
      <c r="Q3779" s="14" t="s">
        <v>8311</v>
      </c>
      <c r="R3779" t="s">
        <v>8348</v>
      </c>
      <c r="S3779" s="17">
        <f t="shared" ref="S3779:S3842" si="238">(((J3779/60)/60)/24)+DATE(1970,1,1)</f>
        <v>42312.204814814817</v>
      </c>
      <c r="T3779" s="17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2">
        <f t="shared" si="236"/>
        <v>0</v>
      </c>
      <c r="P3780">
        <f t="shared" si="237"/>
        <v>0</v>
      </c>
      <c r="Q3780" s="14" t="s">
        <v>8319</v>
      </c>
      <c r="R3780" t="s">
        <v>8357</v>
      </c>
      <c r="S3780" s="17">
        <f t="shared" si="238"/>
        <v>41928.015439814815</v>
      </c>
      <c r="T3780" s="17">
        <f t="shared" si="23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2">
        <f t="shared" si="236"/>
        <v>0</v>
      </c>
      <c r="P3781">
        <f t="shared" si="237"/>
        <v>0</v>
      </c>
      <c r="Q3781" s="14" t="s">
        <v>8319</v>
      </c>
      <c r="R3781" t="s">
        <v>8345</v>
      </c>
      <c r="S3781" s="17">
        <f t="shared" si="238"/>
        <v>41842.980879629627</v>
      </c>
      <c r="T3781" s="17">
        <f t="shared" si="23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2">
        <f t="shared" si="236"/>
        <v>0</v>
      </c>
      <c r="P3782">
        <f t="shared" si="237"/>
        <v>0</v>
      </c>
      <c r="Q3782" s="14" t="s">
        <v>8308</v>
      </c>
      <c r="R3782" t="s">
        <v>8342</v>
      </c>
      <c r="S3782" s="17">
        <f t="shared" si="238"/>
        <v>42717.121377314819</v>
      </c>
      <c r="T3782" s="17">
        <f t="shared" si="23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2">
        <f t="shared" si="236"/>
        <v>0</v>
      </c>
      <c r="P3783">
        <f t="shared" si="237"/>
        <v>0</v>
      </c>
      <c r="Q3783" s="14" t="s">
        <v>8321</v>
      </c>
      <c r="R3783" t="s">
        <v>8339</v>
      </c>
      <c r="S3783" s="17">
        <f t="shared" si="238"/>
        <v>42114.726134259254</v>
      </c>
      <c r="T3783" s="17">
        <f t="shared" si="239"/>
        <v>42144.726134259254</v>
      </c>
    </row>
    <row r="3784" spans="1:20" ht="48" hidden="1" x14ac:dyDescent="0.2">
      <c r="A3784">
        <v>2686</v>
      </c>
      <c r="B3784" s="3" t="s">
        <v>2686</v>
      </c>
      <c r="C3784" s="3" t="s">
        <v>6796</v>
      </c>
      <c r="D3784" s="6">
        <v>30000</v>
      </c>
      <c r="E3784" s="8">
        <v>0</v>
      </c>
      <c r="F3784" t="s">
        <v>8220</v>
      </c>
      <c r="G3784" t="s">
        <v>8223</v>
      </c>
      <c r="H3784" t="s">
        <v>8245</v>
      </c>
      <c r="I3784">
        <v>1412119423</v>
      </c>
      <c r="J3784">
        <v>1410391423</v>
      </c>
      <c r="K3784" t="b">
        <v>0</v>
      </c>
      <c r="L3784">
        <v>0</v>
      </c>
      <c r="M3784" t="b">
        <v>0</v>
      </c>
      <c r="N3784" t="s">
        <v>8282</v>
      </c>
      <c r="O3784" s="12">
        <f t="shared" si="236"/>
        <v>0</v>
      </c>
      <c r="P3784">
        <f t="shared" si="237"/>
        <v>0</v>
      </c>
      <c r="Q3784" s="14" t="s">
        <v>8319</v>
      </c>
      <c r="R3784" t="s">
        <v>8345</v>
      </c>
      <c r="S3784" s="17">
        <f t="shared" si="238"/>
        <v>41892.974803240737</v>
      </c>
      <c r="T3784" s="17">
        <f t="shared" si="239"/>
        <v>41912.974803240737</v>
      </c>
    </row>
    <row r="3785" spans="1:20" ht="48" x14ac:dyDescent="0.2">
      <c r="A3785">
        <v>2888</v>
      </c>
      <c r="B3785" s="3" t="s">
        <v>2888</v>
      </c>
      <c r="C3785" s="3" t="s">
        <v>6998</v>
      </c>
      <c r="D3785" s="6">
        <v>30000</v>
      </c>
      <c r="E3785" s="8">
        <v>0</v>
      </c>
      <c r="F3785" t="s">
        <v>8220</v>
      </c>
      <c r="G3785" t="s">
        <v>8223</v>
      </c>
      <c r="H3785" t="s">
        <v>8245</v>
      </c>
      <c r="I3785">
        <v>1413608340</v>
      </c>
      <c r="J3785">
        <v>1412945440</v>
      </c>
      <c r="K3785" t="b">
        <v>0</v>
      </c>
      <c r="L3785">
        <v>0</v>
      </c>
      <c r="M3785" t="b">
        <v>0</v>
      </c>
      <c r="N3785" t="s">
        <v>8269</v>
      </c>
      <c r="O3785" s="12">
        <f t="shared" si="236"/>
        <v>0</v>
      </c>
      <c r="P3785">
        <f t="shared" si="237"/>
        <v>0</v>
      </c>
      <c r="Q3785" s="14" t="s">
        <v>8323</v>
      </c>
      <c r="R3785" t="s">
        <v>8326</v>
      </c>
      <c r="S3785" s="17">
        <f t="shared" si="238"/>
        <v>41922.535185185188</v>
      </c>
      <c r="T3785" s="17">
        <f t="shared" si="239"/>
        <v>41930.207638888889</v>
      </c>
    </row>
    <row r="3786" spans="1:20" ht="48" x14ac:dyDescent="0.2">
      <c r="A3786">
        <v>3948</v>
      </c>
      <c r="B3786" s="3" t="s">
        <v>3945</v>
      </c>
      <c r="C3786" s="3" t="s">
        <v>8056</v>
      </c>
      <c r="D3786" s="6">
        <v>30000</v>
      </c>
      <c r="E3786" s="8">
        <v>0</v>
      </c>
      <c r="F3786" t="s">
        <v>8220</v>
      </c>
      <c r="G3786" t="s">
        <v>8225</v>
      </c>
      <c r="H3786" t="s">
        <v>8247</v>
      </c>
      <c r="I3786">
        <v>1410076123</v>
      </c>
      <c r="J3786">
        <v>1404892123</v>
      </c>
      <c r="K3786" t="b">
        <v>0</v>
      </c>
      <c r="L3786">
        <v>0</v>
      </c>
      <c r="M3786" t="b">
        <v>0</v>
      </c>
      <c r="N3786" t="s">
        <v>8269</v>
      </c>
      <c r="O3786" s="12">
        <f t="shared" si="236"/>
        <v>0</v>
      </c>
      <c r="P3786">
        <f t="shared" si="237"/>
        <v>0</v>
      </c>
      <c r="Q3786" s="14" t="s">
        <v>8323</v>
      </c>
      <c r="R3786" t="s">
        <v>8326</v>
      </c>
      <c r="S3786" s="17">
        <f t="shared" si="238"/>
        <v>41829.325497685182</v>
      </c>
      <c r="T3786" s="17">
        <f t="shared" si="239"/>
        <v>41889.325497685182</v>
      </c>
    </row>
    <row r="3787" spans="1:20" ht="16" hidden="1" x14ac:dyDescent="0.2">
      <c r="A3787">
        <v>1569</v>
      </c>
      <c r="B3787" s="3" t="s">
        <v>1570</v>
      </c>
      <c r="C3787" s="3" t="s">
        <v>5679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1369498714</v>
      </c>
      <c r="J3787">
        <v>1366906714</v>
      </c>
      <c r="K3787" t="b">
        <v>0</v>
      </c>
      <c r="L3787">
        <v>0</v>
      </c>
      <c r="M3787" t="b">
        <v>0</v>
      </c>
      <c r="N3787" t="s">
        <v>8288</v>
      </c>
      <c r="O3787" s="12">
        <f t="shared" si="236"/>
        <v>0</v>
      </c>
      <c r="P3787">
        <f t="shared" si="237"/>
        <v>0</v>
      </c>
      <c r="Q3787" s="14" t="s">
        <v>8311</v>
      </c>
      <c r="R3787" t="s">
        <v>8349</v>
      </c>
      <c r="S3787" s="17">
        <f t="shared" si="238"/>
        <v>41389.679560185185</v>
      </c>
      <c r="T3787" s="17">
        <f t="shared" si="239"/>
        <v>41419.679560185185</v>
      </c>
    </row>
    <row r="3788" spans="1:20" ht="32" hidden="1" x14ac:dyDescent="0.2">
      <c r="A3788">
        <v>2379</v>
      </c>
      <c r="B3788" s="3" t="s">
        <v>2380</v>
      </c>
      <c r="C3788" s="3" t="s">
        <v>6489</v>
      </c>
      <c r="D3788" s="6">
        <v>30000</v>
      </c>
      <c r="E3788" s="8">
        <v>0</v>
      </c>
      <c r="F3788" t="s">
        <v>8219</v>
      </c>
      <c r="G3788" t="s">
        <v>8223</v>
      </c>
      <c r="H3788" t="s">
        <v>8245</v>
      </c>
      <c r="I3788">
        <v>1444004616</v>
      </c>
      <c r="J3788">
        <v>1440116616</v>
      </c>
      <c r="K3788" t="b">
        <v>0</v>
      </c>
      <c r="L3788">
        <v>0</v>
      </c>
      <c r="M3788" t="b">
        <v>0</v>
      </c>
      <c r="N3788" t="s">
        <v>8270</v>
      </c>
      <c r="O3788" s="12">
        <f t="shared" si="236"/>
        <v>0</v>
      </c>
      <c r="P3788">
        <f t="shared" si="237"/>
        <v>0</v>
      </c>
      <c r="Q3788" s="14" t="s">
        <v>8308</v>
      </c>
      <c r="R3788" t="s">
        <v>8342</v>
      </c>
      <c r="S3788" s="17">
        <f t="shared" si="238"/>
        <v>42237.016388888893</v>
      </c>
      <c r="T3788" s="17">
        <f t="shared" si="239"/>
        <v>42282.016388888893</v>
      </c>
    </row>
    <row r="3789" spans="1:20" ht="48" hidden="1" x14ac:dyDescent="0.2">
      <c r="A3789">
        <v>2386</v>
      </c>
      <c r="B3789" s="3" t="s">
        <v>2387</v>
      </c>
      <c r="C3789" s="3" t="s">
        <v>6496</v>
      </c>
      <c r="D3789" s="6">
        <v>30000</v>
      </c>
      <c r="E3789" s="8">
        <v>0</v>
      </c>
      <c r="F3789" t="s">
        <v>8219</v>
      </c>
      <c r="G3789" t="s">
        <v>8228</v>
      </c>
      <c r="H3789" t="s">
        <v>8250</v>
      </c>
      <c r="I3789">
        <v>1420920424</v>
      </c>
      <c r="J3789">
        <v>1415736424</v>
      </c>
      <c r="K3789" t="b">
        <v>0</v>
      </c>
      <c r="L3789">
        <v>0</v>
      </c>
      <c r="M3789" t="b">
        <v>0</v>
      </c>
      <c r="N3789" t="s">
        <v>8270</v>
      </c>
      <c r="O3789" s="12">
        <f t="shared" si="236"/>
        <v>0</v>
      </c>
      <c r="P3789">
        <f t="shared" si="237"/>
        <v>0</v>
      </c>
      <c r="Q3789" s="14" t="s">
        <v>8308</v>
      </c>
      <c r="R3789" t="s">
        <v>8342</v>
      </c>
      <c r="S3789" s="17">
        <f t="shared" si="238"/>
        <v>41954.838240740741</v>
      </c>
      <c r="T3789" s="17">
        <f t="shared" si="239"/>
        <v>42014.838240740741</v>
      </c>
    </row>
    <row r="3790" spans="1:20" ht="48" hidden="1" x14ac:dyDescent="0.2">
      <c r="A3790">
        <v>2572</v>
      </c>
      <c r="B3790" s="3" t="s">
        <v>2572</v>
      </c>
      <c r="C3790" s="3" t="s">
        <v>6682</v>
      </c>
      <c r="D3790" s="6">
        <v>30000</v>
      </c>
      <c r="E3790" s="8">
        <v>0</v>
      </c>
      <c r="F3790" t="s">
        <v>8219</v>
      </c>
      <c r="G3790" t="s">
        <v>8223</v>
      </c>
      <c r="H3790" t="s">
        <v>8245</v>
      </c>
      <c r="I3790">
        <v>1428893517</v>
      </c>
      <c r="J3790">
        <v>1426301517</v>
      </c>
      <c r="K3790" t="b">
        <v>0</v>
      </c>
      <c r="L3790">
        <v>0</v>
      </c>
      <c r="M3790" t="b">
        <v>0</v>
      </c>
      <c r="N3790" t="s">
        <v>8282</v>
      </c>
      <c r="O3790" s="12">
        <f t="shared" si="236"/>
        <v>0</v>
      </c>
      <c r="P3790">
        <f t="shared" si="237"/>
        <v>0</v>
      </c>
      <c r="Q3790" s="14" t="s">
        <v>8319</v>
      </c>
      <c r="R3790" t="s">
        <v>8345</v>
      </c>
      <c r="S3790" s="17">
        <f t="shared" si="238"/>
        <v>42077.119409722218</v>
      </c>
      <c r="T3790" s="17">
        <f t="shared" si="239"/>
        <v>42107.119409722218</v>
      </c>
    </row>
    <row r="3791" spans="1:20" ht="48" x14ac:dyDescent="0.2">
      <c r="A3791">
        <v>3875</v>
      </c>
      <c r="B3791" s="3" t="s">
        <v>3872</v>
      </c>
      <c r="C3791" s="3" t="s">
        <v>7984</v>
      </c>
      <c r="D3791" s="6">
        <v>30000</v>
      </c>
      <c r="E3791" s="8">
        <v>0</v>
      </c>
      <c r="F3791" t="s">
        <v>8219</v>
      </c>
      <c r="G3791" t="s">
        <v>8231</v>
      </c>
      <c r="H3791" t="s">
        <v>8252</v>
      </c>
      <c r="I3791">
        <v>1472896800</v>
      </c>
      <c r="J3791">
        <v>1472804365</v>
      </c>
      <c r="K3791" t="b">
        <v>0</v>
      </c>
      <c r="L3791">
        <v>0</v>
      </c>
      <c r="M3791" t="b">
        <v>0</v>
      </c>
      <c r="N3791" t="s">
        <v>8303</v>
      </c>
      <c r="O3791" s="12">
        <f t="shared" si="236"/>
        <v>0</v>
      </c>
      <c r="P3791">
        <f t="shared" si="237"/>
        <v>0</v>
      </c>
      <c r="Q3791" s="14" t="s">
        <v>8323</v>
      </c>
      <c r="R3791" t="s">
        <v>8335</v>
      </c>
      <c r="S3791" s="17">
        <f t="shared" si="238"/>
        <v>42615.346817129626</v>
      </c>
      <c r="T3791" s="17">
        <f t="shared" si="239"/>
        <v>42616.416666666672</v>
      </c>
    </row>
    <row r="3792" spans="1:20" ht="48" x14ac:dyDescent="0.2">
      <c r="A3792">
        <v>3882</v>
      </c>
      <c r="B3792" s="3" t="s">
        <v>3879</v>
      </c>
      <c r="C3792" s="3" t="s">
        <v>7991</v>
      </c>
      <c r="D3792" s="6">
        <v>30000</v>
      </c>
      <c r="E3792" s="8">
        <v>0</v>
      </c>
      <c r="F3792" t="s">
        <v>8219</v>
      </c>
      <c r="G3792" t="s">
        <v>8225</v>
      </c>
      <c r="H3792" t="s">
        <v>8247</v>
      </c>
      <c r="I3792">
        <v>1454281380</v>
      </c>
      <c r="J3792">
        <v>1451950570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8323</v>
      </c>
      <c r="R3792" t="s">
        <v>8335</v>
      </c>
      <c r="S3792" s="17">
        <f t="shared" si="238"/>
        <v>42373.983449074076</v>
      </c>
      <c r="T3792" s="17">
        <f t="shared" si="239"/>
        <v>42400.960416666669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2">
        <f t="shared" si="236"/>
        <v>0</v>
      </c>
      <c r="P3793">
        <f t="shared" si="237"/>
        <v>0</v>
      </c>
      <c r="Q3793" s="14" t="s">
        <v>8321</v>
      </c>
      <c r="R3793" t="s">
        <v>8325</v>
      </c>
      <c r="S3793" s="17">
        <f t="shared" si="238"/>
        <v>42164.893993055557</v>
      </c>
      <c r="T3793" s="17">
        <f t="shared" si="23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2">
        <f t="shared" si="236"/>
        <v>0</v>
      </c>
      <c r="P3794">
        <f t="shared" si="237"/>
        <v>0</v>
      </c>
      <c r="Q3794" s="14" t="s">
        <v>8308</v>
      </c>
      <c r="R3794" t="s">
        <v>8342</v>
      </c>
      <c r="S3794" s="17">
        <f t="shared" si="238"/>
        <v>42264.620115740734</v>
      </c>
      <c r="T3794" s="17">
        <f t="shared" si="23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2">
        <f t="shared" si="236"/>
        <v>0</v>
      </c>
      <c r="P3795">
        <f t="shared" si="237"/>
        <v>0</v>
      </c>
      <c r="Q3795" s="14" t="s">
        <v>8321</v>
      </c>
      <c r="R3795" t="s">
        <v>8325</v>
      </c>
      <c r="S3795" s="17">
        <f t="shared" si="238"/>
        <v>42713.962499999994</v>
      </c>
      <c r="T3795" s="17">
        <f t="shared" si="239"/>
        <v>42734.375</v>
      </c>
    </row>
    <row r="3796" spans="1:20" ht="32" x14ac:dyDescent="0.2">
      <c r="A3796">
        <v>3145</v>
      </c>
      <c r="B3796" s="3" t="s">
        <v>3145</v>
      </c>
      <c r="C3796" s="3" t="s">
        <v>7255</v>
      </c>
      <c r="D3796" s="6">
        <v>25000</v>
      </c>
      <c r="E3796" s="8">
        <v>0</v>
      </c>
      <c r="F3796" t="s">
        <v>8221</v>
      </c>
      <c r="G3796" t="s">
        <v>8223</v>
      </c>
      <c r="H3796" t="s">
        <v>8245</v>
      </c>
      <c r="I3796">
        <v>1490659134</v>
      </c>
      <c r="J3796">
        <v>1485478734</v>
      </c>
      <c r="K3796" t="b">
        <v>0</v>
      </c>
      <c r="L3796">
        <v>0</v>
      </c>
      <c r="M3796" t="b">
        <v>0</v>
      </c>
      <c r="N3796" t="s">
        <v>8269</v>
      </c>
      <c r="O3796" s="12">
        <f t="shared" si="236"/>
        <v>0</v>
      </c>
      <c r="P3796">
        <f t="shared" si="237"/>
        <v>0</v>
      </c>
      <c r="Q3796" s="14" t="s">
        <v>8323</v>
      </c>
      <c r="R3796" t="s">
        <v>8326</v>
      </c>
      <c r="S3796" s="17">
        <f t="shared" si="238"/>
        <v>42762.040902777779</v>
      </c>
      <c r="T3796" s="17">
        <f t="shared" si="239"/>
        <v>42821.999236111107</v>
      </c>
    </row>
    <row r="3797" spans="1:20" ht="48" hidden="1" x14ac:dyDescent="0.2">
      <c r="A3797">
        <v>209</v>
      </c>
      <c r="B3797" s="3" t="s">
        <v>211</v>
      </c>
      <c r="C3797" s="3" t="s">
        <v>4319</v>
      </c>
      <c r="D3797" s="6">
        <v>25000</v>
      </c>
      <c r="E3797" s="8">
        <v>0</v>
      </c>
      <c r="F3797" t="s">
        <v>8220</v>
      </c>
      <c r="G3797" t="s">
        <v>8223</v>
      </c>
      <c r="H3797" t="s">
        <v>8245</v>
      </c>
      <c r="I3797">
        <v>1436566135</v>
      </c>
      <c r="J3797">
        <v>1433974135</v>
      </c>
      <c r="K3797" t="b">
        <v>0</v>
      </c>
      <c r="L3797">
        <v>0</v>
      </c>
      <c r="M3797" t="b">
        <v>0</v>
      </c>
      <c r="N3797" t="s">
        <v>8266</v>
      </c>
      <c r="O3797" s="12">
        <f t="shared" si="236"/>
        <v>0</v>
      </c>
      <c r="P3797">
        <f t="shared" si="237"/>
        <v>0</v>
      </c>
      <c r="Q3797" s="14" t="s">
        <v>8321</v>
      </c>
      <c r="R3797" t="s">
        <v>8325</v>
      </c>
      <c r="S3797" s="17">
        <f t="shared" si="238"/>
        <v>42165.922858796301</v>
      </c>
      <c r="T3797" s="17">
        <f t="shared" si="239"/>
        <v>42195.922858796301</v>
      </c>
    </row>
    <row r="3798" spans="1:20" ht="48" hidden="1" x14ac:dyDescent="0.2">
      <c r="A3798">
        <v>565</v>
      </c>
      <c r="B3798" s="3" t="s">
        <v>566</v>
      </c>
      <c r="C3798" s="3" t="s">
        <v>4675</v>
      </c>
      <c r="D3798" s="6">
        <v>25000</v>
      </c>
      <c r="E3798" s="8">
        <v>0</v>
      </c>
      <c r="F3798" t="s">
        <v>8220</v>
      </c>
      <c r="G3798" t="s">
        <v>8224</v>
      </c>
      <c r="H3798" t="s">
        <v>8246</v>
      </c>
      <c r="I3798">
        <v>1436554249</v>
      </c>
      <c r="J3798">
        <v>1433962249</v>
      </c>
      <c r="K3798" t="b">
        <v>0</v>
      </c>
      <c r="L3798">
        <v>0</v>
      </c>
      <c r="M3798" t="b">
        <v>0</v>
      </c>
      <c r="N3798" t="s">
        <v>8270</v>
      </c>
      <c r="O3798" s="12">
        <f t="shared" si="236"/>
        <v>0</v>
      </c>
      <c r="P3798">
        <f t="shared" si="237"/>
        <v>0</v>
      </c>
      <c r="Q3798" s="14" t="s">
        <v>8308</v>
      </c>
      <c r="R3798" t="s">
        <v>8342</v>
      </c>
      <c r="S3798" s="17">
        <f t="shared" si="238"/>
        <v>42165.785289351858</v>
      </c>
      <c r="T3798" s="17">
        <f t="shared" si="239"/>
        <v>42195.785289351858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2">
        <f t="shared" si="236"/>
        <v>0</v>
      </c>
      <c r="P3799">
        <f t="shared" si="237"/>
        <v>0</v>
      </c>
      <c r="Q3799" s="14" t="s">
        <v>8316</v>
      </c>
      <c r="R3799" t="s">
        <v>8334</v>
      </c>
      <c r="S3799" s="17">
        <f t="shared" si="238"/>
        <v>40799.872685185182</v>
      </c>
      <c r="T3799" s="17">
        <f t="shared" si="23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2">
        <f t="shared" si="236"/>
        <v>0</v>
      </c>
      <c r="P3800">
        <f t="shared" si="237"/>
        <v>0</v>
      </c>
      <c r="Q3800" s="14" t="s">
        <v>8319</v>
      </c>
      <c r="R3800" t="s">
        <v>8345</v>
      </c>
      <c r="S3800" s="17">
        <f t="shared" si="238"/>
        <v>41871.972025462965</v>
      </c>
      <c r="T3800" s="17">
        <f t="shared" si="23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2">
        <f t="shared" si="236"/>
        <v>0</v>
      </c>
      <c r="P3801">
        <f t="shared" si="237"/>
        <v>0</v>
      </c>
      <c r="Q3801" s="14" t="s">
        <v>8319</v>
      </c>
      <c r="R3801" t="s">
        <v>8345</v>
      </c>
      <c r="S3801" s="17">
        <f t="shared" si="238"/>
        <v>42224.102581018517</v>
      </c>
      <c r="T3801" s="17">
        <f t="shared" si="239"/>
        <v>42254.102581018517</v>
      </c>
    </row>
    <row r="3802" spans="1:20" ht="48" x14ac:dyDescent="0.2">
      <c r="A3802">
        <v>3056</v>
      </c>
      <c r="B3802" s="3" t="s">
        <v>3056</v>
      </c>
      <c r="C3802" s="3" t="s">
        <v>7166</v>
      </c>
      <c r="D3802" s="6">
        <v>25000</v>
      </c>
      <c r="E3802" s="8">
        <v>0</v>
      </c>
      <c r="F3802" t="s">
        <v>8220</v>
      </c>
      <c r="G3802" t="s">
        <v>8223</v>
      </c>
      <c r="H3802" t="s">
        <v>8245</v>
      </c>
      <c r="I3802">
        <v>1412003784</v>
      </c>
      <c r="J3802">
        <v>1406819784</v>
      </c>
      <c r="K3802" t="b">
        <v>0</v>
      </c>
      <c r="L3802">
        <v>0</v>
      </c>
      <c r="M3802" t="b">
        <v>0</v>
      </c>
      <c r="N3802" t="s">
        <v>8301</v>
      </c>
      <c r="O3802" s="12">
        <f t="shared" si="236"/>
        <v>0</v>
      </c>
      <c r="P3802">
        <f t="shared" si="237"/>
        <v>0</v>
      </c>
      <c r="Q3802" s="14" t="s">
        <v>8323</v>
      </c>
      <c r="R3802" t="s">
        <v>8324</v>
      </c>
      <c r="S3802" s="17">
        <f t="shared" si="238"/>
        <v>41851.636388888888</v>
      </c>
      <c r="T3802" s="17">
        <f t="shared" si="239"/>
        <v>41911.636388888888</v>
      </c>
    </row>
    <row r="3803" spans="1:20" ht="48" x14ac:dyDescent="0.2">
      <c r="A3803">
        <v>3643</v>
      </c>
      <c r="B3803" s="3" t="s">
        <v>3641</v>
      </c>
      <c r="C3803" s="3" t="s">
        <v>7753</v>
      </c>
      <c r="D3803" s="6">
        <v>25000</v>
      </c>
      <c r="E3803" s="8">
        <v>0</v>
      </c>
      <c r="F3803" t="s">
        <v>8220</v>
      </c>
      <c r="G3803" t="s">
        <v>8223</v>
      </c>
      <c r="H3803" t="s">
        <v>8245</v>
      </c>
      <c r="I3803">
        <v>1447734439</v>
      </c>
      <c r="J3803">
        <v>1444274839</v>
      </c>
      <c r="K3803" t="b">
        <v>0</v>
      </c>
      <c r="L3803">
        <v>0</v>
      </c>
      <c r="M3803" t="b">
        <v>0</v>
      </c>
      <c r="N3803" t="s">
        <v>8303</v>
      </c>
      <c r="O3803" s="12">
        <f t="shared" si="236"/>
        <v>0</v>
      </c>
      <c r="P3803">
        <f t="shared" si="237"/>
        <v>0</v>
      </c>
      <c r="Q3803" s="14" t="s">
        <v>8323</v>
      </c>
      <c r="R3803" t="s">
        <v>8335</v>
      </c>
      <c r="S3803" s="17">
        <f t="shared" si="238"/>
        <v>42285.143969907411</v>
      </c>
      <c r="T3803" s="17">
        <f t="shared" si="239"/>
        <v>42325.185636574075</v>
      </c>
    </row>
    <row r="3804" spans="1:20" ht="48" x14ac:dyDescent="0.2">
      <c r="A3804">
        <v>3954</v>
      </c>
      <c r="B3804" s="3" t="s">
        <v>3951</v>
      </c>
      <c r="C3804" s="3" t="s">
        <v>8061</v>
      </c>
      <c r="D3804" s="6">
        <v>25000</v>
      </c>
      <c r="E3804" s="8">
        <v>0</v>
      </c>
      <c r="F3804" t="s">
        <v>8220</v>
      </c>
      <c r="G3804" t="s">
        <v>8228</v>
      </c>
      <c r="H3804" t="s">
        <v>8250</v>
      </c>
      <c r="I3804">
        <v>1405352264</v>
      </c>
      <c r="J3804">
        <v>1400168264</v>
      </c>
      <c r="K3804" t="b">
        <v>0</v>
      </c>
      <c r="L3804">
        <v>0</v>
      </c>
      <c r="M3804" t="b">
        <v>0</v>
      </c>
      <c r="N3804" t="s">
        <v>8269</v>
      </c>
      <c r="O3804" s="12">
        <f t="shared" si="236"/>
        <v>0</v>
      </c>
      <c r="P3804">
        <f t="shared" si="237"/>
        <v>0</v>
      </c>
      <c r="Q3804" s="14" t="s">
        <v>8323</v>
      </c>
      <c r="R3804" t="s">
        <v>8326</v>
      </c>
      <c r="S3804" s="17">
        <f t="shared" si="238"/>
        <v>41774.651203703703</v>
      </c>
      <c r="T3804" s="17">
        <f t="shared" si="239"/>
        <v>41834.651203703703</v>
      </c>
    </row>
    <row r="3805" spans="1:20" ht="48" hidden="1" x14ac:dyDescent="0.2">
      <c r="A3805">
        <v>625</v>
      </c>
      <c r="B3805" s="3" t="s">
        <v>626</v>
      </c>
      <c r="C3805" s="3" t="s">
        <v>4735</v>
      </c>
      <c r="D3805" s="6">
        <v>25000</v>
      </c>
      <c r="E3805" s="8">
        <v>0</v>
      </c>
      <c r="F3805" t="s">
        <v>8219</v>
      </c>
      <c r="G3805" t="s">
        <v>8228</v>
      </c>
      <c r="H3805" t="s">
        <v>8250</v>
      </c>
      <c r="I3805">
        <v>1490560177</v>
      </c>
      <c r="J3805">
        <v>1487971777</v>
      </c>
      <c r="K3805" t="b">
        <v>0</v>
      </c>
      <c r="L3805">
        <v>0</v>
      </c>
      <c r="M3805" t="b">
        <v>0</v>
      </c>
      <c r="N3805" t="s">
        <v>8270</v>
      </c>
      <c r="O3805" s="12">
        <f t="shared" si="236"/>
        <v>0</v>
      </c>
      <c r="P3805">
        <f t="shared" si="237"/>
        <v>0</v>
      </c>
      <c r="Q3805" s="14" t="s">
        <v>8308</v>
      </c>
      <c r="R3805" t="s">
        <v>8342</v>
      </c>
      <c r="S3805" s="17">
        <f t="shared" si="238"/>
        <v>42790.895567129628</v>
      </c>
      <c r="T3805" s="17">
        <f t="shared" si="239"/>
        <v>42820.853900462964</v>
      </c>
    </row>
    <row r="3806" spans="1:20" ht="48" hidden="1" x14ac:dyDescent="0.2">
      <c r="A3806">
        <v>1237</v>
      </c>
      <c r="B3806" s="3" t="s">
        <v>1238</v>
      </c>
      <c r="C3806" s="3" t="s">
        <v>5347</v>
      </c>
      <c r="D3806" s="6">
        <v>25000</v>
      </c>
      <c r="E3806" s="8">
        <v>0</v>
      </c>
      <c r="F3806" t="s">
        <v>8219</v>
      </c>
      <c r="G3806" t="s">
        <v>8223</v>
      </c>
      <c r="H3806" t="s">
        <v>8245</v>
      </c>
      <c r="I3806">
        <v>1345790865</v>
      </c>
      <c r="J3806">
        <v>1344062865</v>
      </c>
      <c r="K3806" t="b">
        <v>0</v>
      </c>
      <c r="L3806">
        <v>0</v>
      </c>
      <c r="M3806" t="b">
        <v>0</v>
      </c>
      <c r="N3806" t="s">
        <v>8284</v>
      </c>
      <c r="O3806" s="12">
        <f t="shared" si="236"/>
        <v>0</v>
      </c>
      <c r="P3806">
        <f t="shared" si="237"/>
        <v>0</v>
      </c>
      <c r="Q3806" s="14" t="s">
        <v>8327</v>
      </c>
      <c r="R3806" t="s">
        <v>8354</v>
      </c>
      <c r="S3806" s="17">
        <f t="shared" si="238"/>
        <v>41125.283159722225</v>
      </c>
      <c r="T3806" s="17">
        <f t="shared" si="239"/>
        <v>41145.283159722225</v>
      </c>
    </row>
    <row r="3807" spans="1:20" ht="48" hidden="1" x14ac:dyDescent="0.2">
      <c r="A3807">
        <v>1453</v>
      </c>
      <c r="B3807" s="3" t="s">
        <v>1454</v>
      </c>
      <c r="C3807" s="3" t="s">
        <v>5563</v>
      </c>
      <c r="D3807" s="6">
        <v>25000</v>
      </c>
      <c r="E3807" s="8">
        <v>0</v>
      </c>
      <c r="F3807" t="s">
        <v>8219</v>
      </c>
      <c r="G3807" t="s">
        <v>8229</v>
      </c>
      <c r="H3807" t="s">
        <v>8248</v>
      </c>
      <c r="I3807">
        <v>1492270947</v>
      </c>
      <c r="J3807">
        <v>1488386547</v>
      </c>
      <c r="K3807" t="b">
        <v>0</v>
      </c>
      <c r="L3807">
        <v>0</v>
      </c>
      <c r="M3807" t="b">
        <v>0</v>
      </c>
      <c r="N3807" t="s">
        <v>8285</v>
      </c>
      <c r="O3807" s="12">
        <f t="shared" si="236"/>
        <v>0</v>
      </c>
      <c r="P3807">
        <f t="shared" si="237"/>
        <v>0</v>
      </c>
      <c r="Q3807" s="14" t="s">
        <v>8311</v>
      </c>
      <c r="R3807" t="s">
        <v>8348</v>
      </c>
      <c r="S3807" s="17">
        <f t="shared" si="238"/>
        <v>42795.696145833332</v>
      </c>
      <c r="T3807" s="17">
        <f t="shared" si="239"/>
        <v>42840.654479166667</v>
      </c>
    </row>
    <row r="3808" spans="1:20" ht="48" hidden="1" x14ac:dyDescent="0.2">
      <c r="A3808">
        <v>2369</v>
      </c>
      <c r="B3808" s="3" t="s">
        <v>2370</v>
      </c>
      <c r="C3808" s="3" t="s">
        <v>6479</v>
      </c>
      <c r="D3808" s="6">
        <v>25000</v>
      </c>
      <c r="E3808" s="8">
        <v>0</v>
      </c>
      <c r="F3808" t="s">
        <v>8219</v>
      </c>
      <c r="G3808" t="s">
        <v>8223</v>
      </c>
      <c r="H3808" t="s">
        <v>8245</v>
      </c>
      <c r="I3808">
        <v>1455132611</v>
      </c>
      <c r="J3808">
        <v>1452540611</v>
      </c>
      <c r="K3808" t="b">
        <v>0</v>
      </c>
      <c r="L3808">
        <v>0</v>
      </c>
      <c r="M3808" t="b">
        <v>0</v>
      </c>
      <c r="N3808" t="s">
        <v>8270</v>
      </c>
      <c r="O3808" s="12">
        <f t="shared" si="236"/>
        <v>0</v>
      </c>
      <c r="P3808">
        <f t="shared" si="237"/>
        <v>0</v>
      </c>
      <c r="Q3808" s="14" t="s">
        <v>8308</v>
      </c>
      <c r="R3808" t="s">
        <v>8342</v>
      </c>
      <c r="S3808" s="17">
        <f t="shared" si="238"/>
        <v>42380.812627314815</v>
      </c>
      <c r="T3808" s="17">
        <f t="shared" si="239"/>
        <v>42410.812627314815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2">
        <f t="shared" si="236"/>
        <v>0</v>
      </c>
      <c r="P3809">
        <f t="shared" si="237"/>
        <v>0</v>
      </c>
      <c r="Q3809" s="14" t="s">
        <v>8319</v>
      </c>
      <c r="R3809" t="s">
        <v>8357</v>
      </c>
      <c r="S3809" s="17">
        <f t="shared" si="238"/>
        <v>41942.653379629628</v>
      </c>
      <c r="T3809" s="17">
        <f t="shared" si="239"/>
        <v>41972.6950462963</v>
      </c>
    </row>
    <row r="3810" spans="1:20" ht="48" hidden="1" x14ac:dyDescent="0.2">
      <c r="A3810">
        <v>451</v>
      </c>
      <c r="B3810" s="3" t="s">
        <v>452</v>
      </c>
      <c r="C3810" s="3" t="s">
        <v>4561</v>
      </c>
      <c r="D3810" s="6">
        <v>20000</v>
      </c>
      <c r="E3810" s="8">
        <v>0</v>
      </c>
      <c r="F3810" t="s">
        <v>8220</v>
      </c>
      <c r="G3810" t="s">
        <v>8223</v>
      </c>
      <c r="H3810" t="s">
        <v>8245</v>
      </c>
      <c r="I3810">
        <v>1390669791</v>
      </c>
      <c r="J3810">
        <v>1388077791</v>
      </c>
      <c r="K3810" t="b">
        <v>0</v>
      </c>
      <c r="L3810">
        <v>0</v>
      </c>
      <c r="M3810" t="b">
        <v>0</v>
      </c>
      <c r="N3810" t="s">
        <v>8268</v>
      </c>
      <c r="O3810" s="12">
        <f t="shared" si="236"/>
        <v>0</v>
      </c>
      <c r="P3810">
        <f t="shared" si="237"/>
        <v>0</v>
      </c>
      <c r="Q3810" s="14" t="s">
        <v>8321</v>
      </c>
      <c r="R3810" t="s">
        <v>8339</v>
      </c>
      <c r="S3810" s="17">
        <f t="shared" si="238"/>
        <v>41634.715173611112</v>
      </c>
      <c r="T3810" s="17">
        <f t="shared" si="239"/>
        <v>41664.715173611112</v>
      </c>
    </row>
    <row r="3811" spans="1:20" ht="48" hidden="1" x14ac:dyDescent="0.2">
      <c r="A3811">
        <v>457</v>
      </c>
      <c r="B3811" s="3" t="s">
        <v>458</v>
      </c>
      <c r="C3811" s="3" t="s">
        <v>4567</v>
      </c>
      <c r="D3811" s="6">
        <v>20000</v>
      </c>
      <c r="E3811" s="8">
        <v>0</v>
      </c>
      <c r="F3811" t="s">
        <v>8220</v>
      </c>
      <c r="G3811" t="s">
        <v>8228</v>
      </c>
      <c r="H3811" t="s">
        <v>8250</v>
      </c>
      <c r="I3811">
        <v>1408213512</v>
      </c>
      <c r="J3811">
        <v>1405621512</v>
      </c>
      <c r="K3811" t="b">
        <v>0</v>
      </c>
      <c r="L3811">
        <v>0</v>
      </c>
      <c r="M3811" t="b">
        <v>0</v>
      </c>
      <c r="N3811" t="s">
        <v>8268</v>
      </c>
      <c r="O3811" s="12">
        <f t="shared" si="236"/>
        <v>0</v>
      </c>
      <c r="P3811">
        <f t="shared" si="237"/>
        <v>0</v>
      </c>
      <c r="Q3811" s="14" t="s">
        <v>8321</v>
      </c>
      <c r="R3811" t="s">
        <v>8339</v>
      </c>
      <c r="S3811" s="17">
        <f t="shared" si="238"/>
        <v>41837.767500000002</v>
      </c>
      <c r="T3811" s="17">
        <f t="shared" si="239"/>
        <v>41867.767500000002</v>
      </c>
    </row>
    <row r="3812" spans="1:20" ht="32" hidden="1" x14ac:dyDescent="0.2">
      <c r="A3812">
        <v>927</v>
      </c>
      <c r="B3812" s="3" t="s">
        <v>928</v>
      </c>
      <c r="C3812" s="3" t="s">
        <v>5037</v>
      </c>
      <c r="D3812" s="6">
        <v>20000</v>
      </c>
      <c r="E3812" s="8">
        <v>0</v>
      </c>
      <c r="F3812" t="s">
        <v>8220</v>
      </c>
      <c r="G3812" t="s">
        <v>8223</v>
      </c>
      <c r="H3812" t="s">
        <v>8245</v>
      </c>
      <c r="I3812">
        <v>1337024695</v>
      </c>
      <c r="J3812">
        <v>1334432695</v>
      </c>
      <c r="K3812" t="b">
        <v>0</v>
      </c>
      <c r="L3812">
        <v>0</v>
      </c>
      <c r="M3812" t="b">
        <v>0</v>
      </c>
      <c r="N3812" t="s">
        <v>8276</v>
      </c>
      <c r="O3812" s="12">
        <f t="shared" si="236"/>
        <v>0</v>
      </c>
      <c r="P3812">
        <f t="shared" si="237"/>
        <v>0</v>
      </c>
      <c r="Q3812" s="14" t="s">
        <v>8327</v>
      </c>
      <c r="R3812" t="s">
        <v>8350</v>
      </c>
      <c r="S3812" s="17">
        <f t="shared" si="238"/>
        <v>41013.822858796295</v>
      </c>
      <c r="T3812" s="17">
        <f t="shared" si="239"/>
        <v>41043.822858796295</v>
      </c>
    </row>
    <row r="3813" spans="1:20" ht="48" hidden="1" x14ac:dyDescent="0.2">
      <c r="A3813">
        <v>1554</v>
      </c>
      <c r="B3813" s="3" t="s">
        <v>1555</v>
      </c>
      <c r="C3813" s="3" t="s">
        <v>5664</v>
      </c>
      <c r="D3813" s="6">
        <v>20000</v>
      </c>
      <c r="E3813" s="8">
        <v>0</v>
      </c>
      <c r="F3813" t="s">
        <v>8220</v>
      </c>
      <c r="G3813" t="s">
        <v>8225</v>
      </c>
      <c r="H3813" t="s">
        <v>8247</v>
      </c>
      <c r="I3813">
        <v>1438495390</v>
      </c>
      <c r="J3813">
        <v>1435903390</v>
      </c>
      <c r="K3813" t="b">
        <v>0</v>
      </c>
      <c r="L3813">
        <v>0</v>
      </c>
      <c r="M3813" t="b">
        <v>0</v>
      </c>
      <c r="N3813" t="s">
        <v>8287</v>
      </c>
      <c r="O3813" s="12">
        <f t="shared" si="236"/>
        <v>0</v>
      </c>
      <c r="P3813">
        <f t="shared" si="237"/>
        <v>0</v>
      </c>
      <c r="Q3813" s="14" t="s">
        <v>8313</v>
      </c>
      <c r="R3813" t="s">
        <v>8355</v>
      </c>
      <c r="S3813" s="17">
        <f t="shared" si="238"/>
        <v>42188.252199074079</v>
      </c>
      <c r="T3813" s="17">
        <f t="shared" si="239"/>
        <v>42218.252199074079</v>
      </c>
    </row>
    <row r="3814" spans="1:20" ht="48" hidden="1" x14ac:dyDescent="0.2">
      <c r="A3814">
        <v>2426</v>
      </c>
      <c r="B3814" s="3" t="s">
        <v>2427</v>
      </c>
      <c r="C3814" s="3" t="s">
        <v>6536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1439006692</v>
      </c>
      <c r="J3814">
        <v>1433822692</v>
      </c>
      <c r="K3814" t="b">
        <v>0</v>
      </c>
      <c r="L3814">
        <v>0</v>
      </c>
      <c r="M3814" t="b">
        <v>0</v>
      </c>
      <c r="N3814" t="s">
        <v>8282</v>
      </c>
      <c r="O3814" s="12">
        <f t="shared" si="236"/>
        <v>0</v>
      </c>
      <c r="P3814">
        <f t="shared" si="237"/>
        <v>0</v>
      </c>
      <c r="Q3814" s="14" t="s">
        <v>8319</v>
      </c>
      <c r="R3814" t="s">
        <v>8345</v>
      </c>
      <c r="S3814" s="17">
        <f t="shared" si="238"/>
        <v>42164.170046296291</v>
      </c>
      <c r="T3814" s="17">
        <f t="shared" si="239"/>
        <v>42224.170046296291</v>
      </c>
    </row>
    <row r="3815" spans="1:20" ht="48" hidden="1" x14ac:dyDescent="0.2">
      <c r="A3815">
        <v>2508</v>
      </c>
      <c r="B3815" s="3" t="s">
        <v>2508</v>
      </c>
      <c r="C3815" s="3" t="s">
        <v>6618</v>
      </c>
      <c r="D3815" s="6">
        <v>20000</v>
      </c>
      <c r="E3815" s="8">
        <v>0</v>
      </c>
      <c r="F3815" t="s">
        <v>8220</v>
      </c>
      <c r="G3815" t="s">
        <v>8223</v>
      </c>
      <c r="H3815" t="s">
        <v>8245</v>
      </c>
      <c r="I3815">
        <v>1408056634</v>
      </c>
      <c r="J3815">
        <v>1405464634</v>
      </c>
      <c r="K3815" t="b">
        <v>0</v>
      </c>
      <c r="L3815">
        <v>0</v>
      </c>
      <c r="M3815" t="b">
        <v>0</v>
      </c>
      <c r="N3815" t="s">
        <v>8297</v>
      </c>
      <c r="O3815" s="12">
        <f t="shared" si="236"/>
        <v>0</v>
      </c>
      <c r="P3815">
        <f t="shared" si="237"/>
        <v>0</v>
      </c>
      <c r="Q3815" s="14" t="s">
        <v>8319</v>
      </c>
      <c r="R3815" t="s">
        <v>8357</v>
      </c>
      <c r="S3815" s="17">
        <f t="shared" si="238"/>
        <v>41835.951782407406</v>
      </c>
      <c r="T3815" s="17">
        <f t="shared" si="239"/>
        <v>41865.951782407406</v>
      </c>
    </row>
    <row r="3816" spans="1:20" ht="48" x14ac:dyDescent="0.2">
      <c r="A3816">
        <v>3741</v>
      </c>
      <c r="B3816" s="3" t="s">
        <v>3738</v>
      </c>
      <c r="C3816" s="3" t="s">
        <v>7851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8269</v>
      </c>
      <c r="O3816" s="12">
        <f t="shared" si="236"/>
        <v>0</v>
      </c>
      <c r="P3816">
        <f t="shared" si="237"/>
        <v>0</v>
      </c>
      <c r="Q3816" s="14" t="s">
        <v>8323</v>
      </c>
      <c r="R3816" t="s">
        <v>8326</v>
      </c>
      <c r="S3816" s="17">
        <f t="shared" si="238"/>
        <v>42325.920717592591</v>
      </c>
      <c r="T3816" s="17">
        <f t="shared" si="239"/>
        <v>42355.920717592591</v>
      </c>
    </row>
    <row r="3817" spans="1:20" ht="48" x14ac:dyDescent="0.2">
      <c r="A3817">
        <v>3936</v>
      </c>
      <c r="B3817" s="3" t="s">
        <v>3933</v>
      </c>
      <c r="C3817" s="3" t="s">
        <v>8044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1480576720</v>
      </c>
      <c r="J3817">
        <v>1477981120</v>
      </c>
      <c r="K3817" t="b">
        <v>0</v>
      </c>
      <c r="L3817">
        <v>0</v>
      </c>
      <c r="M3817" t="b">
        <v>0</v>
      </c>
      <c r="N3817" t="s">
        <v>8269</v>
      </c>
      <c r="O3817" s="12">
        <f t="shared" si="236"/>
        <v>0</v>
      </c>
      <c r="P3817">
        <f t="shared" si="237"/>
        <v>0</v>
      </c>
      <c r="Q3817" s="14" t="s">
        <v>8323</v>
      </c>
      <c r="R3817" t="s">
        <v>8326</v>
      </c>
      <c r="S3817" s="17">
        <f t="shared" si="238"/>
        <v>42675.262962962966</v>
      </c>
      <c r="T3817" s="17">
        <f t="shared" si="239"/>
        <v>42705.304629629631</v>
      </c>
    </row>
    <row r="3818" spans="1:20" ht="48" x14ac:dyDescent="0.2">
      <c r="A3818">
        <v>4029</v>
      </c>
      <c r="B3818" s="3" t="s">
        <v>4025</v>
      </c>
      <c r="C3818" s="3" t="s">
        <v>8134</v>
      </c>
      <c r="D3818" s="6">
        <v>20000</v>
      </c>
      <c r="E3818" s="8">
        <v>0</v>
      </c>
      <c r="F3818" t="s">
        <v>8220</v>
      </c>
      <c r="G3818" t="s">
        <v>8223</v>
      </c>
      <c r="H3818" t="s">
        <v>8245</v>
      </c>
      <c r="I3818">
        <v>1450053370</v>
      </c>
      <c r="J3818">
        <v>1447461370</v>
      </c>
      <c r="K3818" t="b">
        <v>0</v>
      </c>
      <c r="L3818">
        <v>0</v>
      </c>
      <c r="M3818" t="b">
        <v>0</v>
      </c>
      <c r="N3818" t="s">
        <v>8269</v>
      </c>
      <c r="O3818" s="12">
        <f t="shared" si="236"/>
        <v>0</v>
      </c>
      <c r="P3818">
        <f t="shared" si="237"/>
        <v>0</v>
      </c>
      <c r="Q3818" s="14" t="s">
        <v>8323</v>
      </c>
      <c r="R3818" t="s">
        <v>8326</v>
      </c>
      <c r="S3818" s="17">
        <f t="shared" si="238"/>
        <v>42322.025115740747</v>
      </c>
      <c r="T3818" s="17">
        <f t="shared" si="239"/>
        <v>42352.025115740747</v>
      </c>
    </row>
    <row r="3819" spans="1:20" ht="48" x14ac:dyDescent="0.2">
      <c r="A3819">
        <v>4071</v>
      </c>
      <c r="B3819" s="3" t="s">
        <v>4067</v>
      </c>
      <c r="C3819" s="3" t="s">
        <v>8174</v>
      </c>
      <c r="D3819" s="6">
        <v>20000</v>
      </c>
      <c r="E3819" s="8">
        <v>0</v>
      </c>
      <c r="F3819" t="s">
        <v>8220</v>
      </c>
      <c r="G3819" t="s">
        <v>8237</v>
      </c>
      <c r="H3819" t="s">
        <v>8255</v>
      </c>
      <c r="I3819">
        <v>1482779931</v>
      </c>
      <c r="J3819">
        <v>1480187931</v>
      </c>
      <c r="K3819" t="b">
        <v>0</v>
      </c>
      <c r="L3819">
        <v>0</v>
      </c>
      <c r="M3819" t="b">
        <v>0</v>
      </c>
      <c r="N3819" t="s">
        <v>8269</v>
      </c>
      <c r="O3819" s="12">
        <f t="shared" si="236"/>
        <v>0</v>
      </c>
      <c r="P3819">
        <f t="shared" si="237"/>
        <v>0</v>
      </c>
      <c r="Q3819" s="14" t="s">
        <v>8323</v>
      </c>
      <c r="R3819" t="s">
        <v>8326</v>
      </c>
      <c r="S3819" s="17">
        <f t="shared" si="238"/>
        <v>42700.804756944446</v>
      </c>
      <c r="T3819" s="17">
        <f t="shared" si="239"/>
        <v>42730.804756944446</v>
      </c>
    </row>
    <row r="3820" spans="1:20" ht="48" hidden="1" x14ac:dyDescent="0.2">
      <c r="A3820">
        <v>129</v>
      </c>
      <c r="B3820" s="3" t="s">
        <v>131</v>
      </c>
      <c r="C3820" s="3" t="s">
        <v>4240</v>
      </c>
      <c r="D3820" s="6">
        <v>20000</v>
      </c>
      <c r="E3820" s="8">
        <v>0</v>
      </c>
      <c r="F3820" t="s">
        <v>8219</v>
      </c>
      <c r="G3820" t="s">
        <v>8223</v>
      </c>
      <c r="H3820" t="s">
        <v>8245</v>
      </c>
      <c r="I3820">
        <v>1414708183</v>
      </c>
      <c r="J3820">
        <v>1409524183</v>
      </c>
      <c r="K3820" t="b">
        <v>0</v>
      </c>
      <c r="L3820">
        <v>0</v>
      </c>
      <c r="M3820" t="b">
        <v>0</v>
      </c>
      <c r="N3820" t="s">
        <v>8265</v>
      </c>
      <c r="O3820" s="12">
        <f t="shared" si="236"/>
        <v>0</v>
      </c>
      <c r="P3820">
        <f t="shared" si="237"/>
        <v>0</v>
      </c>
      <c r="Q3820" s="14" t="s">
        <v>8321</v>
      </c>
      <c r="R3820" t="s">
        <v>8337</v>
      </c>
      <c r="S3820" s="17">
        <f t="shared" si="238"/>
        <v>41882.937303240738</v>
      </c>
      <c r="T3820" s="17">
        <f t="shared" si="239"/>
        <v>41942.937303240738</v>
      </c>
    </row>
    <row r="3821" spans="1:20" ht="32" hidden="1" x14ac:dyDescent="0.2">
      <c r="A3821">
        <v>632</v>
      </c>
      <c r="B3821" s="3" t="s">
        <v>633</v>
      </c>
      <c r="C3821" s="3" t="s">
        <v>4742</v>
      </c>
      <c r="D3821" s="6">
        <v>20000</v>
      </c>
      <c r="E3821" s="8">
        <v>0</v>
      </c>
      <c r="F3821" t="s">
        <v>8219</v>
      </c>
      <c r="G3821" t="s">
        <v>8232</v>
      </c>
      <c r="H3821" t="s">
        <v>8248</v>
      </c>
      <c r="I3821">
        <v>1448470165</v>
      </c>
      <c r="J3821">
        <v>1445874565</v>
      </c>
      <c r="K3821" t="b">
        <v>0</v>
      </c>
      <c r="L3821">
        <v>0</v>
      </c>
      <c r="M3821" t="b">
        <v>0</v>
      </c>
      <c r="N3821" t="s">
        <v>8270</v>
      </c>
      <c r="O3821" s="12">
        <f t="shared" si="236"/>
        <v>0</v>
      </c>
      <c r="P3821">
        <f t="shared" si="237"/>
        <v>0</v>
      </c>
      <c r="Q3821" s="14" t="s">
        <v>8308</v>
      </c>
      <c r="R3821" t="s">
        <v>8342</v>
      </c>
      <c r="S3821" s="17">
        <f t="shared" si="238"/>
        <v>42303.659317129626</v>
      </c>
      <c r="T3821" s="17">
        <f t="shared" si="239"/>
        <v>42333.700983796298</v>
      </c>
    </row>
    <row r="3822" spans="1:20" ht="32" hidden="1" x14ac:dyDescent="0.2">
      <c r="A3822">
        <v>2563</v>
      </c>
      <c r="B3822" s="3" t="s">
        <v>2563</v>
      </c>
      <c r="C3822" s="3" t="s">
        <v>6673</v>
      </c>
      <c r="D3822" s="6">
        <v>20000</v>
      </c>
      <c r="E3822" s="8">
        <v>0</v>
      </c>
      <c r="F3822" t="s">
        <v>8219</v>
      </c>
      <c r="G3822" t="s">
        <v>8223</v>
      </c>
      <c r="H3822" t="s">
        <v>8245</v>
      </c>
      <c r="I3822">
        <v>1438226451</v>
      </c>
      <c r="J3822">
        <v>1433042451</v>
      </c>
      <c r="K3822" t="b">
        <v>0</v>
      </c>
      <c r="L3822">
        <v>0</v>
      </c>
      <c r="M3822" t="b">
        <v>0</v>
      </c>
      <c r="N3822" t="s">
        <v>8282</v>
      </c>
      <c r="O3822" s="12">
        <f t="shared" si="236"/>
        <v>0</v>
      </c>
      <c r="P3822">
        <f t="shared" si="237"/>
        <v>0</v>
      </c>
      <c r="Q3822" s="14" t="s">
        <v>8319</v>
      </c>
      <c r="R3822" t="s">
        <v>8345</v>
      </c>
      <c r="S3822" s="17">
        <f t="shared" si="238"/>
        <v>42155.139479166668</v>
      </c>
      <c r="T3822" s="17">
        <f t="shared" si="239"/>
        <v>42215.139479166668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2">
        <f t="shared" si="236"/>
        <v>0</v>
      </c>
      <c r="P3823">
        <f t="shared" si="237"/>
        <v>0</v>
      </c>
      <c r="Q3823" s="14" t="s">
        <v>8311</v>
      </c>
      <c r="R3823" t="s">
        <v>8356</v>
      </c>
      <c r="S3823" s="17">
        <f t="shared" si="238"/>
        <v>41257.531712962962</v>
      </c>
      <c r="T3823" s="17">
        <f t="shared" si="23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2">
        <f t="shared" si="236"/>
        <v>0</v>
      </c>
      <c r="P3824">
        <f t="shared" si="237"/>
        <v>0</v>
      </c>
      <c r="Q3824" s="14" t="s">
        <v>8319</v>
      </c>
      <c r="R3824" t="s">
        <v>8345</v>
      </c>
      <c r="S3824" s="17">
        <f t="shared" si="238"/>
        <v>42122.629502314812</v>
      </c>
      <c r="T3824" s="17">
        <f t="shared" si="239"/>
        <v>42143.629502314812</v>
      </c>
    </row>
    <row r="3825" spans="1:20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2">
        <f t="shared" si="236"/>
        <v>0</v>
      </c>
      <c r="P3825">
        <f t="shared" si="237"/>
        <v>0</v>
      </c>
      <c r="Q3825" s="14" t="s">
        <v>8323</v>
      </c>
      <c r="R3825" t="s">
        <v>8326</v>
      </c>
      <c r="S3825" s="17">
        <f t="shared" si="238"/>
        <v>42550.048449074078</v>
      </c>
      <c r="T3825" s="17">
        <f t="shared" si="239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2">
        <f t="shared" si="236"/>
        <v>0</v>
      </c>
      <c r="P3826">
        <f t="shared" si="237"/>
        <v>0</v>
      </c>
      <c r="Q3826" s="14" t="s">
        <v>8311</v>
      </c>
      <c r="R3826" t="s">
        <v>8352</v>
      </c>
      <c r="S3826" s="17">
        <f t="shared" si="238"/>
        <v>41289.999641203707</v>
      </c>
      <c r="T3826" s="17">
        <f t="shared" si="239"/>
        <v>41329.999641203707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2">
        <f t="shared" si="236"/>
        <v>0</v>
      </c>
      <c r="P3827">
        <f t="shared" si="237"/>
        <v>0</v>
      </c>
      <c r="Q3827" s="14" t="s">
        <v>8321</v>
      </c>
      <c r="R3827" t="s">
        <v>8325</v>
      </c>
      <c r="S3827" s="17">
        <f t="shared" si="238"/>
        <v>42351.658842592587</v>
      </c>
      <c r="T3827" s="17">
        <f t="shared" si="239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2">
        <f t="shared" si="236"/>
        <v>0</v>
      </c>
      <c r="P3828">
        <f t="shared" si="237"/>
        <v>0</v>
      </c>
      <c r="Q3828" s="14" t="s">
        <v>8327</v>
      </c>
      <c r="R3828" t="s">
        <v>8350</v>
      </c>
      <c r="S3828" s="17">
        <f t="shared" si="238"/>
        <v>41681.189699074072</v>
      </c>
      <c r="T3828" s="17">
        <f t="shared" si="239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2">
        <f t="shared" si="236"/>
        <v>0</v>
      </c>
      <c r="P3829">
        <f t="shared" si="237"/>
        <v>0</v>
      </c>
      <c r="Q3829" s="14" t="s">
        <v>8313</v>
      </c>
      <c r="R3829" t="s">
        <v>8351</v>
      </c>
      <c r="S3829" s="17">
        <f t="shared" si="238"/>
        <v>42603.354131944448</v>
      </c>
      <c r="T3829" s="17">
        <f t="shared" si="239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2">
        <f t="shared" si="236"/>
        <v>0</v>
      </c>
      <c r="P3830">
        <f t="shared" si="237"/>
        <v>0</v>
      </c>
      <c r="Q3830" s="14" t="s">
        <v>8313</v>
      </c>
      <c r="R3830" t="s">
        <v>8314</v>
      </c>
      <c r="S3830" s="17">
        <f t="shared" si="238"/>
        <v>42067.234375</v>
      </c>
      <c r="T3830" s="17">
        <f t="shared" si="239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2">
        <f t="shared" si="236"/>
        <v>0</v>
      </c>
      <c r="P3831">
        <f t="shared" si="237"/>
        <v>0</v>
      </c>
      <c r="Q3831" s="14" t="s">
        <v>8316</v>
      </c>
      <c r="R3831" t="s">
        <v>8334</v>
      </c>
      <c r="S3831" s="17">
        <f t="shared" si="238"/>
        <v>41927.235636574071</v>
      </c>
      <c r="T3831" s="17">
        <f t="shared" si="239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2">
        <f t="shared" si="236"/>
        <v>0</v>
      </c>
      <c r="P3832">
        <f t="shared" si="237"/>
        <v>0</v>
      </c>
      <c r="Q3832" s="14" t="s">
        <v>8319</v>
      </c>
      <c r="R3832" t="s">
        <v>8345</v>
      </c>
      <c r="S3832" s="17">
        <f t="shared" si="238"/>
        <v>42342.03943287037</v>
      </c>
      <c r="T3832" s="17">
        <f t="shared" si="239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2">
        <f t="shared" si="236"/>
        <v>0</v>
      </c>
      <c r="P3833">
        <f t="shared" si="237"/>
        <v>0</v>
      </c>
      <c r="Q3833" s="14" t="s">
        <v>8319</v>
      </c>
      <c r="R3833" t="s">
        <v>8345</v>
      </c>
      <c r="S3833" s="17">
        <f t="shared" si="238"/>
        <v>42224.408275462964</v>
      </c>
      <c r="T3833" s="17">
        <f t="shared" si="239"/>
        <v>42254.408275462964</v>
      </c>
    </row>
    <row r="3834" spans="1:20" ht="48" hidden="1" x14ac:dyDescent="0.2">
      <c r="A3834">
        <v>2687</v>
      </c>
      <c r="B3834" s="3" t="s">
        <v>2687</v>
      </c>
      <c r="C3834" s="3" t="s">
        <v>6797</v>
      </c>
      <c r="D3834" s="6">
        <v>15000</v>
      </c>
      <c r="E3834" s="8">
        <v>0</v>
      </c>
      <c r="F3834" t="s">
        <v>8220</v>
      </c>
      <c r="G3834" t="s">
        <v>8223</v>
      </c>
      <c r="H3834" t="s">
        <v>8245</v>
      </c>
      <c r="I3834">
        <v>1435591318</v>
      </c>
      <c r="J3834">
        <v>1432999318</v>
      </c>
      <c r="K3834" t="b">
        <v>0</v>
      </c>
      <c r="L3834">
        <v>0</v>
      </c>
      <c r="M3834" t="b">
        <v>0</v>
      </c>
      <c r="N3834" t="s">
        <v>8282</v>
      </c>
      <c r="O3834" s="12">
        <f t="shared" si="236"/>
        <v>0</v>
      </c>
      <c r="P3834">
        <f t="shared" si="237"/>
        <v>0</v>
      </c>
      <c r="Q3834" s="14" t="s">
        <v>8319</v>
      </c>
      <c r="R3834" t="s">
        <v>8345</v>
      </c>
      <c r="S3834" s="17">
        <f t="shared" si="238"/>
        <v>42154.64025462963</v>
      </c>
      <c r="T3834" s="17">
        <f t="shared" si="239"/>
        <v>42184.64025462963</v>
      </c>
    </row>
    <row r="3835" spans="1:20" ht="48" x14ac:dyDescent="0.2">
      <c r="A3835">
        <v>3790</v>
      </c>
      <c r="B3835" s="3" t="s">
        <v>3787</v>
      </c>
      <c r="C3835" s="3" t="s">
        <v>7900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1479834023</v>
      </c>
      <c r="J3835">
        <v>1477238423</v>
      </c>
      <c r="K3835" t="b">
        <v>0</v>
      </c>
      <c r="L3835">
        <v>0</v>
      </c>
      <c r="M3835" t="b">
        <v>0</v>
      </c>
      <c r="N3835" t="s">
        <v>8303</v>
      </c>
      <c r="O3835" s="12">
        <f t="shared" si="236"/>
        <v>0</v>
      </c>
      <c r="P3835">
        <f t="shared" si="237"/>
        <v>0</v>
      </c>
      <c r="Q3835" s="14" t="s">
        <v>8323</v>
      </c>
      <c r="R3835" t="s">
        <v>8335</v>
      </c>
      <c r="S3835" s="17">
        <f t="shared" si="238"/>
        <v>42666.666932870372</v>
      </c>
      <c r="T3835" s="17">
        <f t="shared" si="239"/>
        <v>42696.708599537036</v>
      </c>
    </row>
    <row r="3836" spans="1:20" ht="48" hidden="1" x14ac:dyDescent="0.2">
      <c r="A3836">
        <v>2577</v>
      </c>
      <c r="B3836" s="3" t="s">
        <v>2577</v>
      </c>
      <c r="C3836" s="3" t="s">
        <v>6687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1407181297</v>
      </c>
      <c r="J3836">
        <v>1405021297</v>
      </c>
      <c r="K3836" t="b">
        <v>0</v>
      </c>
      <c r="L3836">
        <v>0</v>
      </c>
      <c r="M3836" t="b">
        <v>0</v>
      </c>
      <c r="N3836" t="s">
        <v>8282</v>
      </c>
      <c r="O3836" s="12">
        <f t="shared" si="236"/>
        <v>0</v>
      </c>
      <c r="P3836">
        <f t="shared" si="237"/>
        <v>0</v>
      </c>
      <c r="Q3836" s="14" t="s">
        <v>8319</v>
      </c>
      <c r="R3836" t="s">
        <v>8345</v>
      </c>
      <c r="S3836" s="17">
        <f t="shared" si="238"/>
        <v>41830.820567129631</v>
      </c>
      <c r="T3836" s="17">
        <f t="shared" si="239"/>
        <v>41855.820567129631</v>
      </c>
    </row>
    <row r="3837" spans="1:20" ht="48" x14ac:dyDescent="0.2">
      <c r="A3837">
        <v>2954</v>
      </c>
      <c r="B3837" s="3" t="s">
        <v>2954</v>
      </c>
      <c r="C3837" s="3" t="s">
        <v>7064</v>
      </c>
      <c r="D3837" s="6">
        <v>15000</v>
      </c>
      <c r="E3837" s="8">
        <v>0</v>
      </c>
      <c r="F3837" t="s">
        <v>8219</v>
      </c>
      <c r="G3837" t="s">
        <v>8223</v>
      </c>
      <c r="H3837" t="s">
        <v>8245</v>
      </c>
      <c r="I3837">
        <v>1489669203</v>
      </c>
      <c r="J3837">
        <v>1487944803</v>
      </c>
      <c r="K3837" t="b">
        <v>0</v>
      </c>
      <c r="L3837">
        <v>0</v>
      </c>
      <c r="M3837" t="b">
        <v>0</v>
      </c>
      <c r="N3837" t="s">
        <v>8301</v>
      </c>
      <c r="O3837" s="12">
        <f t="shared" si="236"/>
        <v>0</v>
      </c>
      <c r="P3837">
        <f t="shared" si="237"/>
        <v>0</v>
      </c>
      <c r="Q3837" s="14" t="s">
        <v>8323</v>
      </c>
      <c r="R3837" t="s">
        <v>8324</v>
      </c>
      <c r="S3837" s="17">
        <f t="shared" si="238"/>
        <v>42790.583368055552</v>
      </c>
      <c r="T3837" s="17">
        <f t="shared" si="239"/>
        <v>42810.541701388895</v>
      </c>
    </row>
    <row r="3838" spans="1:20" ht="48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2">
        <f t="shared" si="236"/>
        <v>0</v>
      </c>
      <c r="P3838">
        <f t="shared" si="237"/>
        <v>0</v>
      </c>
      <c r="Q3838" s="14" t="s">
        <v>8323</v>
      </c>
      <c r="R3838" t="s">
        <v>8335</v>
      </c>
      <c r="S3838" s="17">
        <f t="shared" si="238"/>
        <v>42180.145787037036</v>
      </c>
      <c r="T3838" s="17">
        <f t="shared" si="23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2">
        <f t="shared" si="236"/>
        <v>0</v>
      </c>
      <c r="P3839">
        <f t="shared" si="237"/>
        <v>0</v>
      </c>
      <c r="Q3839" s="14" t="s">
        <v>8323</v>
      </c>
      <c r="R3839" t="s">
        <v>8335</v>
      </c>
      <c r="S3839" s="17">
        <f t="shared" si="238"/>
        <v>41999.861064814817</v>
      </c>
      <c r="T3839" s="17">
        <f t="shared" si="23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2">
        <f t="shared" si="236"/>
        <v>0</v>
      </c>
      <c r="P3840">
        <f t="shared" si="237"/>
        <v>0</v>
      </c>
      <c r="Q3840" s="14" t="s">
        <v>8323</v>
      </c>
      <c r="R3840" t="s">
        <v>8335</v>
      </c>
      <c r="S3840" s="17">
        <f t="shared" si="238"/>
        <v>41854.602650462963</v>
      </c>
      <c r="T3840" s="17">
        <f t="shared" si="239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2">
        <f t="shared" si="236"/>
        <v>0</v>
      </c>
      <c r="P3841">
        <f t="shared" si="237"/>
        <v>0</v>
      </c>
      <c r="Q3841" s="14" t="s">
        <v>8321</v>
      </c>
      <c r="R3841" t="s">
        <v>8339</v>
      </c>
      <c r="S3841" s="17">
        <f t="shared" si="238"/>
        <v>42400.176377314812</v>
      </c>
      <c r="T3841" s="17">
        <f t="shared" si="23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2">
        <f t="shared" si="236"/>
        <v>0</v>
      </c>
      <c r="P3842">
        <f t="shared" si="237"/>
        <v>0</v>
      </c>
      <c r="Q3842" s="14" t="s">
        <v>8311</v>
      </c>
      <c r="R3842" t="s">
        <v>8348</v>
      </c>
      <c r="S3842" s="17">
        <f t="shared" si="238"/>
        <v>41818.703275462962</v>
      </c>
      <c r="T3842" s="17">
        <f t="shared" si="23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2">
        <f t="shared" ref="O3843:O3906" si="240">ROUND(E3843/D3843*100,0)</f>
        <v>0</v>
      </c>
      <c r="P3843">
        <f t="shared" ref="P3843:P3906" si="241">IFERROR(ROUND(E3843/L3843,2),0)</f>
        <v>0</v>
      </c>
      <c r="Q3843" s="14" t="s">
        <v>8308</v>
      </c>
      <c r="R3843" t="s">
        <v>8342</v>
      </c>
      <c r="S3843" s="17">
        <f t="shared" ref="S3843:S3906" si="242">(((J3843/60)/60)/24)+DATE(1970,1,1)</f>
        <v>42086.83085648148</v>
      </c>
      <c r="T3843" s="17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2">
        <f t="shared" si="240"/>
        <v>0</v>
      </c>
      <c r="P3844">
        <f t="shared" si="241"/>
        <v>0</v>
      </c>
      <c r="Q3844" s="14" t="s">
        <v>8311</v>
      </c>
      <c r="R3844" t="s">
        <v>8348</v>
      </c>
      <c r="S3844" s="17">
        <f t="shared" si="242"/>
        <v>42093.131469907406</v>
      </c>
      <c r="T3844" s="17">
        <f t="shared" si="243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2">
        <f t="shared" si="240"/>
        <v>0</v>
      </c>
      <c r="P3845">
        <f t="shared" si="241"/>
        <v>0</v>
      </c>
      <c r="Q3845" s="14" t="s">
        <v>8311</v>
      </c>
      <c r="R3845" t="s">
        <v>8348</v>
      </c>
      <c r="S3845" s="17">
        <f t="shared" si="242"/>
        <v>42707.926030092596</v>
      </c>
      <c r="T3845" s="17">
        <f t="shared" si="243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2">
        <f t="shared" si="240"/>
        <v>0</v>
      </c>
      <c r="P3846">
        <f t="shared" si="241"/>
        <v>0</v>
      </c>
      <c r="Q3846" s="14" t="s">
        <v>8308</v>
      </c>
      <c r="R3846" t="s">
        <v>8342</v>
      </c>
      <c r="S3846" s="17">
        <f t="shared" si="242"/>
        <v>41956.853078703702</v>
      </c>
      <c r="T3846" s="17">
        <f t="shared" si="243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2">
        <f t="shared" si="240"/>
        <v>0</v>
      </c>
      <c r="P3847">
        <f t="shared" si="241"/>
        <v>0</v>
      </c>
      <c r="Q3847" s="14" t="s">
        <v>8321</v>
      </c>
      <c r="R3847" t="s">
        <v>8325</v>
      </c>
      <c r="S3847" s="17">
        <f t="shared" si="242"/>
        <v>42567.004432870366</v>
      </c>
      <c r="T3847" s="17">
        <f t="shared" si="243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2">
        <f t="shared" si="240"/>
        <v>0</v>
      </c>
      <c r="P3848">
        <f t="shared" si="241"/>
        <v>0</v>
      </c>
      <c r="Q3848" s="14" t="s">
        <v>8321</v>
      </c>
      <c r="R3848" t="s">
        <v>8339</v>
      </c>
      <c r="S3848" s="17">
        <f t="shared" si="242"/>
        <v>42714.054398148146</v>
      </c>
      <c r="T3848" s="17">
        <f t="shared" si="243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2">
        <f t="shared" si="240"/>
        <v>0</v>
      </c>
      <c r="P3849">
        <f t="shared" si="241"/>
        <v>0</v>
      </c>
      <c r="Q3849" s="14" t="s">
        <v>8346</v>
      </c>
      <c r="R3849" t="s">
        <v>8347</v>
      </c>
      <c r="S3849" s="17">
        <f t="shared" si="242"/>
        <v>42382.431076388893</v>
      </c>
      <c r="T3849" s="17">
        <f t="shared" si="243"/>
        <v>42412.431076388893</v>
      </c>
    </row>
    <row r="3850" spans="1:20" ht="48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2">
        <f t="shared" si="240"/>
        <v>0</v>
      </c>
      <c r="P3850">
        <f t="shared" si="241"/>
        <v>0</v>
      </c>
      <c r="Q3850" s="14" t="s">
        <v>8323</v>
      </c>
      <c r="R3850" t="s">
        <v>8335</v>
      </c>
      <c r="S3850" s="17">
        <f t="shared" si="242"/>
        <v>42182.062476851846</v>
      </c>
      <c r="T3850" s="17">
        <f t="shared" si="243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2">
        <f t="shared" si="240"/>
        <v>0</v>
      </c>
      <c r="P3851">
        <f t="shared" si="241"/>
        <v>0</v>
      </c>
      <c r="Q3851" s="14" t="s">
        <v>8308</v>
      </c>
      <c r="R3851" t="s">
        <v>8310</v>
      </c>
      <c r="S3851" s="17">
        <f t="shared" si="242"/>
        <v>42732.060277777782</v>
      </c>
      <c r="T3851" s="17">
        <f t="shared" si="243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2">
        <f t="shared" si="240"/>
        <v>0</v>
      </c>
      <c r="P3852">
        <f t="shared" si="241"/>
        <v>0</v>
      </c>
      <c r="Q3852" s="14" t="s">
        <v>8321</v>
      </c>
      <c r="R3852" t="s">
        <v>8325</v>
      </c>
      <c r="S3852" s="17">
        <f t="shared" si="242"/>
        <v>42584.123865740738</v>
      </c>
      <c r="T3852" s="17">
        <f t="shared" si="243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2">
        <f t="shared" si="240"/>
        <v>0</v>
      </c>
      <c r="P3853">
        <f t="shared" si="241"/>
        <v>0</v>
      </c>
      <c r="Q3853" s="14" t="s">
        <v>8321</v>
      </c>
      <c r="R3853" t="s">
        <v>8325</v>
      </c>
      <c r="S3853" s="17">
        <f t="shared" si="242"/>
        <v>42164.908530092594</v>
      </c>
      <c r="T3853" s="17">
        <f t="shared" si="243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2">
        <f t="shared" si="240"/>
        <v>0</v>
      </c>
      <c r="P3854">
        <f t="shared" si="241"/>
        <v>0</v>
      </c>
      <c r="Q3854" s="14" t="s">
        <v>8321</v>
      </c>
      <c r="R3854" t="s">
        <v>8339</v>
      </c>
      <c r="S3854" s="17">
        <f t="shared" si="242"/>
        <v>42065.910983796297</v>
      </c>
      <c r="T3854" s="17">
        <f t="shared" si="243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2">
        <f t="shared" si="240"/>
        <v>0</v>
      </c>
      <c r="P3855">
        <f t="shared" si="241"/>
        <v>0</v>
      </c>
      <c r="Q3855" s="14" t="s">
        <v>8321</v>
      </c>
      <c r="R3855" t="s">
        <v>8339</v>
      </c>
      <c r="S3855" s="17">
        <f t="shared" si="242"/>
        <v>42366.982627314821</v>
      </c>
      <c r="T3855" s="17">
        <f t="shared" si="243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2">
        <f t="shared" si="240"/>
        <v>0</v>
      </c>
      <c r="P3856">
        <f t="shared" si="241"/>
        <v>0</v>
      </c>
      <c r="Q3856" s="14" t="s">
        <v>8321</v>
      </c>
      <c r="R3856" t="s">
        <v>8339</v>
      </c>
      <c r="S3856" s="17">
        <f t="shared" si="242"/>
        <v>40703.234386574077</v>
      </c>
      <c r="T3856" s="17">
        <f t="shared" si="243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2">
        <f t="shared" si="240"/>
        <v>0</v>
      </c>
      <c r="P3857">
        <f t="shared" si="241"/>
        <v>0</v>
      </c>
      <c r="Q3857" s="14" t="s">
        <v>8308</v>
      </c>
      <c r="R3857" t="s">
        <v>8342</v>
      </c>
      <c r="S3857" s="17">
        <f t="shared" si="242"/>
        <v>41975.842523148152</v>
      </c>
      <c r="T3857" s="17">
        <f t="shared" si="243"/>
        <v>42005.842523148152</v>
      </c>
    </row>
    <row r="3858" spans="1:20" ht="64" hidden="1" x14ac:dyDescent="0.2">
      <c r="A3858">
        <v>1107</v>
      </c>
      <c r="B3858" s="3" t="s">
        <v>1108</v>
      </c>
      <c r="C3858" s="3" t="s">
        <v>5217</v>
      </c>
      <c r="D3858" s="6">
        <v>10000</v>
      </c>
      <c r="E3858" s="8">
        <v>0</v>
      </c>
      <c r="F3858" t="s">
        <v>8220</v>
      </c>
      <c r="G3858" t="s">
        <v>8223</v>
      </c>
      <c r="H3858" t="s">
        <v>8245</v>
      </c>
      <c r="I3858">
        <v>1406148024</v>
      </c>
      <c r="J3858">
        <v>1403556024</v>
      </c>
      <c r="K3858" t="b">
        <v>0</v>
      </c>
      <c r="L3858">
        <v>0</v>
      </c>
      <c r="M3858" t="b">
        <v>0</v>
      </c>
      <c r="N3858" t="s">
        <v>8280</v>
      </c>
      <c r="O3858" s="12">
        <f t="shared" si="240"/>
        <v>0</v>
      </c>
      <c r="P3858">
        <f t="shared" si="241"/>
        <v>0</v>
      </c>
      <c r="Q3858" s="14" t="s">
        <v>8316</v>
      </c>
      <c r="R3858" t="s">
        <v>8334</v>
      </c>
      <c r="S3858" s="17">
        <f t="shared" si="242"/>
        <v>41813.861388888887</v>
      </c>
      <c r="T3858" s="17">
        <f t="shared" si="243"/>
        <v>41843.861388888887</v>
      </c>
    </row>
    <row r="3859" spans="1:20" ht="64" hidden="1" x14ac:dyDescent="0.2">
      <c r="A3859">
        <v>1164</v>
      </c>
      <c r="B3859" s="3" t="s">
        <v>1165</v>
      </c>
      <c r="C3859" s="3" t="s">
        <v>5274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1466270582</v>
      </c>
      <c r="J3859">
        <v>1463678582</v>
      </c>
      <c r="K3859" t="b">
        <v>0</v>
      </c>
      <c r="L3859">
        <v>0</v>
      </c>
      <c r="M3859" t="b">
        <v>0</v>
      </c>
      <c r="N3859" t="s">
        <v>8282</v>
      </c>
      <c r="O3859" s="12">
        <f t="shared" si="240"/>
        <v>0</v>
      </c>
      <c r="P3859">
        <f t="shared" si="241"/>
        <v>0</v>
      </c>
      <c r="Q3859" s="14" t="s">
        <v>8319</v>
      </c>
      <c r="R3859" t="s">
        <v>8345</v>
      </c>
      <c r="S3859" s="17">
        <f t="shared" si="242"/>
        <v>42509.724328703705</v>
      </c>
      <c r="T3859" s="17">
        <f t="shared" si="243"/>
        <v>42539.724328703705</v>
      </c>
    </row>
    <row r="3860" spans="1:20" ht="32" hidden="1" x14ac:dyDescent="0.2">
      <c r="A3860">
        <v>1429</v>
      </c>
      <c r="B3860" s="3" t="s">
        <v>1430</v>
      </c>
      <c r="C3860" s="3" t="s">
        <v>5539</v>
      </c>
      <c r="D3860" s="6">
        <v>10000</v>
      </c>
      <c r="E3860" s="8">
        <v>0</v>
      </c>
      <c r="F3860" t="s">
        <v>8220</v>
      </c>
      <c r="G3860" t="s">
        <v>8223</v>
      </c>
      <c r="H3860" t="s">
        <v>8245</v>
      </c>
      <c r="I3860">
        <v>1428629242</v>
      </c>
      <c r="J3860">
        <v>1426037242</v>
      </c>
      <c r="K3860" t="b">
        <v>0</v>
      </c>
      <c r="L3860">
        <v>0</v>
      </c>
      <c r="M3860" t="b">
        <v>0</v>
      </c>
      <c r="N3860" t="s">
        <v>8285</v>
      </c>
      <c r="O3860" s="12">
        <f t="shared" si="240"/>
        <v>0</v>
      </c>
      <c r="P3860">
        <f t="shared" si="241"/>
        <v>0</v>
      </c>
      <c r="Q3860" s="14" t="s">
        <v>8311</v>
      </c>
      <c r="R3860" t="s">
        <v>8348</v>
      </c>
      <c r="S3860" s="17">
        <f t="shared" si="242"/>
        <v>42074.060671296291</v>
      </c>
      <c r="T3860" s="17">
        <f t="shared" si="243"/>
        <v>42104.060671296291</v>
      </c>
    </row>
    <row r="3861" spans="1:20" ht="48" hidden="1" x14ac:dyDescent="0.2">
      <c r="A3861">
        <v>1487</v>
      </c>
      <c r="B3861" s="3" t="s">
        <v>1488</v>
      </c>
      <c r="C3861" s="3" t="s">
        <v>5597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1470175271</v>
      </c>
      <c r="J3861">
        <v>1467583271</v>
      </c>
      <c r="K3861" t="b">
        <v>0</v>
      </c>
      <c r="L3861">
        <v>0</v>
      </c>
      <c r="M3861" t="b">
        <v>0</v>
      </c>
      <c r="N3861" t="s">
        <v>8273</v>
      </c>
      <c r="O3861" s="12">
        <f t="shared" si="240"/>
        <v>0</v>
      </c>
      <c r="P3861">
        <f t="shared" si="241"/>
        <v>0</v>
      </c>
      <c r="Q3861" s="14" t="s">
        <v>8311</v>
      </c>
      <c r="R3861" t="s">
        <v>8352</v>
      </c>
      <c r="S3861" s="17">
        <f t="shared" si="242"/>
        <v>42554.917488425926</v>
      </c>
      <c r="T3861" s="17">
        <f t="shared" si="243"/>
        <v>42584.917488425926</v>
      </c>
    </row>
    <row r="3862" spans="1:20" ht="48" hidden="1" x14ac:dyDescent="0.2">
      <c r="A3862">
        <v>1729</v>
      </c>
      <c r="B3862" s="3" t="s">
        <v>1730</v>
      </c>
      <c r="C3862" s="3" t="s">
        <v>5839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1465521306</v>
      </c>
      <c r="J3862">
        <v>1460337306</v>
      </c>
      <c r="K3862" t="b">
        <v>0</v>
      </c>
      <c r="L3862">
        <v>0</v>
      </c>
      <c r="M3862" t="b">
        <v>0</v>
      </c>
      <c r="N3862" t="s">
        <v>8291</v>
      </c>
      <c r="O3862" s="12">
        <f t="shared" si="240"/>
        <v>0</v>
      </c>
      <c r="P3862">
        <f t="shared" si="241"/>
        <v>0</v>
      </c>
      <c r="Q3862" s="14" t="s">
        <v>8327</v>
      </c>
      <c r="R3862" t="s">
        <v>8330</v>
      </c>
      <c r="S3862" s="17">
        <f t="shared" si="242"/>
        <v>42471.052152777775</v>
      </c>
      <c r="T3862" s="17">
        <f t="shared" si="243"/>
        <v>42531.052152777775</v>
      </c>
    </row>
    <row r="3863" spans="1:20" ht="48" hidden="1" x14ac:dyDescent="0.2">
      <c r="A3863">
        <v>1733</v>
      </c>
      <c r="B3863" s="3" t="s">
        <v>1734</v>
      </c>
      <c r="C3863" s="3" t="s">
        <v>5843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1473802200</v>
      </c>
      <c r="J3863">
        <v>1472746374</v>
      </c>
      <c r="K3863" t="b">
        <v>0</v>
      </c>
      <c r="L3863">
        <v>0</v>
      </c>
      <c r="M3863" t="b">
        <v>0</v>
      </c>
      <c r="N3863" t="s">
        <v>8291</v>
      </c>
      <c r="O3863" s="12">
        <f t="shared" si="240"/>
        <v>0</v>
      </c>
      <c r="P3863">
        <f t="shared" si="241"/>
        <v>0</v>
      </c>
      <c r="Q3863" s="14" t="s">
        <v>8327</v>
      </c>
      <c r="R3863" t="s">
        <v>8330</v>
      </c>
      <c r="S3863" s="17">
        <f t="shared" si="242"/>
        <v>42614.675625000003</v>
      </c>
      <c r="T3863" s="17">
        <f t="shared" si="243"/>
        <v>42626.895833333328</v>
      </c>
    </row>
    <row r="3864" spans="1:20" ht="48" hidden="1" x14ac:dyDescent="0.2">
      <c r="A3864">
        <v>1869</v>
      </c>
      <c r="B3864" s="3" t="s">
        <v>1870</v>
      </c>
      <c r="C3864" s="3" t="s">
        <v>5979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1483488249</v>
      </c>
      <c r="J3864">
        <v>1480896249</v>
      </c>
      <c r="K3864" t="b">
        <v>0</v>
      </c>
      <c r="L3864">
        <v>0</v>
      </c>
      <c r="M3864" t="b">
        <v>0</v>
      </c>
      <c r="N3864" t="s">
        <v>8281</v>
      </c>
      <c r="O3864" s="12">
        <f t="shared" si="240"/>
        <v>0</v>
      </c>
      <c r="P3864">
        <f t="shared" si="241"/>
        <v>0</v>
      </c>
      <c r="Q3864" s="14" t="s">
        <v>8316</v>
      </c>
      <c r="R3864" t="s">
        <v>8344</v>
      </c>
      <c r="S3864" s="17">
        <f t="shared" si="242"/>
        <v>42709.002881944441</v>
      </c>
      <c r="T3864" s="17">
        <f t="shared" si="243"/>
        <v>42739.002881944441</v>
      </c>
    </row>
    <row r="3865" spans="1:20" ht="48" hidden="1" x14ac:dyDescent="0.2">
      <c r="A3865">
        <v>2433</v>
      </c>
      <c r="B3865" s="3" t="s">
        <v>2434</v>
      </c>
      <c r="C3865" s="3" t="s">
        <v>6543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1456608943</v>
      </c>
      <c r="J3865">
        <v>1454016943</v>
      </c>
      <c r="K3865" t="b">
        <v>0</v>
      </c>
      <c r="L3865">
        <v>0</v>
      </c>
      <c r="M3865" t="b">
        <v>0</v>
      </c>
      <c r="N3865" t="s">
        <v>8282</v>
      </c>
      <c r="O3865" s="12">
        <f t="shared" si="240"/>
        <v>0</v>
      </c>
      <c r="P3865">
        <f t="shared" si="241"/>
        <v>0</v>
      </c>
      <c r="Q3865" s="14" t="s">
        <v>8319</v>
      </c>
      <c r="R3865" t="s">
        <v>8345</v>
      </c>
      <c r="S3865" s="17">
        <f t="shared" si="242"/>
        <v>42397.89980324074</v>
      </c>
      <c r="T3865" s="17">
        <f t="shared" si="243"/>
        <v>42427.89980324074</v>
      </c>
    </row>
    <row r="3866" spans="1:20" ht="48" hidden="1" x14ac:dyDescent="0.2">
      <c r="A3866">
        <v>2439</v>
      </c>
      <c r="B3866" s="3" t="s">
        <v>2440</v>
      </c>
      <c r="C3866" s="3" t="s">
        <v>6549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1445197129</v>
      </c>
      <c r="J3866">
        <v>1442605129</v>
      </c>
      <c r="K3866" t="b">
        <v>0</v>
      </c>
      <c r="L3866">
        <v>0</v>
      </c>
      <c r="M3866" t="b">
        <v>0</v>
      </c>
      <c r="N3866" t="s">
        <v>8282</v>
      </c>
      <c r="O3866" s="12">
        <f t="shared" si="240"/>
        <v>0</v>
      </c>
      <c r="P3866">
        <f t="shared" si="241"/>
        <v>0</v>
      </c>
      <c r="Q3866" s="14" t="s">
        <v>8319</v>
      </c>
      <c r="R3866" t="s">
        <v>8345</v>
      </c>
      <c r="S3866" s="17">
        <f t="shared" si="242"/>
        <v>42265.818622685183</v>
      </c>
      <c r="T3866" s="17">
        <f t="shared" si="243"/>
        <v>42295.818622685183</v>
      </c>
    </row>
    <row r="3867" spans="1:20" ht="48" hidden="1" x14ac:dyDescent="0.2">
      <c r="A3867">
        <v>2503</v>
      </c>
      <c r="B3867" s="3" t="s">
        <v>2503</v>
      </c>
      <c r="C3867" s="3" t="s">
        <v>6613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1465333560</v>
      </c>
      <c r="J3867">
        <v>1462743308</v>
      </c>
      <c r="K3867" t="b">
        <v>0</v>
      </c>
      <c r="L3867">
        <v>0</v>
      </c>
      <c r="M3867" t="b">
        <v>0</v>
      </c>
      <c r="N3867" t="s">
        <v>8297</v>
      </c>
      <c r="O3867" s="12">
        <f t="shared" si="240"/>
        <v>0</v>
      </c>
      <c r="P3867">
        <f t="shared" si="241"/>
        <v>0</v>
      </c>
      <c r="Q3867" s="14" t="s">
        <v>8319</v>
      </c>
      <c r="R3867" t="s">
        <v>8357</v>
      </c>
      <c r="S3867" s="17">
        <f t="shared" si="242"/>
        <v>42498.899398148147</v>
      </c>
      <c r="T3867" s="17">
        <f t="shared" si="243"/>
        <v>42528.879166666666</v>
      </c>
    </row>
    <row r="3868" spans="1:20" ht="32" hidden="1" x14ac:dyDescent="0.2">
      <c r="A3868">
        <v>2584</v>
      </c>
      <c r="B3868" s="3" t="s">
        <v>2584</v>
      </c>
      <c r="C3868" s="3" t="s">
        <v>6694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1434341369</v>
      </c>
      <c r="J3868">
        <v>1431749369</v>
      </c>
      <c r="K3868" t="b">
        <v>0</v>
      </c>
      <c r="L3868">
        <v>0</v>
      </c>
      <c r="M3868" t="b">
        <v>0</v>
      </c>
      <c r="N3868" t="s">
        <v>8282</v>
      </c>
      <c r="O3868" s="12">
        <f t="shared" si="240"/>
        <v>0</v>
      </c>
      <c r="P3868">
        <f t="shared" si="241"/>
        <v>0</v>
      </c>
      <c r="Q3868" s="14" t="s">
        <v>8319</v>
      </c>
      <c r="R3868" t="s">
        <v>8345</v>
      </c>
      <c r="S3868" s="17">
        <f t="shared" si="242"/>
        <v>42140.173252314817</v>
      </c>
      <c r="T3868" s="17">
        <f t="shared" si="243"/>
        <v>42170.173252314817</v>
      </c>
    </row>
    <row r="3869" spans="1:20" ht="48" hidden="1" x14ac:dyDescent="0.2">
      <c r="A3869">
        <v>2593</v>
      </c>
      <c r="B3869" s="3" t="s">
        <v>2593</v>
      </c>
      <c r="C3869" s="3" t="s">
        <v>6703</v>
      </c>
      <c r="D3869" s="6">
        <v>10000</v>
      </c>
      <c r="E3869" s="8">
        <v>0</v>
      </c>
      <c r="F3869" t="s">
        <v>8220</v>
      </c>
      <c r="G3869" t="s">
        <v>8223</v>
      </c>
      <c r="H3869" t="s">
        <v>8245</v>
      </c>
      <c r="I3869">
        <v>1429993026</v>
      </c>
      <c r="J3869">
        <v>1427401026</v>
      </c>
      <c r="K3869" t="b">
        <v>0</v>
      </c>
      <c r="L3869">
        <v>0</v>
      </c>
      <c r="M3869" t="b">
        <v>0</v>
      </c>
      <c r="N3869" t="s">
        <v>8282</v>
      </c>
      <c r="O3869" s="12">
        <f t="shared" si="240"/>
        <v>0</v>
      </c>
      <c r="P3869">
        <f t="shared" si="241"/>
        <v>0</v>
      </c>
      <c r="Q3869" s="14" t="s">
        <v>8319</v>
      </c>
      <c r="R3869" t="s">
        <v>8345</v>
      </c>
      <c r="S3869" s="17">
        <f t="shared" si="242"/>
        <v>42089.84520833334</v>
      </c>
      <c r="T3869" s="17">
        <f t="shared" si="243"/>
        <v>42119.84520833334</v>
      </c>
    </row>
    <row r="3870" spans="1:20" ht="48" hidden="1" x14ac:dyDescent="0.2">
      <c r="A3870">
        <v>2754</v>
      </c>
      <c r="B3870" s="3" t="s">
        <v>2754</v>
      </c>
      <c r="C3870" s="3" t="s">
        <v>6864</v>
      </c>
      <c r="D3870" s="6">
        <v>10000</v>
      </c>
      <c r="E3870" s="8">
        <v>0</v>
      </c>
      <c r="F3870" t="s">
        <v>8220</v>
      </c>
      <c r="G3870" t="s">
        <v>8223</v>
      </c>
      <c r="H3870" t="s">
        <v>8245</v>
      </c>
      <c r="I3870">
        <v>1410448551</v>
      </c>
      <c r="J3870">
        <v>1407856551</v>
      </c>
      <c r="K3870" t="b">
        <v>0</v>
      </c>
      <c r="L3870">
        <v>0</v>
      </c>
      <c r="M3870" t="b">
        <v>0</v>
      </c>
      <c r="N3870" t="s">
        <v>8302</v>
      </c>
      <c r="O3870" s="12">
        <f t="shared" si="240"/>
        <v>0</v>
      </c>
      <c r="P3870">
        <f t="shared" si="241"/>
        <v>0</v>
      </c>
      <c r="Q3870" s="14" t="s">
        <v>8311</v>
      </c>
      <c r="R3870" t="s">
        <v>8356</v>
      </c>
      <c r="S3870" s="17">
        <f t="shared" si="242"/>
        <v>41863.636006944449</v>
      </c>
      <c r="T3870" s="17">
        <f t="shared" si="243"/>
        <v>41893.636006944449</v>
      </c>
    </row>
    <row r="3871" spans="1:20" ht="48" x14ac:dyDescent="0.2">
      <c r="A3871">
        <v>2899</v>
      </c>
      <c r="B3871" s="3" t="s">
        <v>2899</v>
      </c>
      <c r="C3871" s="3" t="s">
        <v>7009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1469325158</v>
      </c>
      <c r="J3871">
        <v>1464141158</v>
      </c>
      <c r="K3871" t="b">
        <v>0</v>
      </c>
      <c r="L3871">
        <v>0</v>
      </c>
      <c r="M3871" t="b">
        <v>0</v>
      </c>
      <c r="N3871" t="s">
        <v>8269</v>
      </c>
      <c r="O3871" s="12">
        <f t="shared" si="240"/>
        <v>0</v>
      </c>
      <c r="P3871">
        <f t="shared" si="241"/>
        <v>0</v>
      </c>
      <c r="Q3871" s="14" t="s">
        <v>8323</v>
      </c>
      <c r="R3871" t="s">
        <v>8326</v>
      </c>
      <c r="S3871" s="17">
        <f t="shared" si="242"/>
        <v>42515.078217592592</v>
      </c>
      <c r="T3871" s="17">
        <f t="shared" si="243"/>
        <v>42575.078217592592</v>
      </c>
    </row>
    <row r="3872" spans="1:20" ht="48" x14ac:dyDescent="0.2">
      <c r="A3872">
        <v>3930</v>
      </c>
      <c r="B3872" s="3" t="s">
        <v>3927</v>
      </c>
      <c r="C3872" s="3" t="s">
        <v>8038</v>
      </c>
      <c r="D3872" s="6">
        <v>10000</v>
      </c>
      <c r="E3872" s="8">
        <v>0</v>
      </c>
      <c r="F3872" t="s">
        <v>8220</v>
      </c>
      <c r="G3872" t="s">
        <v>8225</v>
      </c>
      <c r="H3872" t="s">
        <v>8247</v>
      </c>
      <c r="I3872">
        <v>1459490400</v>
      </c>
      <c r="J3872">
        <v>1457078868</v>
      </c>
      <c r="K3872" t="b">
        <v>0</v>
      </c>
      <c r="L3872">
        <v>0</v>
      </c>
      <c r="M3872" t="b">
        <v>0</v>
      </c>
      <c r="N3872" t="s">
        <v>8269</v>
      </c>
      <c r="O3872" s="12">
        <f t="shared" si="240"/>
        <v>0</v>
      </c>
      <c r="P3872">
        <f t="shared" si="241"/>
        <v>0</v>
      </c>
      <c r="Q3872" s="14" t="s">
        <v>8323</v>
      </c>
      <c r="R3872" t="s">
        <v>8326</v>
      </c>
      <c r="S3872" s="17">
        <f t="shared" si="242"/>
        <v>42433.338749999995</v>
      </c>
      <c r="T3872" s="17">
        <f t="shared" si="243"/>
        <v>42461.25</v>
      </c>
    </row>
    <row r="3873" spans="1:20" ht="48" x14ac:dyDescent="0.2">
      <c r="A3873">
        <v>3963</v>
      </c>
      <c r="B3873" s="3" t="s">
        <v>3960</v>
      </c>
      <c r="C3873" s="3" t="s">
        <v>8070</v>
      </c>
      <c r="D3873" s="6">
        <v>10000</v>
      </c>
      <c r="E3873" s="8">
        <v>0</v>
      </c>
      <c r="F3873" t="s">
        <v>8220</v>
      </c>
      <c r="G3873" t="s">
        <v>8228</v>
      </c>
      <c r="H3873" t="s">
        <v>8250</v>
      </c>
      <c r="I3873">
        <v>1447821717</v>
      </c>
      <c r="J3873">
        <v>1445226117</v>
      </c>
      <c r="K3873" t="b">
        <v>0</v>
      </c>
      <c r="L3873">
        <v>0</v>
      </c>
      <c r="M3873" t="b">
        <v>0</v>
      </c>
      <c r="N3873" t="s">
        <v>8269</v>
      </c>
      <c r="O3873" s="12">
        <f t="shared" si="240"/>
        <v>0</v>
      </c>
      <c r="P3873">
        <f t="shared" si="241"/>
        <v>0</v>
      </c>
      <c r="Q3873" s="14" t="s">
        <v>8323</v>
      </c>
      <c r="R3873" t="s">
        <v>8326</v>
      </c>
      <c r="S3873" s="17">
        <f t="shared" si="242"/>
        <v>42296.154131944444</v>
      </c>
      <c r="T3873" s="17">
        <f t="shared" si="243"/>
        <v>42326.195798611108</v>
      </c>
    </row>
    <row r="3874" spans="1:20" ht="48" x14ac:dyDescent="0.2">
      <c r="A3874">
        <v>4097</v>
      </c>
      <c r="B3874" s="3" t="s">
        <v>4093</v>
      </c>
      <c r="C3874" s="3" t="s">
        <v>8200</v>
      </c>
      <c r="D3874" s="6">
        <v>10000</v>
      </c>
      <c r="E3874" s="8">
        <v>0</v>
      </c>
      <c r="F3874" t="s">
        <v>8220</v>
      </c>
      <c r="G3874" t="s">
        <v>8224</v>
      </c>
      <c r="H3874" t="s">
        <v>8246</v>
      </c>
      <c r="I3874">
        <v>1454284500</v>
      </c>
      <c r="J3874">
        <v>1449431237</v>
      </c>
      <c r="K3874" t="b">
        <v>0</v>
      </c>
      <c r="L3874">
        <v>0</v>
      </c>
      <c r="M3874" t="b">
        <v>0</v>
      </c>
      <c r="N3874" t="s">
        <v>8269</v>
      </c>
      <c r="O3874" s="12">
        <f t="shared" si="240"/>
        <v>0</v>
      </c>
      <c r="P3874">
        <f t="shared" si="241"/>
        <v>0</v>
      </c>
      <c r="Q3874" s="14" t="s">
        <v>8323</v>
      </c>
      <c r="R3874" t="s">
        <v>8326</v>
      </c>
      <c r="S3874" s="17">
        <f t="shared" si="242"/>
        <v>42344.824502314819</v>
      </c>
      <c r="T3874" s="17">
        <f t="shared" si="243"/>
        <v>42400.996527777781</v>
      </c>
    </row>
    <row r="3875" spans="1:20" ht="32" hidden="1" x14ac:dyDescent="0.2">
      <c r="A3875">
        <v>612</v>
      </c>
      <c r="B3875" s="3" t="s">
        <v>613</v>
      </c>
      <c r="C3875" s="3" t="s">
        <v>4722</v>
      </c>
      <c r="D3875" s="6">
        <v>10000</v>
      </c>
      <c r="E3875" s="8">
        <v>0</v>
      </c>
      <c r="F3875" t="s">
        <v>8219</v>
      </c>
      <c r="G3875" t="s">
        <v>8236</v>
      </c>
      <c r="H3875" t="s">
        <v>8248</v>
      </c>
      <c r="I3875">
        <v>1472777146</v>
      </c>
      <c r="J3875">
        <v>1470185146</v>
      </c>
      <c r="K3875" t="b">
        <v>0</v>
      </c>
      <c r="L3875">
        <v>0</v>
      </c>
      <c r="M3875" t="b">
        <v>0</v>
      </c>
      <c r="N3875" t="s">
        <v>8270</v>
      </c>
      <c r="O3875" s="12">
        <f t="shared" si="240"/>
        <v>0</v>
      </c>
      <c r="P3875">
        <f t="shared" si="241"/>
        <v>0</v>
      </c>
      <c r="Q3875" s="14" t="s">
        <v>8308</v>
      </c>
      <c r="R3875" t="s">
        <v>8342</v>
      </c>
      <c r="S3875" s="17">
        <f t="shared" si="242"/>
        <v>42585.031782407401</v>
      </c>
      <c r="T3875" s="17">
        <f t="shared" si="243"/>
        <v>42615.031782407401</v>
      </c>
    </row>
    <row r="3876" spans="1:20" ht="48" hidden="1" x14ac:dyDescent="0.2">
      <c r="A3876">
        <v>614</v>
      </c>
      <c r="B3876" s="3" t="s">
        <v>615</v>
      </c>
      <c r="C3876" s="3" t="s">
        <v>4724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1466731740</v>
      </c>
      <c r="J3876">
        <v>1464139740</v>
      </c>
      <c r="K3876" t="b">
        <v>0</v>
      </c>
      <c r="L3876">
        <v>0</v>
      </c>
      <c r="M3876" t="b">
        <v>0</v>
      </c>
      <c r="N3876" t="s">
        <v>8270</v>
      </c>
      <c r="O3876" s="12">
        <f t="shared" si="240"/>
        <v>0</v>
      </c>
      <c r="P3876">
        <f t="shared" si="241"/>
        <v>0</v>
      </c>
      <c r="Q3876" s="14" t="s">
        <v>8308</v>
      </c>
      <c r="R3876" t="s">
        <v>8342</v>
      </c>
      <c r="S3876" s="17">
        <f t="shared" si="242"/>
        <v>42515.061805555553</v>
      </c>
      <c r="T3876" s="17">
        <f t="shared" si="243"/>
        <v>42545.061805555553</v>
      </c>
    </row>
    <row r="3877" spans="1:20" ht="48" hidden="1" x14ac:dyDescent="0.2">
      <c r="A3877">
        <v>1056</v>
      </c>
      <c r="B3877" s="3" t="s">
        <v>1057</v>
      </c>
      <c r="C3877" s="3" t="s">
        <v>5166</v>
      </c>
      <c r="D3877" s="6">
        <v>10000</v>
      </c>
      <c r="E3877" s="8">
        <v>0</v>
      </c>
      <c r="F3877" t="s">
        <v>8219</v>
      </c>
      <c r="G3877" t="s">
        <v>8223</v>
      </c>
      <c r="H3877" t="s">
        <v>8245</v>
      </c>
      <c r="I3877">
        <v>1429892177</v>
      </c>
      <c r="J3877">
        <v>1424711777</v>
      </c>
      <c r="K3877" t="b">
        <v>0</v>
      </c>
      <c r="L3877">
        <v>0</v>
      </c>
      <c r="M3877" t="b">
        <v>0</v>
      </c>
      <c r="N3877" t="s">
        <v>8279</v>
      </c>
      <c r="O3877" s="12">
        <f t="shared" si="240"/>
        <v>0</v>
      </c>
      <c r="P3877">
        <f t="shared" si="241"/>
        <v>0</v>
      </c>
      <c r="Q3877" s="14" t="s">
        <v>8346</v>
      </c>
      <c r="R3877" t="s">
        <v>8347</v>
      </c>
      <c r="S3877" s="17">
        <f t="shared" si="242"/>
        <v>42058.719641203701</v>
      </c>
      <c r="T3877" s="17">
        <f t="shared" si="243"/>
        <v>42118.677974537044</v>
      </c>
    </row>
    <row r="3878" spans="1:20" ht="32" hidden="1" x14ac:dyDescent="0.2">
      <c r="A3878">
        <v>1057</v>
      </c>
      <c r="B3878" s="3" t="s">
        <v>1058</v>
      </c>
      <c r="C3878" s="3" t="s">
        <v>5167</v>
      </c>
      <c r="D3878" s="6">
        <v>10000</v>
      </c>
      <c r="E3878" s="8">
        <v>0</v>
      </c>
      <c r="F3878" t="s">
        <v>8219</v>
      </c>
      <c r="G3878" t="s">
        <v>8223</v>
      </c>
      <c r="H3878" t="s">
        <v>8245</v>
      </c>
      <c r="I3878">
        <v>1480888483</v>
      </c>
      <c r="J3878">
        <v>1478292883</v>
      </c>
      <c r="K3878" t="b">
        <v>0</v>
      </c>
      <c r="L3878">
        <v>0</v>
      </c>
      <c r="M3878" t="b">
        <v>0</v>
      </c>
      <c r="N3878" t="s">
        <v>8279</v>
      </c>
      <c r="O3878" s="12">
        <f t="shared" si="240"/>
        <v>0</v>
      </c>
      <c r="P3878">
        <f t="shared" si="241"/>
        <v>0</v>
      </c>
      <c r="Q3878" s="14" t="s">
        <v>8346</v>
      </c>
      <c r="R3878" t="s">
        <v>8347</v>
      </c>
      <c r="S3878" s="17">
        <f t="shared" si="242"/>
        <v>42678.871331018512</v>
      </c>
      <c r="T3878" s="17">
        <f t="shared" si="243"/>
        <v>42708.912997685184</v>
      </c>
    </row>
    <row r="3879" spans="1:20" ht="32" hidden="1" x14ac:dyDescent="0.2">
      <c r="A3879">
        <v>2356</v>
      </c>
      <c r="B3879" s="3" t="s">
        <v>2357</v>
      </c>
      <c r="C3879" s="3" t="s">
        <v>6466</v>
      </c>
      <c r="D3879" s="6">
        <v>10000</v>
      </c>
      <c r="E3879" s="8">
        <v>0</v>
      </c>
      <c r="F3879" t="s">
        <v>8219</v>
      </c>
      <c r="G3879" t="s">
        <v>8232</v>
      </c>
      <c r="H3879" t="s">
        <v>8248</v>
      </c>
      <c r="I3879">
        <v>1433530104</v>
      </c>
      <c r="J3879">
        <v>1430938104</v>
      </c>
      <c r="K3879" t="b">
        <v>0</v>
      </c>
      <c r="L3879">
        <v>0</v>
      </c>
      <c r="M3879" t="b">
        <v>0</v>
      </c>
      <c r="N3879" t="s">
        <v>8270</v>
      </c>
      <c r="O3879" s="12">
        <f t="shared" si="240"/>
        <v>0</v>
      </c>
      <c r="P3879">
        <f t="shared" si="241"/>
        <v>0</v>
      </c>
      <c r="Q3879" s="14" t="s">
        <v>8308</v>
      </c>
      <c r="R3879" t="s">
        <v>8342</v>
      </c>
      <c r="S3879" s="17">
        <f t="shared" si="242"/>
        <v>42130.78361111111</v>
      </c>
      <c r="T3879" s="17">
        <f t="shared" si="243"/>
        <v>42160.78361111111</v>
      </c>
    </row>
    <row r="3880" spans="1:20" ht="48" hidden="1" x14ac:dyDescent="0.2">
      <c r="A3880">
        <v>2375</v>
      </c>
      <c r="B3880" s="3" t="s">
        <v>2376</v>
      </c>
      <c r="C3880" s="3" t="s">
        <v>6485</v>
      </c>
      <c r="D3880" s="6">
        <v>10000</v>
      </c>
      <c r="E3880" s="8">
        <v>0</v>
      </c>
      <c r="F3880" t="s">
        <v>8219</v>
      </c>
      <c r="G3880" t="s">
        <v>8223</v>
      </c>
      <c r="H3880" t="s">
        <v>8245</v>
      </c>
      <c r="I3880">
        <v>1473451437</v>
      </c>
      <c r="J3880">
        <v>1470859437</v>
      </c>
      <c r="K3880" t="b">
        <v>0</v>
      </c>
      <c r="L3880">
        <v>0</v>
      </c>
      <c r="M3880" t="b">
        <v>0</v>
      </c>
      <c r="N3880" t="s">
        <v>8270</v>
      </c>
      <c r="O3880" s="12">
        <f t="shared" si="240"/>
        <v>0</v>
      </c>
      <c r="P3880">
        <f t="shared" si="241"/>
        <v>0</v>
      </c>
      <c r="Q3880" s="14" t="s">
        <v>8308</v>
      </c>
      <c r="R3880" t="s">
        <v>8342</v>
      </c>
      <c r="S3880" s="17">
        <f t="shared" si="242"/>
        <v>42592.836076388892</v>
      </c>
      <c r="T3880" s="17">
        <f t="shared" si="243"/>
        <v>42622.836076388892</v>
      </c>
    </row>
    <row r="3881" spans="1:20" ht="48" hidden="1" x14ac:dyDescent="0.2">
      <c r="A3881">
        <v>2574</v>
      </c>
      <c r="B3881" s="3" t="s">
        <v>2574</v>
      </c>
      <c r="C3881" s="3" t="s">
        <v>6684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1463600945</v>
      </c>
      <c r="J3881">
        <v>1461786545</v>
      </c>
      <c r="K3881" t="b">
        <v>0</v>
      </c>
      <c r="L3881">
        <v>0</v>
      </c>
      <c r="M3881" t="b">
        <v>0</v>
      </c>
      <c r="N3881" t="s">
        <v>8282</v>
      </c>
      <c r="O3881" s="12">
        <f t="shared" si="240"/>
        <v>0</v>
      </c>
      <c r="P3881">
        <f t="shared" si="241"/>
        <v>0</v>
      </c>
      <c r="Q3881" s="14" t="s">
        <v>8319</v>
      </c>
      <c r="R3881" t="s">
        <v>8345</v>
      </c>
      <c r="S3881" s="17">
        <f t="shared" si="242"/>
        <v>42487.825752314813</v>
      </c>
      <c r="T3881" s="17">
        <f t="shared" si="243"/>
        <v>42508.825752314813</v>
      </c>
    </row>
    <row r="3882" spans="1:20" ht="32" hidden="1" x14ac:dyDescent="0.2">
      <c r="A3882">
        <v>2576</v>
      </c>
      <c r="B3882" s="3" t="s">
        <v>2576</v>
      </c>
      <c r="C3882" s="3" t="s">
        <v>6686</v>
      </c>
      <c r="D3882" s="6">
        <v>10000</v>
      </c>
      <c r="E3882" s="8">
        <v>0</v>
      </c>
      <c r="F3882" t="s">
        <v>8219</v>
      </c>
      <c r="G3882" t="s">
        <v>8223</v>
      </c>
      <c r="H3882" t="s">
        <v>8245</v>
      </c>
      <c r="I3882">
        <v>1428707647</v>
      </c>
      <c r="J3882">
        <v>1424823247</v>
      </c>
      <c r="K3882" t="b">
        <v>0</v>
      </c>
      <c r="L3882">
        <v>0</v>
      </c>
      <c r="M3882" t="b">
        <v>0</v>
      </c>
      <c r="N3882" t="s">
        <v>8282</v>
      </c>
      <c r="O3882" s="12">
        <f t="shared" si="240"/>
        <v>0</v>
      </c>
      <c r="P3882">
        <f t="shared" si="241"/>
        <v>0</v>
      </c>
      <c r="Q3882" s="14" t="s">
        <v>8319</v>
      </c>
      <c r="R3882" t="s">
        <v>8345</v>
      </c>
      <c r="S3882" s="17">
        <f t="shared" si="242"/>
        <v>42060.00980324074</v>
      </c>
      <c r="T3882" s="17">
        <f t="shared" si="243"/>
        <v>42104.968136574069</v>
      </c>
    </row>
    <row r="3883" spans="1:20" ht="48" x14ac:dyDescent="0.2">
      <c r="A3883">
        <v>2959</v>
      </c>
      <c r="B3883" s="3" t="s">
        <v>2959</v>
      </c>
      <c r="C3883" s="3" t="s">
        <v>7069</v>
      </c>
      <c r="D3883" s="6">
        <v>10000</v>
      </c>
      <c r="E3883" s="8">
        <v>0</v>
      </c>
      <c r="F3883" t="s">
        <v>8219</v>
      </c>
      <c r="G3883" t="s">
        <v>8224</v>
      </c>
      <c r="H3883" t="s">
        <v>8246</v>
      </c>
      <c r="I3883">
        <v>1465258325</v>
      </c>
      <c r="J3883">
        <v>1462666325</v>
      </c>
      <c r="K3883" t="b">
        <v>0</v>
      </c>
      <c r="L3883">
        <v>0</v>
      </c>
      <c r="M3883" t="b">
        <v>0</v>
      </c>
      <c r="N3883" t="s">
        <v>8301</v>
      </c>
      <c r="O3883" s="12">
        <f t="shared" si="240"/>
        <v>0</v>
      </c>
      <c r="P3883">
        <f t="shared" si="241"/>
        <v>0</v>
      </c>
      <c r="Q3883" s="14" t="s">
        <v>8323</v>
      </c>
      <c r="R3883" t="s">
        <v>8324</v>
      </c>
      <c r="S3883" s="17">
        <f t="shared" si="242"/>
        <v>42498.008391203708</v>
      </c>
      <c r="T3883" s="17">
        <f t="shared" si="243"/>
        <v>42528.008391203708</v>
      </c>
    </row>
    <row r="3884" spans="1:20" ht="48" x14ac:dyDescent="0.2">
      <c r="A3884">
        <v>3884</v>
      </c>
      <c r="B3884" s="3" t="s">
        <v>3881</v>
      </c>
      <c r="C3884" s="3" t="s">
        <v>7993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1427479192</v>
      </c>
      <c r="J3884">
        <v>1425322792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8323</v>
      </c>
      <c r="R3884" t="s">
        <v>8335</v>
      </c>
      <c r="S3884" s="17">
        <f t="shared" si="242"/>
        <v>42065.791574074072</v>
      </c>
      <c r="T3884" s="17">
        <f t="shared" si="243"/>
        <v>42090.749907407408</v>
      </c>
    </row>
    <row r="3885" spans="1:20" ht="16" x14ac:dyDescent="0.2">
      <c r="A3885">
        <v>3886</v>
      </c>
      <c r="B3885" s="3" t="s">
        <v>3883</v>
      </c>
      <c r="C3885" s="3">
        <v>1</v>
      </c>
      <c r="D3885" s="6">
        <v>10000</v>
      </c>
      <c r="E3885" s="8">
        <v>0</v>
      </c>
      <c r="F3885" t="s">
        <v>8219</v>
      </c>
      <c r="G3885" t="s">
        <v>8225</v>
      </c>
      <c r="H3885" t="s">
        <v>8247</v>
      </c>
      <c r="I3885">
        <v>1418275702</v>
      </c>
      <c r="J3885">
        <v>1415683702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8323</v>
      </c>
      <c r="R3885" t="s">
        <v>8335</v>
      </c>
      <c r="S3885" s="17">
        <f t="shared" si="242"/>
        <v>41954.228032407409</v>
      </c>
      <c r="T3885" s="17">
        <f t="shared" si="243"/>
        <v>41984.228032407409</v>
      </c>
    </row>
    <row r="3886" spans="1:20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2">
        <f t="shared" si="240"/>
        <v>0</v>
      </c>
      <c r="P3886">
        <f t="shared" si="241"/>
        <v>0</v>
      </c>
      <c r="Q3886" s="14" t="s">
        <v>8323</v>
      </c>
      <c r="R3886" t="s">
        <v>8326</v>
      </c>
      <c r="S3886" s="17">
        <f t="shared" si="242"/>
        <v>42538.742893518516</v>
      </c>
      <c r="T3886" s="17">
        <f t="shared" si="243"/>
        <v>42568.742893518516</v>
      </c>
    </row>
    <row r="3887" spans="1:20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2">
        <f t="shared" si="240"/>
        <v>0</v>
      </c>
      <c r="P3887">
        <f t="shared" si="241"/>
        <v>0</v>
      </c>
      <c r="Q3887" s="14" t="s">
        <v>8323</v>
      </c>
      <c r="R3887" t="s">
        <v>8326</v>
      </c>
      <c r="S3887" s="17">
        <f t="shared" si="242"/>
        <v>41836.190937499996</v>
      </c>
      <c r="T3887" s="17">
        <f t="shared" si="243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2">
        <f t="shared" si="240"/>
        <v>0</v>
      </c>
      <c r="P3888">
        <f t="shared" si="241"/>
        <v>0</v>
      </c>
      <c r="Q3888" s="14" t="s">
        <v>8319</v>
      </c>
      <c r="R3888" t="s">
        <v>8345</v>
      </c>
      <c r="S3888" s="17">
        <f t="shared" si="242"/>
        <v>42093.181944444441</v>
      </c>
      <c r="T3888" s="17">
        <f t="shared" si="243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2">
        <f t="shared" si="240"/>
        <v>0</v>
      </c>
      <c r="P3889">
        <f t="shared" si="241"/>
        <v>0</v>
      </c>
      <c r="Q3889" s="14" t="s">
        <v>8308</v>
      </c>
      <c r="R3889" t="s">
        <v>8342</v>
      </c>
      <c r="S3889" s="17">
        <f t="shared" si="242"/>
        <v>42283.3909375</v>
      </c>
      <c r="T3889" s="17">
        <f t="shared" si="243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2">
        <f t="shared" si="240"/>
        <v>0</v>
      </c>
      <c r="P3890">
        <f t="shared" si="241"/>
        <v>0</v>
      </c>
      <c r="Q3890" s="14" t="s">
        <v>8319</v>
      </c>
      <c r="R3890" t="s">
        <v>8345</v>
      </c>
      <c r="S3890" s="17">
        <f t="shared" si="242"/>
        <v>41841.682314814818</v>
      </c>
      <c r="T3890" s="17">
        <f t="shared" si="243"/>
        <v>41871.682314814818</v>
      </c>
    </row>
    <row r="3891" spans="1:20" ht="48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2">
        <f t="shared" si="240"/>
        <v>0</v>
      </c>
      <c r="P3891">
        <f t="shared" si="241"/>
        <v>0</v>
      </c>
      <c r="Q3891" s="14" t="s">
        <v>8323</v>
      </c>
      <c r="R3891" t="s">
        <v>8324</v>
      </c>
      <c r="S3891" s="17">
        <f t="shared" si="242"/>
        <v>42293.922986111109</v>
      </c>
      <c r="T3891" s="17">
        <f t="shared" si="243"/>
        <v>42323.96465277778</v>
      </c>
    </row>
    <row r="3892" spans="1:20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2">
        <f t="shared" si="240"/>
        <v>0</v>
      </c>
      <c r="P3892">
        <f t="shared" si="241"/>
        <v>0</v>
      </c>
      <c r="Q3892" s="14" t="s">
        <v>8323</v>
      </c>
      <c r="R3892" t="s">
        <v>8326</v>
      </c>
      <c r="S3892" s="17">
        <f t="shared" si="242"/>
        <v>42419.246168981481</v>
      </c>
      <c r="T3892" s="17">
        <f t="shared" si="243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2">
        <f t="shared" si="240"/>
        <v>0</v>
      </c>
      <c r="P3893">
        <f t="shared" si="241"/>
        <v>0</v>
      </c>
      <c r="Q3893" s="14" t="s">
        <v>8311</v>
      </c>
      <c r="R3893" t="s">
        <v>8348</v>
      </c>
      <c r="S3893" s="17">
        <f t="shared" si="242"/>
        <v>42086.811400462961</v>
      </c>
      <c r="T3893" s="17">
        <f t="shared" si="243"/>
        <v>42134.811400462961</v>
      </c>
    </row>
    <row r="3894" spans="1:20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8323</v>
      </c>
      <c r="R3894" t="s">
        <v>8326</v>
      </c>
      <c r="S3894" s="17">
        <f t="shared" si="242"/>
        <v>42613.841261574074</v>
      </c>
      <c r="T3894" s="17">
        <f t="shared" si="243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2">
        <f t="shared" si="240"/>
        <v>0</v>
      </c>
      <c r="P3895">
        <f t="shared" si="241"/>
        <v>0</v>
      </c>
      <c r="Q3895" s="14" t="s">
        <v>8313</v>
      </c>
      <c r="R3895" t="s">
        <v>8314</v>
      </c>
      <c r="S3895" s="17">
        <f t="shared" si="242"/>
        <v>41829.889027777775</v>
      </c>
      <c r="T3895" s="17">
        <f t="shared" si="243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2">
        <f t="shared" si="240"/>
        <v>0</v>
      </c>
      <c r="P3896">
        <f t="shared" si="241"/>
        <v>0</v>
      </c>
      <c r="Q3896" s="14" t="s">
        <v>8321</v>
      </c>
      <c r="R3896" t="s">
        <v>8325</v>
      </c>
      <c r="S3896" s="17">
        <f t="shared" si="242"/>
        <v>42096.686400462961</v>
      </c>
      <c r="T3896" s="17">
        <f t="shared" si="243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2">
        <f t="shared" si="240"/>
        <v>0</v>
      </c>
      <c r="P3897">
        <f t="shared" si="241"/>
        <v>0</v>
      </c>
      <c r="Q3897" s="14" t="s">
        <v>8316</v>
      </c>
      <c r="R3897" t="s">
        <v>8344</v>
      </c>
      <c r="S3897" s="17">
        <f t="shared" si="242"/>
        <v>41773.008738425924</v>
      </c>
      <c r="T3897" s="17">
        <f t="shared" si="243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2">
        <f t="shared" si="240"/>
        <v>0</v>
      </c>
      <c r="P3898">
        <f t="shared" si="241"/>
        <v>0</v>
      </c>
      <c r="Q3898" s="14" t="s">
        <v>8319</v>
      </c>
      <c r="R3898" t="s">
        <v>8345</v>
      </c>
      <c r="S3898" s="17">
        <f t="shared" si="242"/>
        <v>42655.736956018518</v>
      </c>
      <c r="T3898" s="17">
        <f t="shared" si="243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2">
        <f t="shared" si="240"/>
        <v>0</v>
      </c>
      <c r="P3899">
        <f t="shared" si="241"/>
        <v>0</v>
      </c>
      <c r="Q3899" s="14" t="s">
        <v>8319</v>
      </c>
      <c r="R3899" t="s">
        <v>8345</v>
      </c>
      <c r="S3899" s="17">
        <f t="shared" si="242"/>
        <v>42031.965138888889</v>
      </c>
      <c r="T3899" s="17">
        <f t="shared" si="243"/>
        <v>42080.75</v>
      </c>
    </row>
    <row r="3900" spans="1:20" ht="48" hidden="1" x14ac:dyDescent="0.2">
      <c r="A3900">
        <v>2772</v>
      </c>
      <c r="B3900" s="3" t="s">
        <v>2772</v>
      </c>
      <c r="C3900" s="3" t="s">
        <v>6882</v>
      </c>
      <c r="D3900" s="6">
        <v>8000</v>
      </c>
      <c r="E3900" s="8">
        <v>0</v>
      </c>
      <c r="F3900" t="s">
        <v>8220</v>
      </c>
      <c r="G3900" t="s">
        <v>8223</v>
      </c>
      <c r="H3900" t="s">
        <v>8245</v>
      </c>
      <c r="I3900">
        <v>1381006294</v>
      </c>
      <c r="J3900">
        <v>1379710294</v>
      </c>
      <c r="K3900" t="b">
        <v>0</v>
      </c>
      <c r="L3900">
        <v>0</v>
      </c>
      <c r="M3900" t="b">
        <v>0</v>
      </c>
      <c r="N3900" t="s">
        <v>8302</v>
      </c>
      <c r="O3900" s="12">
        <f t="shared" si="240"/>
        <v>0</v>
      </c>
      <c r="P3900">
        <f t="shared" si="241"/>
        <v>0</v>
      </c>
      <c r="Q3900" s="14" t="s">
        <v>8311</v>
      </c>
      <c r="R3900" t="s">
        <v>8356</v>
      </c>
      <c r="S3900" s="17">
        <f t="shared" si="242"/>
        <v>41537.869143518517</v>
      </c>
      <c r="T3900" s="17">
        <f t="shared" si="243"/>
        <v>41552.869143518517</v>
      </c>
    </row>
    <row r="3901" spans="1:20" ht="48" x14ac:dyDescent="0.2">
      <c r="A3901">
        <v>2846</v>
      </c>
      <c r="B3901" s="3" t="s">
        <v>2846</v>
      </c>
      <c r="C3901" s="3" t="s">
        <v>6956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1432917394</v>
      </c>
      <c r="J3901">
        <v>1429029394</v>
      </c>
      <c r="K3901" t="b">
        <v>0</v>
      </c>
      <c r="L3901">
        <v>0</v>
      </c>
      <c r="M3901" t="b">
        <v>0</v>
      </c>
      <c r="N3901" t="s">
        <v>8269</v>
      </c>
      <c r="O3901" s="12">
        <f t="shared" si="240"/>
        <v>0</v>
      </c>
      <c r="P3901">
        <f t="shared" si="241"/>
        <v>0</v>
      </c>
      <c r="Q3901" s="14" t="s">
        <v>8323</v>
      </c>
      <c r="R3901" t="s">
        <v>8326</v>
      </c>
      <c r="S3901" s="17">
        <f t="shared" si="242"/>
        <v>42108.692060185189</v>
      </c>
      <c r="T3901" s="17">
        <f t="shared" si="243"/>
        <v>42153.692060185189</v>
      </c>
    </row>
    <row r="3902" spans="1:20" ht="48" x14ac:dyDescent="0.2">
      <c r="A3902">
        <v>3804</v>
      </c>
      <c r="B3902" s="3" t="s">
        <v>3801</v>
      </c>
      <c r="C3902" s="3" t="s">
        <v>7914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1469948400</v>
      </c>
      <c r="J3902">
        <v>1465172024</v>
      </c>
      <c r="K3902" t="b">
        <v>0</v>
      </c>
      <c r="L3902">
        <v>0</v>
      </c>
      <c r="M3902" t="b">
        <v>0</v>
      </c>
      <c r="N3902" t="s">
        <v>8303</v>
      </c>
      <c r="O3902" s="12">
        <f t="shared" si="240"/>
        <v>0</v>
      </c>
      <c r="P3902">
        <f t="shared" si="241"/>
        <v>0</v>
      </c>
      <c r="Q3902" s="14" t="s">
        <v>8323</v>
      </c>
      <c r="R3902" t="s">
        <v>8335</v>
      </c>
      <c r="S3902" s="17">
        <f t="shared" si="242"/>
        <v>42527.00953703704</v>
      </c>
      <c r="T3902" s="17">
        <f t="shared" si="243"/>
        <v>42582.291666666672</v>
      </c>
    </row>
    <row r="3903" spans="1:20" ht="48" x14ac:dyDescent="0.2">
      <c r="A3903">
        <v>3931</v>
      </c>
      <c r="B3903" s="3" t="s">
        <v>3928</v>
      </c>
      <c r="C3903" s="3" t="s">
        <v>8039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1441510707</v>
      </c>
      <c r="J3903">
        <v>1439350707</v>
      </c>
      <c r="K3903" t="b">
        <v>0</v>
      </c>
      <c r="L3903">
        <v>0</v>
      </c>
      <c r="M3903" t="b">
        <v>0</v>
      </c>
      <c r="N3903" t="s">
        <v>8269</v>
      </c>
      <c r="O3903" s="12">
        <f t="shared" si="240"/>
        <v>0</v>
      </c>
      <c r="P3903">
        <f t="shared" si="241"/>
        <v>0</v>
      </c>
      <c r="Q3903" s="14" t="s">
        <v>8323</v>
      </c>
      <c r="R3903" t="s">
        <v>8326</v>
      </c>
      <c r="S3903" s="17">
        <f t="shared" si="242"/>
        <v>42228.151701388888</v>
      </c>
      <c r="T3903" s="17">
        <f t="shared" si="243"/>
        <v>42253.151701388888</v>
      </c>
    </row>
    <row r="3904" spans="1:20" ht="48" hidden="1" x14ac:dyDescent="0.2">
      <c r="A3904">
        <v>2573</v>
      </c>
      <c r="B3904" s="3" t="s">
        <v>2573</v>
      </c>
      <c r="C3904" s="3" t="s">
        <v>6683</v>
      </c>
      <c r="D3904" s="6">
        <v>8000</v>
      </c>
      <c r="E3904" s="8">
        <v>0</v>
      </c>
      <c r="F3904" t="s">
        <v>8219</v>
      </c>
      <c r="G3904" t="s">
        <v>8223</v>
      </c>
      <c r="H3904" t="s">
        <v>8245</v>
      </c>
      <c r="I3904">
        <v>1408803149</v>
      </c>
      <c r="J3904">
        <v>1404915149</v>
      </c>
      <c r="K3904" t="b">
        <v>0</v>
      </c>
      <c r="L3904">
        <v>0</v>
      </c>
      <c r="M3904" t="b">
        <v>0</v>
      </c>
      <c r="N3904" t="s">
        <v>8282</v>
      </c>
      <c r="O3904" s="12">
        <f t="shared" si="240"/>
        <v>0</v>
      </c>
      <c r="P3904">
        <f t="shared" si="241"/>
        <v>0</v>
      </c>
      <c r="Q3904" s="14" t="s">
        <v>8319</v>
      </c>
      <c r="R3904" t="s">
        <v>8345</v>
      </c>
      <c r="S3904" s="17">
        <f t="shared" si="242"/>
        <v>41829.592002314814</v>
      </c>
      <c r="T3904" s="17">
        <f t="shared" si="243"/>
        <v>41874.592002314814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2">
        <f t="shared" si="240"/>
        <v>0</v>
      </c>
      <c r="P3905">
        <f t="shared" si="241"/>
        <v>0</v>
      </c>
      <c r="Q3905" s="14" t="s">
        <v>8321</v>
      </c>
      <c r="R3905" t="s">
        <v>8339</v>
      </c>
      <c r="S3905" s="17">
        <f t="shared" si="242"/>
        <v>41041.167627314811</v>
      </c>
      <c r="T3905" s="17">
        <f t="shared" si="243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2">
        <f t="shared" si="240"/>
        <v>0</v>
      </c>
      <c r="P3906">
        <f t="shared" si="241"/>
        <v>0</v>
      </c>
      <c r="Q3906" s="14" t="s">
        <v>8308</v>
      </c>
      <c r="R3906" t="s">
        <v>8342</v>
      </c>
      <c r="S3906" s="17">
        <f t="shared" si="242"/>
        <v>42380.696342592593</v>
      </c>
      <c r="T3906" s="17">
        <f t="shared" si="243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2">
        <f t="shared" ref="O3907:O3970" si="244">ROUND(E3907/D3907*100,0)</f>
        <v>0</v>
      </c>
      <c r="P3907">
        <f t="shared" ref="P3907:P3970" si="245">IFERROR(ROUND(E3907/L3907,2),0)</f>
        <v>0</v>
      </c>
      <c r="Q3907" s="14" t="s">
        <v>8308</v>
      </c>
      <c r="R3907" t="s">
        <v>8342</v>
      </c>
      <c r="S3907" s="17">
        <f t="shared" ref="S3907:S3970" si="246">(((J3907/60)/60)/24)+DATE(1970,1,1)</f>
        <v>42503.353506944448</v>
      </c>
      <c r="T3907" s="17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2">
        <f t="shared" si="244"/>
        <v>0</v>
      </c>
      <c r="P3908">
        <f t="shared" si="245"/>
        <v>0</v>
      </c>
      <c r="Q3908" s="14" t="s">
        <v>8321</v>
      </c>
      <c r="R3908" t="s">
        <v>8339</v>
      </c>
      <c r="S3908" s="17">
        <f t="shared" si="246"/>
        <v>42223.616018518514</v>
      </c>
      <c r="T3908" s="17">
        <f t="shared" si="247"/>
        <v>42253.615277777775</v>
      </c>
    </row>
    <row r="3909" spans="1:20" ht="48" hidden="1" x14ac:dyDescent="0.2">
      <c r="A3909">
        <v>437</v>
      </c>
      <c r="B3909" s="3" t="s">
        <v>438</v>
      </c>
      <c r="C3909" s="3" t="s">
        <v>4547</v>
      </c>
      <c r="D3909" s="6">
        <v>7000</v>
      </c>
      <c r="E3909" s="8">
        <v>0</v>
      </c>
      <c r="F3909" t="s">
        <v>8220</v>
      </c>
      <c r="G3909" t="s">
        <v>8228</v>
      </c>
      <c r="H3909" t="s">
        <v>8250</v>
      </c>
      <c r="I3909">
        <v>1475912326</v>
      </c>
      <c r="J3909">
        <v>1470728326</v>
      </c>
      <c r="K3909" t="b">
        <v>0</v>
      </c>
      <c r="L3909">
        <v>0</v>
      </c>
      <c r="M3909" t="b">
        <v>0</v>
      </c>
      <c r="N3909" t="s">
        <v>8268</v>
      </c>
      <c r="O3909" s="12">
        <f t="shared" si="244"/>
        <v>0</v>
      </c>
      <c r="P3909">
        <f t="shared" si="245"/>
        <v>0</v>
      </c>
      <c r="Q3909" s="14" t="s">
        <v>8321</v>
      </c>
      <c r="R3909" t="s">
        <v>8339</v>
      </c>
      <c r="S3909" s="17">
        <f t="shared" si="246"/>
        <v>42591.31858796296</v>
      </c>
      <c r="T3909" s="17">
        <f t="shared" si="247"/>
        <v>42651.31858796296</v>
      </c>
    </row>
    <row r="3910" spans="1:20" ht="48" hidden="1" x14ac:dyDescent="0.2">
      <c r="A3910">
        <v>495</v>
      </c>
      <c r="B3910" s="3" t="s">
        <v>496</v>
      </c>
      <c r="C3910" s="3" t="s">
        <v>4605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1437076305</v>
      </c>
      <c r="J3910">
        <v>1434484305</v>
      </c>
      <c r="K3910" t="b">
        <v>0</v>
      </c>
      <c r="L3910">
        <v>0</v>
      </c>
      <c r="M3910" t="b">
        <v>0</v>
      </c>
      <c r="N3910" t="s">
        <v>8268</v>
      </c>
      <c r="O3910" s="12">
        <f t="shared" si="244"/>
        <v>0</v>
      </c>
      <c r="P3910">
        <f t="shared" si="245"/>
        <v>0</v>
      </c>
      <c r="Q3910" s="14" t="s">
        <v>8321</v>
      </c>
      <c r="R3910" t="s">
        <v>8339</v>
      </c>
      <c r="S3910" s="17">
        <f t="shared" si="246"/>
        <v>42171.827604166669</v>
      </c>
      <c r="T3910" s="17">
        <f t="shared" si="247"/>
        <v>42201.827604166669</v>
      </c>
    </row>
    <row r="3911" spans="1:20" ht="64" hidden="1" x14ac:dyDescent="0.2">
      <c r="A3911">
        <v>926</v>
      </c>
      <c r="B3911" s="3" t="s">
        <v>927</v>
      </c>
      <c r="C3911" s="3" t="s">
        <v>5036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8276</v>
      </c>
      <c r="O3911" s="12">
        <f t="shared" si="244"/>
        <v>0</v>
      </c>
      <c r="P3911">
        <f t="shared" si="245"/>
        <v>0</v>
      </c>
      <c r="Q3911" s="14" t="s">
        <v>8327</v>
      </c>
      <c r="R3911" t="s">
        <v>8350</v>
      </c>
      <c r="S3911" s="17">
        <f t="shared" si="246"/>
        <v>40338.02002314815</v>
      </c>
      <c r="T3911" s="17">
        <f t="shared" si="247"/>
        <v>40367.944444444445</v>
      </c>
    </row>
    <row r="3912" spans="1:20" ht="48" hidden="1" x14ac:dyDescent="0.2">
      <c r="A3912">
        <v>1708</v>
      </c>
      <c r="B3912" s="3" t="s">
        <v>1709</v>
      </c>
      <c r="C3912" s="3" t="s">
        <v>5818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1462135706</v>
      </c>
      <c r="J3912">
        <v>1458679706</v>
      </c>
      <c r="K3912" t="b">
        <v>0</v>
      </c>
      <c r="L3912">
        <v>0</v>
      </c>
      <c r="M3912" t="b">
        <v>0</v>
      </c>
      <c r="N3912" t="s">
        <v>8291</v>
      </c>
      <c r="O3912" s="12">
        <f t="shared" si="244"/>
        <v>0</v>
      </c>
      <c r="P3912">
        <f t="shared" si="245"/>
        <v>0</v>
      </c>
      <c r="Q3912" s="14" t="s">
        <v>8327</v>
      </c>
      <c r="R3912" t="s">
        <v>8330</v>
      </c>
      <c r="S3912" s="17">
        <f t="shared" si="246"/>
        <v>42451.866967592592</v>
      </c>
      <c r="T3912" s="17">
        <f t="shared" si="247"/>
        <v>42491.866967592592</v>
      </c>
    </row>
    <row r="3913" spans="1:20" ht="64" hidden="1" x14ac:dyDescent="0.2">
      <c r="A3913">
        <v>2505</v>
      </c>
      <c r="B3913" s="3" t="s">
        <v>2505</v>
      </c>
      <c r="C3913" s="3" t="s">
        <v>6615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1426292416</v>
      </c>
      <c r="J3913">
        <v>1423704016</v>
      </c>
      <c r="K3913" t="b">
        <v>0</v>
      </c>
      <c r="L3913">
        <v>0</v>
      </c>
      <c r="M3913" t="b">
        <v>0</v>
      </c>
      <c r="N3913" t="s">
        <v>8297</v>
      </c>
      <c r="O3913" s="12">
        <f t="shared" si="244"/>
        <v>0</v>
      </c>
      <c r="P3913">
        <f t="shared" si="245"/>
        <v>0</v>
      </c>
      <c r="Q3913" s="14" t="s">
        <v>8319</v>
      </c>
      <c r="R3913" t="s">
        <v>8357</v>
      </c>
      <c r="S3913" s="17">
        <f t="shared" si="246"/>
        <v>42047.05574074074</v>
      </c>
      <c r="T3913" s="17">
        <f t="shared" si="247"/>
        <v>42077.014074074075</v>
      </c>
    </row>
    <row r="3914" spans="1:20" ht="48" x14ac:dyDescent="0.2">
      <c r="A3914">
        <v>4023</v>
      </c>
      <c r="B3914" s="3" t="s">
        <v>4019</v>
      </c>
      <c r="C3914" s="3" t="s">
        <v>8128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1458860363</v>
      </c>
      <c r="J3914">
        <v>1454975963</v>
      </c>
      <c r="K3914" t="b">
        <v>0</v>
      </c>
      <c r="L3914">
        <v>0</v>
      </c>
      <c r="M3914" t="b">
        <v>0</v>
      </c>
      <c r="N3914" t="s">
        <v>8269</v>
      </c>
      <c r="O3914" s="12">
        <f t="shared" si="244"/>
        <v>0</v>
      </c>
      <c r="P3914">
        <f t="shared" si="245"/>
        <v>0</v>
      </c>
      <c r="Q3914" s="14" t="s">
        <v>8323</v>
      </c>
      <c r="R3914" t="s">
        <v>8326</v>
      </c>
      <c r="S3914" s="17">
        <f t="shared" si="246"/>
        <v>42408.999571759254</v>
      </c>
      <c r="T3914" s="17">
        <f t="shared" si="247"/>
        <v>42453.957905092597</v>
      </c>
    </row>
    <row r="3915" spans="1:20" ht="32" hidden="1" x14ac:dyDescent="0.2">
      <c r="A3915">
        <v>147</v>
      </c>
      <c r="B3915" s="3" t="s">
        <v>149</v>
      </c>
      <c r="C3915" s="3" t="s">
        <v>4257</v>
      </c>
      <c r="D3915" s="6">
        <v>7000</v>
      </c>
      <c r="E3915" s="8">
        <v>0</v>
      </c>
      <c r="F3915" t="s">
        <v>8219</v>
      </c>
      <c r="G3915" t="s">
        <v>8224</v>
      </c>
      <c r="H3915" t="s">
        <v>8246</v>
      </c>
      <c r="I3915">
        <v>1420741080</v>
      </c>
      <c r="J3915">
        <v>1417026340</v>
      </c>
      <c r="K3915" t="b">
        <v>0</v>
      </c>
      <c r="L3915">
        <v>0</v>
      </c>
      <c r="M3915" t="b">
        <v>0</v>
      </c>
      <c r="N3915" t="s">
        <v>8265</v>
      </c>
      <c r="O3915" s="12">
        <f t="shared" si="244"/>
        <v>0</v>
      </c>
      <c r="P3915">
        <f t="shared" si="245"/>
        <v>0</v>
      </c>
      <c r="Q3915" s="14" t="s">
        <v>8321</v>
      </c>
      <c r="R3915" t="s">
        <v>8337</v>
      </c>
      <c r="S3915" s="17">
        <f t="shared" si="246"/>
        <v>41969.767824074079</v>
      </c>
      <c r="T3915" s="17">
        <f t="shared" si="247"/>
        <v>42012.762499999997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2">
        <f t="shared" si="244"/>
        <v>0</v>
      </c>
      <c r="P3916">
        <f t="shared" si="245"/>
        <v>0</v>
      </c>
      <c r="Q3916" s="14" t="s">
        <v>8319</v>
      </c>
      <c r="R3916" t="s">
        <v>8345</v>
      </c>
      <c r="S3916" s="17">
        <f t="shared" si="246"/>
        <v>42154.726446759261</v>
      </c>
      <c r="T3916" s="17">
        <f t="shared" si="247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2">
        <f t="shared" si="244"/>
        <v>0</v>
      </c>
      <c r="P3917">
        <f t="shared" si="245"/>
        <v>0</v>
      </c>
      <c r="Q3917" s="14" t="s">
        <v>8321</v>
      </c>
      <c r="R3917" t="s">
        <v>8339</v>
      </c>
      <c r="S3917" s="17">
        <f t="shared" si="246"/>
        <v>42285.909027777772</v>
      </c>
      <c r="T3917" s="17">
        <f t="shared" si="247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2">
        <f t="shared" si="244"/>
        <v>0</v>
      </c>
      <c r="P3918">
        <f t="shared" si="245"/>
        <v>0</v>
      </c>
      <c r="Q3918" s="14" t="s">
        <v>8327</v>
      </c>
      <c r="R3918" t="s">
        <v>8350</v>
      </c>
      <c r="S3918" s="17">
        <f t="shared" si="246"/>
        <v>40291.81150462963</v>
      </c>
      <c r="T3918" s="17">
        <f t="shared" si="247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2">
        <f t="shared" si="244"/>
        <v>0</v>
      </c>
      <c r="P3919">
        <f t="shared" si="245"/>
        <v>0</v>
      </c>
      <c r="Q3919" s="14" t="s">
        <v>8319</v>
      </c>
      <c r="R3919" t="s">
        <v>8345</v>
      </c>
      <c r="S3919" s="17">
        <f t="shared" si="246"/>
        <v>42029.07131944444</v>
      </c>
      <c r="T3919" s="17">
        <f t="shared" si="247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2">
        <f t="shared" si="244"/>
        <v>0</v>
      </c>
      <c r="P3920">
        <f t="shared" si="245"/>
        <v>0</v>
      </c>
      <c r="Q3920" s="14" t="s">
        <v>8313</v>
      </c>
      <c r="R3920" t="s">
        <v>8353</v>
      </c>
      <c r="S3920" s="17">
        <f t="shared" si="246"/>
        <v>41847.930694444447</v>
      </c>
      <c r="T3920" s="17">
        <f t="shared" si="247"/>
        <v>41877.930694444447</v>
      </c>
    </row>
    <row r="3921" spans="1:20" ht="32" hidden="1" x14ac:dyDescent="0.2">
      <c r="A3921">
        <v>1682</v>
      </c>
      <c r="B3921" s="3" t="s">
        <v>1683</v>
      </c>
      <c r="C3921" s="3" t="s">
        <v>5792</v>
      </c>
      <c r="D3921" s="6">
        <v>6000</v>
      </c>
      <c r="E3921" s="8">
        <v>0</v>
      </c>
      <c r="F3921" t="s">
        <v>8221</v>
      </c>
      <c r="G3921" t="s">
        <v>8223</v>
      </c>
      <c r="H3921" t="s">
        <v>8245</v>
      </c>
      <c r="I3921">
        <v>1492142860</v>
      </c>
      <c r="J3921">
        <v>1486962460</v>
      </c>
      <c r="K3921" t="b">
        <v>0</v>
      </c>
      <c r="L3921">
        <v>0</v>
      </c>
      <c r="M3921" t="b">
        <v>0</v>
      </c>
      <c r="N3921" t="s">
        <v>8291</v>
      </c>
      <c r="O3921" s="12">
        <f t="shared" si="244"/>
        <v>0</v>
      </c>
      <c r="P3921">
        <f t="shared" si="245"/>
        <v>0</v>
      </c>
      <c r="Q3921" s="14" t="s">
        <v>8327</v>
      </c>
      <c r="R3921" t="s">
        <v>8330</v>
      </c>
      <c r="S3921" s="17">
        <f t="shared" si="246"/>
        <v>42779.21365740741</v>
      </c>
      <c r="T3921" s="17">
        <f t="shared" si="247"/>
        <v>42839.171990740739</v>
      </c>
    </row>
    <row r="3922" spans="1:20" ht="48" hidden="1" x14ac:dyDescent="0.2">
      <c r="A3922">
        <v>174</v>
      </c>
      <c r="B3922" s="3" t="s">
        <v>176</v>
      </c>
      <c r="C3922" s="3" t="s">
        <v>4284</v>
      </c>
      <c r="D3922" s="6">
        <v>6000</v>
      </c>
      <c r="E3922" s="8">
        <v>0</v>
      </c>
      <c r="F3922" t="s">
        <v>8220</v>
      </c>
      <c r="G3922" t="s">
        <v>8232</v>
      </c>
      <c r="H3922" t="s">
        <v>8248</v>
      </c>
      <c r="I3922">
        <v>1431108776</v>
      </c>
      <c r="J3922">
        <v>1425924776</v>
      </c>
      <c r="K3922" t="b">
        <v>0</v>
      </c>
      <c r="L3922">
        <v>0</v>
      </c>
      <c r="M3922" t="b">
        <v>0</v>
      </c>
      <c r="N3922" t="s">
        <v>8266</v>
      </c>
      <c r="O3922" s="12">
        <f t="shared" si="244"/>
        <v>0</v>
      </c>
      <c r="P3922">
        <f t="shared" si="245"/>
        <v>0</v>
      </c>
      <c r="Q3922" s="14" t="s">
        <v>8321</v>
      </c>
      <c r="R3922" t="s">
        <v>8325</v>
      </c>
      <c r="S3922" s="17">
        <f t="shared" si="246"/>
        <v>42072.758981481486</v>
      </c>
      <c r="T3922" s="17">
        <f t="shared" si="247"/>
        <v>42132.758981481486</v>
      </c>
    </row>
    <row r="3923" spans="1:20" ht="16" hidden="1" x14ac:dyDescent="0.2">
      <c r="A3923">
        <v>202</v>
      </c>
      <c r="B3923" s="3" t="s">
        <v>204</v>
      </c>
      <c r="C3923" s="3" t="s">
        <v>4312</v>
      </c>
      <c r="D3923" s="6">
        <v>6000</v>
      </c>
      <c r="E3923" s="8">
        <v>0</v>
      </c>
      <c r="F3923" t="s">
        <v>8220</v>
      </c>
      <c r="G3923" t="s">
        <v>8223</v>
      </c>
      <c r="H3923" t="s">
        <v>8245</v>
      </c>
      <c r="I3923">
        <v>1444337940</v>
      </c>
      <c r="J3923">
        <v>1441750564</v>
      </c>
      <c r="K3923" t="b">
        <v>0</v>
      </c>
      <c r="L3923">
        <v>0</v>
      </c>
      <c r="M3923" t="b">
        <v>0</v>
      </c>
      <c r="N3923" t="s">
        <v>8266</v>
      </c>
      <c r="O3923" s="12">
        <f t="shared" si="244"/>
        <v>0</v>
      </c>
      <c r="P3923">
        <f t="shared" si="245"/>
        <v>0</v>
      </c>
      <c r="Q3923" s="14" t="s">
        <v>8321</v>
      </c>
      <c r="R3923" t="s">
        <v>8325</v>
      </c>
      <c r="S3923" s="17">
        <f t="shared" si="246"/>
        <v>42255.927824074075</v>
      </c>
      <c r="T3923" s="17">
        <f t="shared" si="247"/>
        <v>42285.874305555553</v>
      </c>
    </row>
    <row r="3924" spans="1:20" ht="32" hidden="1" x14ac:dyDescent="0.2">
      <c r="A3924">
        <v>469</v>
      </c>
      <c r="B3924" s="3" t="s">
        <v>470</v>
      </c>
      <c r="C3924" s="3" t="s">
        <v>4579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1409960724</v>
      </c>
      <c r="J3924">
        <v>1404776724</v>
      </c>
      <c r="K3924" t="b">
        <v>0</v>
      </c>
      <c r="L3924">
        <v>0</v>
      </c>
      <c r="M3924" t="b">
        <v>0</v>
      </c>
      <c r="N3924" t="s">
        <v>8268</v>
      </c>
      <c r="O3924" s="12">
        <f t="shared" si="244"/>
        <v>0</v>
      </c>
      <c r="P3924">
        <f t="shared" si="245"/>
        <v>0</v>
      </c>
      <c r="Q3924" s="14" t="s">
        <v>8321</v>
      </c>
      <c r="R3924" t="s">
        <v>8339</v>
      </c>
      <c r="S3924" s="17">
        <f t="shared" si="246"/>
        <v>41827.989861111113</v>
      </c>
      <c r="T3924" s="17">
        <f t="shared" si="247"/>
        <v>41887.989861111113</v>
      </c>
    </row>
    <row r="3925" spans="1:20" ht="48" hidden="1" x14ac:dyDescent="0.2">
      <c r="A3925">
        <v>1177</v>
      </c>
      <c r="B3925" s="3" t="s">
        <v>1178</v>
      </c>
      <c r="C3925" s="3" t="s">
        <v>5287</v>
      </c>
      <c r="D3925" s="6">
        <v>6000</v>
      </c>
      <c r="E3925" s="8">
        <v>0</v>
      </c>
      <c r="F3925" t="s">
        <v>8220</v>
      </c>
      <c r="G3925" t="s">
        <v>8224</v>
      </c>
      <c r="H3925" t="s">
        <v>8246</v>
      </c>
      <c r="I3925">
        <v>1413388296</v>
      </c>
      <c r="J3925">
        <v>1410796296</v>
      </c>
      <c r="K3925" t="b">
        <v>0</v>
      </c>
      <c r="L3925">
        <v>0</v>
      </c>
      <c r="M3925" t="b">
        <v>0</v>
      </c>
      <c r="N3925" t="s">
        <v>8282</v>
      </c>
      <c r="O3925" s="12">
        <f t="shared" si="244"/>
        <v>0</v>
      </c>
      <c r="P3925">
        <f t="shared" si="245"/>
        <v>0</v>
      </c>
      <c r="Q3925" s="14" t="s">
        <v>8319</v>
      </c>
      <c r="R3925" t="s">
        <v>8345</v>
      </c>
      <c r="S3925" s="17">
        <f t="shared" si="246"/>
        <v>41897.660833333335</v>
      </c>
      <c r="T3925" s="17">
        <f t="shared" si="247"/>
        <v>41927.660833333335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2">
        <f t="shared" si="244"/>
        <v>0</v>
      </c>
      <c r="P3926">
        <f t="shared" si="245"/>
        <v>0</v>
      </c>
      <c r="Q3926" s="14" t="s">
        <v>8313</v>
      </c>
      <c r="R3926" t="s">
        <v>8355</v>
      </c>
      <c r="S3926" s="17">
        <f t="shared" si="246"/>
        <v>42219.282951388886</v>
      </c>
      <c r="T3926" s="17">
        <f t="shared" si="247"/>
        <v>42249.282951388886</v>
      </c>
    </row>
    <row r="3927" spans="1:20" ht="48" x14ac:dyDescent="0.2">
      <c r="A3927">
        <v>3863</v>
      </c>
      <c r="B3927" s="3" t="s">
        <v>3860</v>
      </c>
      <c r="C3927" s="3" t="s">
        <v>7972</v>
      </c>
      <c r="D3927" s="6">
        <v>6000</v>
      </c>
      <c r="E3927" s="8">
        <v>0</v>
      </c>
      <c r="F3927" t="s">
        <v>8220</v>
      </c>
      <c r="G3927" t="s">
        <v>8223</v>
      </c>
      <c r="H3927" t="s">
        <v>8245</v>
      </c>
      <c r="I3927">
        <v>1446739905</v>
      </c>
      <c r="J3927">
        <v>1441552305</v>
      </c>
      <c r="K3927" t="b">
        <v>0</v>
      </c>
      <c r="L3927">
        <v>0</v>
      </c>
      <c r="M3927" t="b">
        <v>0</v>
      </c>
      <c r="N3927" t="s">
        <v>8269</v>
      </c>
      <c r="O3927" s="12">
        <f t="shared" si="244"/>
        <v>0</v>
      </c>
      <c r="P3927">
        <f t="shared" si="245"/>
        <v>0</v>
      </c>
      <c r="Q3927" s="14" t="s">
        <v>8323</v>
      </c>
      <c r="R3927" t="s">
        <v>8326</v>
      </c>
      <c r="S3927" s="17">
        <f t="shared" si="246"/>
        <v>42253.633159722223</v>
      </c>
      <c r="T3927" s="17">
        <f t="shared" si="247"/>
        <v>42313.674826388888</v>
      </c>
    </row>
    <row r="3928" spans="1:20" ht="32" hidden="1" x14ac:dyDescent="0.2">
      <c r="A3928">
        <v>1457</v>
      </c>
      <c r="B3928" s="3" t="s">
        <v>1458</v>
      </c>
      <c r="C3928" s="3" t="s">
        <v>5567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1447281044</v>
      </c>
      <c r="J3928">
        <v>1444685444</v>
      </c>
      <c r="K3928" t="b">
        <v>0</v>
      </c>
      <c r="L3928">
        <v>0</v>
      </c>
      <c r="M3928" t="b">
        <v>0</v>
      </c>
      <c r="N3928" t="s">
        <v>8285</v>
      </c>
      <c r="O3928" s="12">
        <f t="shared" si="244"/>
        <v>0</v>
      </c>
      <c r="P3928">
        <f t="shared" si="245"/>
        <v>0</v>
      </c>
      <c r="Q3928" s="14" t="s">
        <v>8311</v>
      </c>
      <c r="R3928" t="s">
        <v>8348</v>
      </c>
      <c r="S3928" s="17">
        <f t="shared" si="246"/>
        <v>42289.89634259259</v>
      </c>
      <c r="T3928" s="17">
        <f t="shared" si="247"/>
        <v>42319.938009259262</v>
      </c>
    </row>
    <row r="3929" spans="1:20" ht="48" hidden="1" x14ac:dyDescent="0.2">
      <c r="A3929">
        <v>2578</v>
      </c>
      <c r="B3929" s="3" t="s">
        <v>2578</v>
      </c>
      <c r="C3929" s="3" t="s">
        <v>6688</v>
      </c>
      <c r="D3929" s="6">
        <v>6000</v>
      </c>
      <c r="E3929" s="8">
        <v>0</v>
      </c>
      <c r="F3929" t="s">
        <v>8219</v>
      </c>
      <c r="G3929" t="s">
        <v>8223</v>
      </c>
      <c r="H3929" t="s">
        <v>8245</v>
      </c>
      <c r="I3929">
        <v>1444410000</v>
      </c>
      <c r="J3929">
        <v>1440203579</v>
      </c>
      <c r="K3929" t="b">
        <v>0</v>
      </c>
      <c r="L3929">
        <v>0</v>
      </c>
      <c r="M3929" t="b">
        <v>0</v>
      </c>
      <c r="N3929" t="s">
        <v>8282</v>
      </c>
      <c r="O3929" s="12">
        <f t="shared" si="244"/>
        <v>0</v>
      </c>
      <c r="P3929">
        <f t="shared" si="245"/>
        <v>0</v>
      </c>
      <c r="Q3929" s="14" t="s">
        <v>8319</v>
      </c>
      <c r="R3929" t="s">
        <v>8345</v>
      </c>
      <c r="S3929" s="17">
        <f t="shared" si="246"/>
        <v>42238.022905092599</v>
      </c>
      <c r="T3929" s="17">
        <f t="shared" si="247"/>
        <v>42286.708333333328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2">
        <f t="shared" si="244"/>
        <v>0</v>
      </c>
      <c r="P3930">
        <f t="shared" si="245"/>
        <v>0</v>
      </c>
      <c r="Q3930" s="14" t="s">
        <v>8311</v>
      </c>
      <c r="R3930" t="s">
        <v>8356</v>
      </c>
      <c r="S3930" s="17">
        <f t="shared" si="246"/>
        <v>42632.328784722224</v>
      </c>
      <c r="T3930" s="17">
        <f t="shared" si="247"/>
        <v>42662.328784722224</v>
      </c>
    </row>
    <row r="3931" spans="1:20" ht="48" hidden="1" x14ac:dyDescent="0.2">
      <c r="A3931">
        <v>920</v>
      </c>
      <c r="B3931" s="3" t="s">
        <v>921</v>
      </c>
      <c r="C3931" s="3" t="s">
        <v>5030</v>
      </c>
      <c r="D3931" s="6">
        <v>5500</v>
      </c>
      <c r="E3931" s="8">
        <v>0</v>
      </c>
      <c r="F3931" t="s">
        <v>8220</v>
      </c>
      <c r="G3931" t="s">
        <v>8223</v>
      </c>
      <c r="H3931" t="s">
        <v>8245</v>
      </c>
      <c r="I3931">
        <v>1384448822</v>
      </c>
      <c r="J3931">
        <v>1381853222</v>
      </c>
      <c r="K3931" t="b">
        <v>0</v>
      </c>
      <c r="L3931">
        <v>0</v>
      </c>
      <c r="M3931" t="b">
        <v>0</v>
      </c>
      <c r="N3931" t="s">
        <v>8276</v>
      </c>
      <c r="O3931" s="12">
        <f t="shared" si="244"/>
        <v>0</v>
      </c>
      <c r="P3931">
        <f t="shared" si="245"/>
        <v>0</v>
      </c>
      <c r="Q3931" s="14" t="s">
        <v>8327</v>
      </c>
      <c r="R3931" t="s">
        <v>8350</v>
      </c>
      <c r="S3931" s="17">
        <f t="shared" si="246"/>
        <v>41562.67155092593</v>
      </c>
      <c r="T3931" s="17">
        <f t="shared" si="247"/>
        <v>41592.713217592594</v>
      </c>
    </row>
    <row r="3932" spans="1:20" ht="48" hidden="1" x14ac:dyDescent="0.2">
      <c r="A3932">
        <v>1706</v>
      </c>
      <c r="B3932" s="3" t="s">
        <v>1707</v>
      </c>
      <c r="C3932" s="3" t="s">
        <v>5816</v>
      </c>
      <c r="D3932" s="6">
        <v>5500</v>
      </c>
      <c r="E3932" s="8">
        <v>0</v>
      </c>
      <c r="F3932" t="s">
        <v>8220</v>
      </c>
      <c r="G3932" t="s">
        <v>8235</v>
      </c>
      <c r="H3932" t="s">
        <v>8248</v>
      </c>
      <c r="I3932">
        <v>1440314472</v>
      </c>
      <c r="J3932">
        <v>1435130472</v>
      </c>
      <c r="K3932" t="b">
        <v>0</v>
      </c>
      <c r="L3932">
        <v>0</v>
      </c>
      <c r="M3932" t="b">
        <v>0</v>
      </c>
      <c r="N3932" t="s">
        <v>8291</v>
      </c>
      <c r="O3932" s="12">
        <f t="shared" si="244"/>
        <v>0</v>
      </c>
      <c r="P3932">
        <f t="shared" si="245"/>
        <v>0</v>
      </c>
      <c r="Q3932" s="14" t="s">
        <v>8327</v>
      </c>
      <c r="R3932" t="s">
        <v>8330</v>
      </c>
      <c r="S3932" s="17">
        <f t="shared" si="246"/>
        <v>42179.306388888886</v>
      </c>
      <c r="T3932" s="17">
        <f t="shared" si="247"/>
        <v>42239.306388888886</v>
      </c>
    </row>
    <row r="3933" spans="1:20" ht="48" x14ac:dyDescent="0.2">
      <c r="A3933">
        <v>2881</v>
      </c>
      <c r="B3933" s="3" t="s">
        <v>2881</v>
      </c>
      <c r="C3933" s="3" t="s">
        <v>6991</v>
      </c>
      <c r="D3933" s="6">
        <v>5500</v>
      </c>
      <c r="E3933" s="8">
        <v>0</v>
      </c>
      <c r="F3933" t="s">
        <v>8220</v>
      </c>
      <c r="G3933" t="s">
        <v>8223</v>
      </c>
      <c r="H3933" t="s">
        <v>8245</v>
      </c>
      <c r="I3933">
        <v>1417620036</v>
      </c>
      <c r="J3933">
        <v>1412432436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8323</v>
      </c>
      <c r="R3933" t="s">
        <v>8326</v>
      </c>
      <c r="S3933" s="17">
        <f t="shared" si="246"/>
        <v>41916.597638888888</v>
      </c>
      <c r="T3933" s="17">
        <f t="shared" si="247"/>
        <v>41976.639305555553</v>
      </c>
    </row>
    <row r="3934" spans="1:20" ht="48" x14ac:dyDescent="0.2">
      <c r="A3934">
        <v>3956</v>
      </c>
      <c r="B3934" s="3" t="s">
        <v>3953</v>
      </c>
      <c r="C3934" s="3" t="s">
        <v>8063</v>
      </c>
      <c r="D3934" s="6">
        <v>5500</v>
      </c>
      <c r="E3934" s="8">
        <v>0</v>
      </c>
      <c r="F3934" t="s">
        <v>8220</v>
      </c>
      <c r="G3934" t="s">
        <v>8223</v>
      </c>
      <c r="H3934" t="s">
        <v>8245</v>
      </c>
      <c r="I3934">
        <v>1461543600</v>
      </c>
      <c r="J3934">
        <v>1459203727</v>
      </c>
      <c r="K3934" t="b">
        <v>0</v>
      </c>
      <c r="L3934">
        <v>0</v>
      </c>
      <c r="M3934" t="b">
        <v>0</v>
      </c>
      <c r="N3934" t="s">
        <v>8269</v>
      </c>
      <c r="O3934" s="12">
        <f t="shared" si="244"/>
        <v>0</v>
      </c>
      <c r="P3934">
        <f t="shared" si="245"/>
        <v>0</v>
      </c>
      <c r="Q3934" s="14" t="s">
        <v>8323</v>
      </c>
      <c r="R3934" t="s">
        <v>8326</v>
      </c>
      <c r="S3934" s="17">
        <f t="shared" si="246"/>
        <v>42457.932025462964</v>
      </c>
      <c r="T3934" s="17">
        <f t="shared" si="247"/>
        <v>42485.013888888891</v>
      </c>
    </row>
    <row r="3935" spans="1:20" ht="48" hidden="1" x14ac:dyDescent="0.2">
      <c r="A3935">
        <v>143</v>
      </c>
      <c r="B3935" s="3" t="s">
        <v>145</v>
      </c>
      <c r="C3935" s="3" t="s">
        <v>4253</v>
      </c>
      <c r="D3935" s="6">
        <v>5500</v>
      </c>
      <c r="E3935" s="8">
        <v>0</v>
      </c>
      <c r="F3935" t="s">
        <v>8219</v>
      </c>
      <c r="G3935" t="s">
        <v>8225</v>
      </c>
      <c r="H3935" t="s">
        <v>8247</v>
      </c>
      <c r="I3935">
        <v>1472882100</v>
      </c>
      <c r="J3935">
        <v>1467941542</v>
      </c>
      <c r="K3935" t="b">
        <v>0</v>
      </c>
      <c r="L3935">
        <v>0</v>
      </c>
      <c r="M3935" t="b">
        <v>0</v>
      </c>
      <c r="N3935" t="s">
        <v>8265</v>
      </c>
      <c r="O3935" s="12">
        <f t="shared" si="244"/>
        <v>0</v>
      </c>
      <c r="P3935">
        <f t="shared" si="245"/>
        <v>0</v>
      </c>
      <c r="Q3935" s="14" t="s">
        <v>8321</v>
      </c>
      <c r="R3935" t="s">
        <v>8337</v>
      </c>
      <c r="S3935" s="17">
        <f t="shared" si="246"/>
        <v>42559.064143518524</v>
      </c>
      <c r="T3935" s="17">
        <f t="shared" si="247"/>
        <v>42616.246527777781</v>
      </c>
    </row>
    <row r="3936" spans="1:20" ht="48" hidden="1" x14ac:dyDescent="0.2">
      <c r="A3936">
        <v>2342</v>
      </c>
      <c r="B3936" s="3" t="s">
        <v>2343</v>
      </c>
      <c r="C3936" s="3" t="s">
        <v>6452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1412571600</v>
      </c>
      <c r="J3936">
        <v>1410799870</v>
      </c>
      <c r="K3936" t="b">
        <v>0</v>
      </c>
      <c r="L3936">
        <v>0</v>
      </c>
      <c r="M3936" t="b">
        <v>0</v>
      </c>
      <c r="N3936" t="s">
        <v>8270</v>
      </c>
      <c r="O3936" s="12">
        <f t="shared" si="244"/>
        <v>0</v>
      </c>
      <c r="P3936">
        <f t="shared" si="245"/>
        <v>0</v>
      </c>
      <c r="Q3936" s="14" t="s">
        <v>8308</v>
      </c>
      <c r="R3936" t="s">
        <v>8342</v>
      </c>
      <c r="S3936" s="17">
        <f t="shared" si="246"/>
        <v>41897.702199074076</v>
      </c>
      <c r="T3936" s="17">
        <f t="shared" si="247"/>
        <v>41918.208333333336</v>
      </c>
    </row>
    <row r="3937" spans="1:20" ht="48" x14ac:dyDescent="0.2">
      <c r="A3937">
        <v>3873</v>
      </c>
      <c r="B3937" s="3" t="s">
        <v>3870</v>
      </c>
      <c r="C3937" s="3" t="s">
        <v>7982</v>
      </c>
      <c r="D3937" s="6">
        <v>5500</v>
      </c>
      <c r="E3937" s="8">
        <v>0</v>
      </c>
      <c r="F3937" t="s">
        <v>8219</v>
      </c>
      <c r="G3937" t="s">
        <v>8223</v>
      </c>
      <c r="H3937" t="s">
        <v>8245</v>
      </c>
      <c r="I3937">
        <v>1444322535</v>
      </c>
      <c r="J3937">
        <v>1441730535</v>
      </c>
      <c r="K3937" t="b">
        <v>0</v>
      </c>
      <c r="L3937">
        <v>0</v>
      </c>
      <c r="M3937" t="b">
        <v>0</v>
      </c>
      <c r="N3937" t="s">
        <v>8303</v>
      </c>
      <c r="O3937" s="12">
        <f t="shared" si="244"/>
        <v>0</v>
      </c>
      <c r="P3937">
        <f t="shared" si="245"/>
        <v>0</v>
      </c>
      <c r="Q3937" s="14" t="s">
        <v>8323</v>
      </c>
      <c r="R3937" t="s">
        <v>8335</v>
      </c>
      <c r="S3937" s="17">
        <f t="shared" si="246"/>
        <v>42255.696006944447</v>
      </c>
      <c r="T3937" s="17">
        <f t="shared" si="247"/>
        <v>42285.696006944447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2">
        <f t="shared" si="244"/>
        <v>0</v>
      </c>
      <c r="P3938">
        <f t="shared" si="245"/>
        <v>0</v>
      </c>
      <c r="Q3938" s="14" t="s">
        <v>8319</v>
      </c>
      <c r="R3938" t="s">
        <v>8345</v>
      </c>
      <c r="S3938" s="17">
        <f t="shared" si="246"/>
        <v>41830.723611111112</v>
      </c>
      <c r="T3938" s="17">
        <f t="shared" si="247"/>
        <v>41860.723611111112</v>
      </c>
    </row>
    <row r="3939" spans="1:20" ht="48" hidden="1" x14ac:dyDescent="0.2">
      <c r="A3939">
        <v>160</v>
      </c>
      <c r="B3939" s="3" t="s">
        <v>162</v>
      </c>
      <c r="C3939" s="3" t="s">
        <v>4270</v>
      </c>
      <c r="D3939" s="6">
        <v>5000</v>
      </c>
      <c r="E3939" s="8">
        <v>0</v>
      </c>
      <c r="F3939" t="s">
        <v>8220</v>
      </c>
      <c r="G3939" t="s">
        <v>8223</v>
      </c>
      <c r="H3939" t="s">
        <v>8245</v>
      </c>
      <c r="I3939">
        <v>1439675691</v>
      </c>
      <c r="J3939">
        <v>1434491691</v>
      </c>
      <c r="K3939" t="b">
        <v>0</v>
      </c>
      <c r="L3939">
        <v>0</v>
      </c>
      <c r="M3939" t="b">
        <v>0</v>
      </c>
      <c r="N3939" t="s">
        <v>8266</v>
      </c>
      <c r="O3939" s="12">
        <f t="shared" si="244"/>
        <v>0</v>
      </c>
      <c r="P3939">
        <f t="shared" si="245"/>
        <v>0</v>
      </c>
      <c r="Q3939" s="14" t="s">
        <v>8321</v>
      </c>
      <c r="R3939" t="s">
        <v>8325</v>
      </c>
      <c r="S3939" s="17">
        <f t="shared" si="246"/>
        <v>42171.913090277783</v>
      </c>
      <c r="T3939" s="17">
        <f t="shared" si="247"/>
        <v>42231.913090277783</v>
      </c>
    </row>
    <row r="3940" spans="1:20" ht="48" hidden="1" x14ac:dyDescent="0.2">
      <c r="A3940">
        <v>186</v>
      </c>
      <c r="B3940" s="3" t="s">
        <v>188</v>
      </c>
      <c r="C3940" s="3" t="s">
        <v>4296</v>
      </c>
      <c r="D3940" s="6">
        <v>5000</v>
      </c>
      <c r="E3940" s="8">
        <v>0</v>
      </c>
      <c r="F3940" t="s">
        <v>8220</v>
      </c>
      <c r="G3940" t="s">
        <v>8223</v>
      </c>
      <c r="H3940" t="s">
        <v>8245</v>
      </c>
      <c r="I3940">
        <v>1488571200</v>
      </c>
      <c r="J3940">
        <v>1485977434</v>
      </c>
      <c r="K3940" t="b">
        <v>0</v>
      </c>
      <c r="L3940">
        <v>0</v>
      </c>
      <c r="M3940" t="b">
        <v>0</v>
      </c>
      <c r="N3940" t="s">
        <v>8266</v>
      </c>
      <c r="O3940" s="12">
        <f t="shared" si="244"/>
        <v>0</v>
      </c>
      <c r="P3940">
        <f t="shared" si="245"/>
        <v>0</v>
      </c>
      <c r="Q3940" s="14" t="s">
        <v>8321</v>
      </c>
      <c r="R3940" t="s">
        <v>8325</v>
      </c>
      <c r="S3940" s="17">
        <f t="shared" si="246"/>
        <v>42767.812893518523</v>
      </c>
      <c r="T3940" s="17">
        <f t="shared" si="247"/>
        <v>42797.833333333328</v>
      </c>
    </row>
    <row r="3941" spans="1:20" ht="64" hidden="1" x14ac:dyDescent="0.2">
      <c r="A3941">
        <v>429</v>
      </c>
      <c r="B3941" s="3" t="s">
        <v>430</v>
      </c>
      <c r="C3941" s="3" t="s">
        <v>4539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1259297940</v>
      </c>
      <c r="J3941">
        <v>1252964282</v>
      </c>
      <c r="K3941" t="b">
        <v>0</v>
      </c>
      <c r="L3941">
        <v>0</v>
      </c>
      <c r="M3941" t="b">
        <v>0</v>
      </c>
      <c r="N3941" t="s">
        <v>8268</v>
      </c>
      <c r="O3941" s="12">
        <f t="shared" si="244"/>
        <v>0</v>
      </c>
      <c r="P3941">
        <f t="shared" si="245"/>
        <v>0</v>
      </c>
      <c r="Q3941" s="14" t="s">
        <v>8321</v>
      </c>
      <c r="R3941" t="s">
        <v>8339</v>
      </c>
      <c r="S3941" s="17">
        <f t="shared" si="246"/>
        <v>40070.901412037041</v>
      </c>
      <c r="T3941" s="17">
        <f t="shared" si="247"/>
        <v>40144.207638888889</v>
      </c>
    </row>
    <row r="3942" spans="1:20" ht="32" hidden="1" x14ac:dyDescent="0.2">
      <c r="A3942">
        <v>516</v>
      </c>
      <c r="B3942" s="3" t="s">
        <v>517</v>
      </c>
      <c r="C3942" s="3" t="s">
        <v>4626</v>
      </c>
      <c r="D3942" s="6">
        <v>5000</v>
      </c>
      <c r="E3942" s="8">
        <v>0</v>
      </c>
      <c r="F3942" t="s">
        <v>8220</v>
      </c>
      <c r="G3942" t="s">
        <v>8224</v>
      </c>
      <c r="H3942" t="s">
        <v>8246</v>
      </c>
      <c r="I3942">
        <v>1432752080</v>
      </c>
      <c r="J3942">
        <v>1427568080</v>
      </c>
      <c r="K3942" t="b">
        <v>0</v>
      </c>
      <c r="L3942">
        <v>0</v>
      </c>
      <c r="M3942" t="b">
        <v>0</v>
      </c>
      <c r="N3942" t="s">
        <v>8268</v>
      </c>
      <c r="O3942" s="12">
        <f t="shared" si="244"/>
        <v>0</v>
      </c>
      <c r="P3942">
        <f t="shared" si="245"/>
        <v>0</v>
      </c>
      <c r="Q3942" s="14" t="s">
        <v>8321</v>
      </c>
      <c r="R3942" t="s">
        <v>8339</v>
      </c>
      <c r="S3942" s="17">
        <f t="shared" si="246"/>
        <v>42091.778703703705</v>
      </c>
      <c r="T3942" s="17">
        <f t="shared" si="247"/>
        <v>42151.778703703705</v>
      </c>
    </row>
    <row r="3943" spans="1:20" ht="48" hidden="1" x14ac:dyDescent="0.2">
      <c r="A3943">
        <v>764</v>
      </c>
      <c r="B3943" s="3" t="s">
        <v>765</v>
      </c>
      <c r="C3943" s="3" t="s">
        <v>4874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1441858161</v>
      </c>
      <c r="J3943">
        <v>1439266161</v>
      </c>
      <c r="K3943" t="b">
        <v>0</v>
      </c>
      <c r="L3943">
        <v>0</v>
      </c>
      <c r="M3943" t="b">
        <v>0</v>
      </c>
      <c r="N3943" t="s">
        <v>8273</v>
      </c>
      <c r="O3943" s="12">
        <f t="shared" si="244"/>
        <v>0</v>
      </c>
      <c r="P3943">
        <f t="shared" si="245"/>
        <v>0</v>
      </c>
      <c r="Q3943" s="14" t="s">
        <v>8311</v>
      </c>
      <c r="R3943" t="s">
        <v>8352</v>
      </c>
      <c r="S3943" s="17">
        <f t="shared" si="246"/>
        <v>42227.173159722224</v>
      </c>
      <c r="T3943" s="17">
        <f t="shared" si="247"/>
        <v>42257.173159722224</v>
      </c>
    </row>
    <row r="3944" spans="1:20" ht="64" hidden="1" x14ac:dyDescent="0.2">
      <c r="A3944">
        <v>875</v>
      </c>
      <c r="B3944" s="3" t="s">
        <v>876</v>
      </c>
      <c r="C3944" s="3" t="s">
        <v>4985</v>
      </c>
      <c r="D3944" s="6">
        <v>5000</v>
      </c>
      <c r="E3944" s="8">
        <v>0</v>
      </c>
      <c r="F3944" t="s">
        <v>8220</v>
      </c>
      <c r="G3944" t="s">
        <v>8223</v>
      </c>
      <c r="H3944" t="s">
        <v>8245</v>
      </c>
      <c r="I3944">
        <v>1442856131</v>
      </c>
      <c r="J3944">
        <v>1441128131</v>
      </c>
      <c r="K3944" t="b">
        <v>0</v>
      </c>
      <c r="L3944">
        <v>0</v>
      </c>
      <c r="M3944" t="b">
        <v>0</v>
      </c>
      <c r="N3944" t="s">
        <v>8276</v>
      </c>
      <c r="O3944" s="12">
        <f t="shared" si="244"/>
        <v>0</v>
      </c>
      <c r="P3944">
        <f t="shared" si="245"/>
        <v>0</v>
      </c>
      <c r="Q3944" s="14" t="s">
        <v>8327</v>
      </c>
      <c r="R3944" t="s">
        <v>8350</v>
      </c>
      <c r="S3944" s="17">
        <f t="shared" si="246"/>
        <v>42248.723738425921</v>
      </c>
      <c r="T3944" s="17">
        <f t="shared" si="247"/>
        <v>42268.723738425921</v>
      </c>
    </row>
    <row r="3945" spans="1:20" ht="48" hidden="1" x14ac:dyDescent="0.2">
      <c r="A3945">
        <v>988</v>
      </c>
      <c r="B3945" s="3" t="s">
        <v>989</v>
      </c>
      <c r="C3945" s="3" t="s">
        <v>5098</v>
      </c>
      <c r="D3945" s="6">
        <v>5000</v>
      </c>
      <c r="E3945" s="8">
        <v>0</v>
      </c>
      <c r="F3945" t="s">
        <v>8220</v>
      </c>
      <c r="G3945" t="s">
        <v>8236</v>
      </c>
      <c r="H3945" t="s">
        <v>8248</v>
      </c>
      <c r="I3945">
        <v>1475310825</v>
      </c>
      <c r="J3945">
        <v>1472718825</v>
      </c>
      <c r="K3945" t="b">
        <v>0</v>
      </c>
      <c r="L3945">
        <v>0</v>
      </c>
      <c r="M3945" t="b">
        <v>0</v>
      </c>
      <c r="N3945" t="s">
        <v>8271</v>
      </c>
      <c r="O3945" s="12">
        <f t="shared" si="244"/>
        <v>0</v>
      </c>
      <c r="P3945">
        <f t="shared" si="245"/>
        <v>0</v>
      </c>
      <c r="Q3945" s="14" t="s">
        <v>8308</v>
      </c>
      <c r="R3945" t="s">
        <v>8310</v>
      </c>
      <c r="S3945" s="17">
        <f t="shared" si="246"/>
        <v>42614.356770833328</v>
      </c>
      <c r="T3945" s="17">
        <f t="shared" si="247"/>
        <v>42644.356770833328</v>
      </c>
    </row>
    <row r="3946" spans="1:20" ht="48" hidden="1" x14ac:dyDescent="0.2">
      <c r="A3946">
        <v>1140</v>
      </c>
      <c r="B3946" s="3" t="s">
        <v>1141</v>
      </c>
      <c r="C3946" s="3" t="s">
        <v>5250</v>
      </c>
      <c r="D3946" s="6">
        <v>5000</v>
      </c>
      <c r="E3946" s="8">
        <v>0</v>
      </c>
      <c r="F3946" t="s">
        <v>8220</v>
      </c>
      <c r="G3946" t="s">
        <v>8224</v>
      </c>
      <c r="H3946" t="s">
        <v>8246</v>
      </c>
      <c r="I3946">
        <v>1438859121</v>
      </c>
      <c r="J3946">
        <v>1436267121</v>
      </c>
      <c r="K3946" t="b">
        <v>0</v>
      </c>
      <c r="L3946">
        <v>0</v>
      </c>
      <c r="M3946" t="b">
        <v>0</v>
      </c>
      <c r="N3946" t="s">
        <v>8281</v>
      </c>
      <c r="O3946" s="12">
        <f t="shared" si="244"/>
        <v>0</v>
      </c>
      <c r="P3946">
        <f t="shared" si="245"/>
        <v>0</v>
      </c>
      <c r="Q3946" s="14" t="s">
        <v>8316</v>
      </c>
      <c r="R3946" t="s">
        <v>8344</v>
      </c>
      <c r="S3946" s="17">
        <f t="shared" si="246"/>
        <v>42192.462048611109</v>
      </c>
      <c r="T3946" s="17">
        <f t="shared" si="247"/>
        <v>42222.462048611109</v>
      </c>
    </row>
    <row r="3947" spans="1:20" ht="48" hidden="1" x14ac:dyDescent="0.2">
      <c r="A3947">
        <v>1489</v>
      </c>
      <c r="B3947" s="3" t="s">
        <v>1490</v>
      </c>
      <c r="C3947" s="3" t="s">
        <v>5599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>
        <v>1352994052</v>
      </c>
      <c r="J3947">
        <v>1350398452</v>
      </c>
      <c r="K3947" t="b">
        <v>0</v>
      </c>
      <c r="L3947">
        <v>0</v>
      </c>
      <c r="M3947" t="b">
        <v>0</v>
      </c>
      <c r="N3947" t="s">
        <v>8273</v>
      </c>
      <c r="O3947" s="12">
        <f t="shared" si="244"/>
        <v>0</v>
      </c>
      <c r="P3947">
        <f t="shared" si="245"/>
        <v>0</v>
      </c>
      <c r="Q3947" s="14" t="s">
        <v>8311</v>
      </c>
      <c r="R3947" t="s">
        <v>8352</v>
      </c>
      <c r="S3947" s="17">
        <f t="shared" si="246"/>
        <v>41198.611712962964</v>
      </c>
      <c r="T3947" s="17">
        <f t="shared" si="247"/>
        <v>41228.653379629628</v>
      </c>
    </row>
    <row r="3948" spans="1:20" ht="48" hidden="1" x14ac:dyDescent="0.2">
      <c r="A3948">
        <v>1712</v>
      </c>
      <c r="B3948" s="3" t="s">
        <v>1713</v>
      </c>
      <c r="C3948" s="3" t="s">
        <v>5822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1435701353</v>
      </c>
      <c r="J3948">
        <v>1430517353</v>
      </c>
      <c r="K3948" t="b">
        <v>0</v>
      </c>
      <c r="L3948">
        <v>0</v>
      </c>
      <c r="M3948" t="b">
        <v>0</v>
      </c>
      <c r="N3948" t="s">
        <v>8291</v>
      </c>
      <c r="O3948" s="12">
        <f t="shared" si="244"/>
        <v>0</v>
      </c>
      <c r="P3948">
        <f t="shared" si="245"/>
        <v>0</v>
      </c>
      <c r="Q3948" s="14" t="s">
        <v>8327</v>
      </c>
      <c r="R3948" t="s">
        <v>8330</v>
      </c>
      <c r="S3948" s="17">
        <f t="shared" si="246"/>
        <v>42125.913807870369</v>
      </c>
      <c r="T3948" s="17">
        <f t="shared" si="247"/>
        <v>42185.913807870369</v>
      </c>
    </row>
    <row r="3949" spans="1:20" ht="48" hidden="1" x14ac:dyDescent="0.2">
      <c r="A3949">
        <v>1721</v>
      </c>
      <c r="B3949" s="3" t="s">
        <v>1722</v>
      </c>
      <c r="C3949" s="3" t="s">
        <v>5831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1449831863</v>
      </c>
      <c r="J3949">
        <v>1447239863</v>
      </c>
      <c r="K3949" t="b">
        <v>0</v>
      </c>
      <c r="L3949">
        <v>0</v>
      </c>
      <c r="M3949" t="b">
        <v>0</v>
      </c>
      <c r="N3949" t="s">
        <v>8291</v>
      </c>
      <c r="O3949" s="12">
        <f t="shared" si="244"/>
        <v>0</v>
      </c>
      <c r="P3949">
        <f t="shared" si="245"/>
        <v>0</v>
      </c>
      <c r="Q3949" s="14" t="s">
        <v>8327</v>
      </c>
      <c r="R3949" t="s">
        <v>8330</v>
      </c>
      <c r="S3949" s="17">
        <f t="shared" si="246"/>
        <v>42319.461377314816</v>
      </c>
      <c r="T3949" s="17">
        <f t="shared" si="247"/>
        <v>42349.461377314816</v>
      </c>
    </row>
    <row r="3950" spans="1:20" ht="48" hidden="1" x14ac:dyDescent="0.2">
      <c r="A3950">
        <v>2518</v>
      </c>
      <c r="B3950" s="3" t="s">
        <v>2518</v>
      </c>
      <c r="C3950" s="3" t="s">
        <v>6628</v>
      </c>
      <c r="D3950" s="6">
        <v>5000</v>
      </c>
      <c r="E3950" s="8">
        <v>0</v>
      </c>
      <c r="F3950" t="s">
        <v>8220</v>
      </c>
      <c r="G3950" t="s">
        <v>8223</v>
      </c>
      <c r="H3950" t="s">
        <v>8245</v>
      </c>
      <c r="I3950">
        <v>1415899228</v>
      </c>
      <c r="J3950">
        <v>1413303628</v>
      </c>
      <c r="K3950" t="b">
        <v>0</v>
      </c>
      <c r="L3950">
        <v>0</v>
      </c>
      <c r="M3950" t="b">
        <v>0</v>
      </c>
      <c r="N3950" t="s">
        <v>8297</v>
      </c>
      <c r="O3950" s="12">
        <f t="shared" si="244"/>
        <v>0</v>
      </c>
      <c r="P3950">
        <f t="shared" si="245"/>
        <v>0</v>
      </c>
      <c r="Q3950" s="14" t="s">
        <v>8319</v>
      </c>
      <c r="R3950" t="s">
        <v>8357</v>
      </c>
      <c r="S3950" s="17">
        <f t="shared" si="246"/>
        <v>41926.680879629632</v>
      </c>
      <c r="T3950" s="17">
        <f t="shared" si="247"/>
        <v>41956.722546296296</v>
      </c>
    </row>
    <row r="3951" spans="1:20" ht="48" hidden="1" x14ac:dyDescent="0.2">
      <c r="A3951">
        <v>2760</v>
      </c>
      <c r="B3951" s="3" t="s">
        <v>2760</v>
      </c>
      <c r="C3951" s="3" t="s">
        <v>6870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1371726258</v>
      </c>
      <c r="J3951">
        <v>1369134258</v>
      </c>
      <c r="K3951" t="b">
        <v>0</v>
      </c>
      <c r="L3951">
        <v>0</v>
      </c>
      <c r="M3951" t="b">
        <v>0</v>
      </c>
      <c r="N3951" t="s">
        <v>8302</v>
      </c>
      <c r="O3951" s="12">
        <f t="shared" si="244"/>
        <v>0</v>
      </c>
      <c r="P3951">
        <f t="shared" si="245"/>
        <v>0</v>
      </c>
      <c r="Q3951" s="14" t="s">
        <v>8311</v>
      </c>
      <c r="R3951" t="s">
        <v>8356</v>
      </c>
      <c r="S3951" s="17">
        <f t="shared" si="246"/>
        <v>41415.461319444446</v>
      </c>
      <c r="T3951" s="17">
        <f t="shared" si="247"/>
        <v>41445.461319444446</v>
      </c>
    </row>
    <row r="3952" spans="1:20" ht="48" x14ac:dyDescent="0.2">
      <c r="A3952">
        <v>3206</v>
      </c>
      <c r="B3952" s="3" t="s">
        <v>3206</v>
      </c>
      <c r="C3952" s="3" t="s">
        <v>7316</v>
      </c>
      <c r="D3952" s="6">
        <v>5000</v>
      </c>
      <c r="E3952" s="8">
        <v>0</v>
      </c>
      <c r="F3952" t="s">
        <v>8220</v>
      </c>
      <c r="G3952" t="s">
        <v>8223</v>
      </c>
      <c r="H3952" t="s">
        <v>8245</v>
      </c>
      <c r="I3952">
        <v>1442644651</v>
      </c>
      <c r="J3952">
        <v>1440052651</v>
      </c>
      <c r="K3952" t="b">
        <v>0</v>
      </c>
      <c r="L3952">
        <v>0</v>
      </c>
      <c r="M3952" t="b">
        <v>0</v>
      </c>
      <c r="N3952" t="s">
        <v>8303</v>
      </c>
      <c r="O3952" s="12">
        <f t="shared" si="244"/>
        <v>0</v>
      </c>
      <c r="P3952">
        <f t="shared" si="245"/>
        <v>0</v>
      </c>
      <c r="Q3952" s="14" t="s">
        <v>8323</v>
      </c>
      <c r="R3952" t="s">
        <v>8335</v>
      </c>
      <c r="S3952" s="17">
        <f t="shared" si="246"/>
        <v>42236.276053240741</v>
      </c>
      <c r="T3952" s="17">
        <f t="shared" si="247"/>
        <v>42266.276053240741</v>
      </c>
    </row>
    <row r="3953" spans="1:20" ht="48" x14ac:dyDescent="0.2">
      <c r="A3953">
        <v>3944</v>
      </c>
      <c r="B3953" s="3" t="s">
        <v>3941</v>
      </c>
      <c r="C3953" s="3" t="s">
        <v>8052</v>
      </c>
      <c r="D3953" s="6">
        <v>5000</v>
      </c>
      <c r="E3953" s="8">
        <v>0</v>
      </c>
      <c r="F3953" t="s">
        <v>8220</v>
      </c>
      <c r="G3953" t="s">
        <v>8223</v>
      </c>
      <c r="H3953" t="s">
        <v>8245</v>
      </c>
      <c r="I3953">
        <v>1440690875</v>
      </c>
      <c r="J3953">
        <v>1438098875</v>
      </c>
      <c r="K3953" t="b">
        <v>0</v>
      </c>
      <c r="L3953">
        <v>0</v>
      </c>
      <c r="M3953" t="b">
        <v>0</v>
      </c>
      <c r="N3953" t="s">
        <v>8269</v>
      </c>
      <c r="O3953" s="12">
        <f t="shared" si="244"/>
        <v>0</v>
      </c>
      <c r="P3953">
        <f t="shared" si="245"/>
        <v>0</v>
      </c>
      <c r="Q3953" s="14" t="s">
        <v>8323</v>
      </c>
      <c r="R3953" t="s">
        <v>8326</v>
      </c>
      <c r="S3953" s="17">
        <f t="shared" si="246"/>
        <v>42213.662905092591</v>
      </c>
      <c r="T3953" s="17">
        <f t="shared" si="247"/>
        <v>42243.662905092591</v>
      </c>
    </row>
    <row r="3954" spans="1:20" ht="48" x14ac:dyDescent="0.2">
      <c r="A3954">
        <v>4031</v>
      </c>
      <c r="B3954" s="3" t="s">
        <v>4027</v>
      </c>
      <c r="C3954" s="3" t="s">
        <v>8136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1418914964</v>
      </c>
      <c r="J3954">
        <v>1414591364</v>
      </c>
      <c r="K3954" t="b">
        <v>0</v>
      </c>
      <c r="L3954">
        <v>0</v>
      </c>
      <c r="M3954" t="b">
        <v>0</v>
      </c>
      <c r="N3954" t="s">
        <v>8269</v>
      </c>
      <c r="O3954" s="12">
        <f t="shared" si="244"/>
        <v>0</v>
      </c>
      <c r="P3954">
        <f t="shared" si="245"/>
        <v>0</v>
      </c>
      <c r="Q3954" s="14" t="s">
        <v>8323</v>
      </c>
      <c r="R3954" t="s">
        <v>8326</v>
      </c>
      <c r="S3954" s="17">
        <f t="shared" si="246"/>
        <v>41941.585231481484</v>
      </c>
      <c r="T3954" s="17">
        <f t="shared" si="247"/>
        <v>41991.626898148148</v>
      </c>
    </row>
    <row r="3955" spans="1:20" ht="32" hidden="1" x14ac:dyDescent="0.2">
      <c r="A3955">
        <v>134</v>
      </c>
      <c r="B3955" s="3" t="s">
        <v>136</v>
      </c>
      <c r="C3955" s="3" t="s">
        <v>4245</v>
      </c>
      <c r="D3955" s="6">
        <v>5000</v>
      </c>
      <c r="E3955" s="8">
        <v>0</v>
      </c>
      <c r="F3955" t="s">
        <v>8219</v>
      </c>
      <c r="G3955" t="s">
        <v>8223</v>
      </c>
      <c r="H3955" t="s">
        <v>8245</v>
      </c>
      <c r="I3955">
        <v>1441386000</v>
      </c>
      <c r="J3955">
        <v>1438811418</v>
      </c>
      <c r="K3955" t="b">
        <v>0</v>
      </c>
      <c r="L3955">
        <v>0</v>
      </c>
      <c r="M3955" t="b">
        <v>0</v>
      </c>
      <c r="N3955" t="s">
        <v>8265</v>
      </c>
      <c r="O3955" s="12">
        <f t="shared" si="244"/>
        <v>0</v>
      </c>
      <c r="P3955">
        <f t="shared" si="245"/>
        <v>0</v>
      </c>
      <c r="Q3955" s="14" t="s">
        <v>8321</v>
      </c>
      <c r="R3955" t="s">
        <v>8337</v>
      </c>
      <c r="S3955" s="17">
        <f t="shared" si="246"/>
        <v>42221.909930555557</v>
      </c>
      <c r="T3955" s="17">
        <f t="shared" si="247"/>
        <v>42251.708333333328</v>
      </c>
    </row>
    <row r="3956" spans="1:20" ht="48" hidden="1" x14ac:dyDescent="0.2">
      <c r="A3956">
        <v>158</v>
      </c>
      <c r="B3956" s="3" t="s">
        <v>160</v>
      </c>
      <c r="C3956" s="3" t="s">
        <v>4268</v>
      </c>
      <c r="D3956" s="6">
        <v>5000</v>
      </c>
      <c r="E3956" s="8">
        <v>0</v>
      </c>
      <c r="F3956" t="s">
        <v>8219</v>
      </c>
      <c r="G3956" t="s">
        <v>8223</v>
      </c>
      <c r="H3956" t="s">
        <v>8245</v>
      </c>
      <c r="I3956">
        <v>1413942628</v>
      </c>
      <c r="J3956">
        <v>1411350628</v>
      </c>
      <c r="K3956" t="b">
        <v>0</v>
      </c>
      <c r="L3956">
        <v>0</v>
      </c>
      <c r="M3956" t="b">
        <v>0</v>
      </c>
      <c r="N3956" t="s">
        <v>8265</v>
      </c>
      <c r="O3956" s="12">
        <f t="shared" si="244"/>
        <v>0</v>
      </c>
      <c r="P3956">
        <f t="shared" si="245"/>
        <v>0</v>
      </c>
      <c r="Q3956" s="14" t="s">
        <v>8321</v>
      </c>
      <c r="R3956" t="s">
        <v>8337</v>
      </c>
      <c r="S3956" s="17">
        <f t="shared" si="246"/>
        <v>41904.07671296296</v>
      </c>
      <c r="T3956" s="17">
        <f t="shared" si="247"/>
        <v>41934.07671296296</v>
      </c>
    </row>
    <row r="3957" spans="1:20" ht="48" hidden="1" x14ac:dyDescent="0.2">
      <c r="A3957">
        <v>616</v>
      </c>
      <c r="B3957" s="3" t="s">
        <v>617</v>
      </c>
      <c r="C3957" s="3" t="s">
        <v>4726</v>
      </c>
      <c r="D3957" s="6">
        <v>5000</v>
      </c>
      <c r="E3957" s="8">
        <v>0</v>
      </c>
      <c r="F3957" t="s">
        <v>8219</v>
      </c>
      <c r="G3957" t="s">
        <v>8229</v>
      </c>
      <c r="H3957" t="s">
        <v>8248</v>
      </c>
      <c r="I3957">
        <v>1488013307</v>
      </c>
      <c r="J3957">
        <v>1485421307</v>
      </c>
      <c r="K3957" t="b">
        <v>0</v>
      </c>
      <c r="L3957">
        <v>0</v>
      </c>
      <c r="M3957" t="b">
        <v>0</v>
      </c>
      <c r="N3957" t="s">
        <v>8270</v>
      </c>
      <c r="O3957" s="12">
        <f t="shared" si="244"/>
        <v>0</v>
      </c>
      <c r="P3957">
        <f t="shared" si="245"/>
        <v>0</v>
      </c>
      <c r="Q3957" s="14" t="s">
        <v>8308</v>
      </c>
      <c r="R3957" t="s">
        <v>8342</v>
      </c>
      <c r="S3957" s="17">
        <f t="shared" si="246"/>
        <v>42761.376238425932</v>
      </c>
      <c r="T3957" s="17">
        <f t="shared" si="247"/>
        <v>42791.376238425932</v>
      </c>
    </row>
    <row r="3958" spans="1:20" ht="48" hidden="1" x14ac:dyDescent="0.2">
      <c r="A3958">
        <v>624</v>
      </c>
      <c r="B3958" s="3" t="s">
        <v>625</v>
      </c>
      <c r="C3958" s="3" t="s">
        <v>4734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1431647041</v>
      </c>
      <c r="J3958">
        <v>1429055041</v>
      </c>
      <c r="K3958" t="b">
        <v>0</v>
      </c>
      <c r="L3958">
        <v>0</v>
      </c>
      <c r="M3958" t="b">
        <v>0</v>
      </c>
      <c r="N3958" t="s">
        <v>8270</v>
      </c>
      <c r="O3958" s="12">
        <f t="shared" si="244"/>
        <v>0</v>
      </c>
      <c r="P3958">
        <f t="shared" si="245"/>
        <v>0</v>
      </c>
      <c r="Q3958" s="14" t="s">
        <v>8308</v>
      </c>
      <c r="R3958" t="s">
        <v>8342</v>
      </c>
      <c r="S3958" s="17">
        <f t="shared" si="246"/>
        <v>42108.988900462966</v>
      </c>
      <c r="T3958" s="17">
        <f t="shared" si="247"/>
        <v>42138.988900462966</v>
      </c>
    </row>
    <row r="3959" spans="1:20" ht="48" hidden="1" x14ac:dyDescent="0.2">
      <c r="A3959">
        <v>628</v>
      </c>
      <c r="B3959" s="3" t="s">
        <v>629</v>
      </c>
      <c r="C3959" s="3" t="s">
        <v>4738</v>
      </c>
      <c r="D3959" s="6">
        <v>5000</v>
      </c>
      <c r="E3959" s="8">
        <v>0</v>
      </c>
      <c r="F3959" t="s">
        <v>8219</v>
      </c>
      <c r="G3959" t="s">
        <v>8223</v>
      </c>
      <c r="H3959" t="s">
        <v>8245</v>
      </c>
      <c r="I3959">
        <v>1405269457</v>
      </c>
      <c r="J3959">
        <v>1402677457</v>
      </c>
      <c r="K3959" t="b">
        <v>0</v>
      </c>
      <c r="L3959">
        <v>0</v>
      </c>
      <c r="M3959" t="b">
        <v>0</v>
      </c>
      <c r="N3959" t="s">
        <v>8270</v>
      </c>
      <c r="O3959" s="12">
        <f t="shared" si="244"/>
        <v>0</v>
      </c>
      <c r="P3959">
        <f t="shared" si="245"/>
        <v>0</v>
      </c>
      <c r="Q3959" s="14" t="s">
        <v>8308</v>
      </c>
      <c r="R3959" t="s">
        <v>8342</v>
      </c>
      <c r="S3959" s="17">
        <f t="shared" si="246"/>
        <v>41803.692789351851</v>
      </c>
      <c r="T3959" s="17">
        <f t="shared" si="247"/>
        <v>41833.692789351851</v>
      </c>
    </row>
    <row r="3960" spans="1:20" ht="48" hidden="1" x14ac:dyDescent="0.2">
      <c r="A3960">
        <v>1231</v>
      </c>
      <c r="B3960" s="3" t="s">
        <v>1232</v>
      </c>
      <c r="C3960" s="3" t="s">
        <v>5341</v>
      </c>
      <c r="D3960" s="6">
        <v>5000</v>
      </c>
      <c r="E3960" s="8">
        <v>0</v>
      </c>
      <c r="F3960" t="s">
        <v>8219</v>
      </c>
      <c r="G3960" t="s">
        <v>8223</v>
      </c>
      <c r="H3960" t="s">
        <v>8245</v>
      </c>
      <c r="I3960">
        <v>1440723600</v>
      </c>
      <c r="J3960">
        <v>1436394968</v>
      </c>
      <c r="K3960" t="b">
        <v>0</v>
      </c>
      <c r="L3960">
        <v>0</v>
      </c>
      <c r="M3960" t="b">
        <v>0</v>
      </c>
      <c r="N3960" t="s">
        <v>8284</v>
      </c>
      <c r="O3960" s="12">
        <f t="shared" si="244"/>
        <v>0</v>
      </c>
      <c r="P3960">
        <f t="shared" si="245"/>
        <v>0</v>
      </c>
      <c r="Q3960" s="14" t="s">
        <v>8327</v>
      </c>
      <c r="R3960" t="s">
        <v>8354</v>
      </c>
      <c r="S3960" s="17">
        <f t="shared" si="246"/>
        <v>42193.941759259258</v>
      </c>
      <c r="T3960" s="17">
        <f t="shared" si="247"/>
        <v>42244.041666666672</v>
      </c>
    </row>
    <row r="3961" spans="1:20" ht="48" hidden="1" x14ac:dyDescent="0.2">
      <c r="A3961">
        <v>1458</v>
      </c>
      <c r="B3961" s="3" t="s">
        <v>1459</v>
      </c>
      <c r="C3961" s="3" t="s">
        <v>5568</v>
      </c>
      <c r="D3961" s="6">
        <v>5000</v>
      </c>
      <c r="E3961" s="8">
        <v>0</v>
      </c>
      <c r="F3961" t="s">
        <v>8219</v>
      </c>
      <c r="G3961" t="s">
        <v>8223</v>
      </c>
      <c r="H3961" t="s">
        <v>8245</v>
      </c>
      <c r="I3961">
        <v>1407729600</v>
      </c>
      <c r="J3961">
        <v>1405097760</v>
      </c>
      <c r="K3961" t="b">
        <v>0</v>
      </c>
      <c r="L3961">
        <v>0</v>
      </c>
      <c r="M3961" t="b">
        <v>0</v>
      </c>
      <c r="N3961" t="s">
        <v>8285</v>
      </c>
      <c r="O3961" s="12">
        <f t="shared" si="244"/>
        <v>0</v>
      </c>
      <c r="P3961">
        <f t="shared" si="245"/>
        <v>0</v>
      </c>
      <c r="Q3961" s="14" t="s">
        <v>8311</v>
      </c>
      <c r="R3961" t="s">
        <v>8348</v>
      </c>
      <c r="S3961" s="17">
        <f t="shared" si="246"/>
        <v>41831.705555555556</v>
      </c>
      <c r="T3961" s="17">
        <f t="shared" si="247"/>
        <v>41862.166666666664</v>
      </c>
    </row>
    <row r="3962" spans="1:20" ht="48" hidden="1" x14ac:dyDescent="0.2">
      <c r="A3962">
        <v>2341</v>
      </c>
      <c r="B3962" s="3" t="s">
        <v>2342</v>
      </c>
      <c r="C3962" s="3" t="s">
        <v>6451</v>
      </c>
      <c r="D3962" s="6">
        <v>5000</v>
      </c>
      <c r="E3962" s="8">
        <v>0</v>
      </c>
      <c r="F3962" t="s">
        <v>8219</v>
      </c>
      <c r="G3962" t="s">
        <v>8223</v>
      </c>
      <c r="H3962" t="s">
        <v>8245</v>
      </c>
      <c r="I3962">
        <v>1436729504</v>
      </c>
      <c r="J3962">
        <v>1434137504</v>
      </c>
      <c r="K3962" t="b">
        <v>0</v>
      </c>
      <c r="L3962">
        <v>0</v>
      </c>
      <c r="M3962" t="b">
        <v>0</v>
      </c>
      <c r="N3962" t="s">
        <v>8270</v>
      </c>
      <c r="O3962" s="12">
        <f t="shared" si="244"/>
        <v>0</v>
      </c>
      <c r="P3962">
        <f t="shared" si="245"/>
        <v>0</v>
      </c>
      <c r="Q3962" s="14" t="s">
        <v>8308</v>
      </c>
      <c r="R3962" t="s">
        <v>8342</v>
      </c>
      <c r="S3962" s="17">
        <f t="shared" si="246"/>
        <v>42167.813703703709</v>
      </c>
      <c r="T3962" s="17">
        <f t="shared" si="247"/>
        <v>42197.813703703709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2">
        <f t="shared" si="244"/>
        <v>0</v>
      </c>
      <c r="P3963">
        <f t="shared" si="245"/>
        <v>0</v>
      </c>
      <c r="Q3963" s="14" t="s">
        <v>8311</v>
      </c>
      <c r="R3963" t="s">
        <v>8348</v>
      </c>
      <c r="S3963" s="17">
        <f t="shared" si="246"/>
        <v>42199.873402777783</v>
      </c>
      <c r="T3963" s="17">
        <f t="shared" si="247"/>
        <v>42259.873402777783</v>
      </c>
    </row>
    <row r="3964" spans="1:20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2">
        <f t="shared" si="244"/>
        <v>0</v>
      </c>
      <c r="P3964">
        <f t="shared" si="245"/>
        <v>0</v>
      </c>
      <c r="Q3964" s="14" t="s">
        <v>8323</v>
      </c>
      <c r="R3964" t="s">
        <v>8326</v>
      </c>
      <c r="S3964" s="17">
        <f t="shared" si="246"/>
        <v>42390.002650462964</v>
      </c>
      <c r="T3964" s="17">
        <f t="shared" si="247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2">
        <f t="shared" si="244"/>
        <v>0</v>
      </c>
      <c r="P3965">
        <f t="shared" si="245"/>
        <v>0</v>
      </c>
      <c r="Q3965" s="14" t="s">
        <v>8346</v>
      </c>
      <c r="R3965" t="s">
        <v>8347</v>
      </c>
      <c r="S3965" s="17">
        <f t="shared" si="246"/>
        <v>42483.797395833331</v>
      </c>
      <c r="T3965" s="17">
        <f t="shared" si="247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2">
        <f t="shared" si="244"/>
        <v>0</v>
      </c>
      <c r="P3966">
        <f t="shared" si="245"/>
        <v>0</v>
      </c>
      <c r="Q3966" s="14" t="s">
        <v>8308</v>
      </c>
      <c r="R3966" t="s">
        <v>8342</v>
      </c>
      <c r="S3966" s="17">
        <f t="shared" si="246"/>
        <v>42276.120636574073</v>
      </c>
      <c r="T3966" s="17">
        <f t="shared" si="247"/>
        <v>42306.120636574073</v>
      </c>
    </row>
    <row r="3967" spans="1:20" ht="48" hidden="1" x14ac:dyDescent="0.2">
      <c r="A3967">
        <v>766</v>
      </c>
      <c r="B3967" s="3" t="s">
        <v>767</v>
      </c>
      <c r="C3967" s="3" t="s">
        <v>4876</v>
      </c>
      <c r="D3967" s="6">
        <v>4000</v>
      </c>
      <c r="E3967" s="8">
        <v>0</v>
      </c>
      <c r="F3967" t="s">
        <v>8220</v>
      </c>
      <c r="G3967" t="s">
        <v>8228</v>
      </c>
      <c r="H3967" t="s">
        <v>8250</v>
      </c>
      <c r="I3967">
        <v>1424112483</v>
      </c>
      <c r="J3967">
        <v>1421520483</v>
      </c>
      <c r="K3967" t="b">
        <v>0</v>
      </c>
      <c r="L3967">
        <v>0</v>
      </c>
      <c r="M3967" t="b">
        <v>0</v>
      </c>
      <c r="N3967" t="s">
        <v>8273</v>
      </c>
      <c r="O3967" s="12">
        <f t="shared" si="244"/>
        <v>0</v>
      </c>
      <c r="P3967">
        <f t="shared" si="245"/>
        <v>0</v>
      </c>
      <c r="Q3967" s="14" t="s">
        <v>8311</v>
      </c>
      <c r="R3967" t="s">
        <v>8352</v>
      </c>
      <c r="S3967" s="17">
        <f t="shared" si="246"/>
        <v>42021.783368055556</v>
      </c>
      <c r="T3967" s="17">
        <f t="shared" si="247"/>
        <v>42051.783368055556</v>
      </c>
    </row>
    <row r="3968" spans="1:20" ht="48" hidden="1" x14ac:dyDescent="0.2">
      <c r="A3968">
        <v>1142</v>
      </c>
      <c r="B3968" s="3" t="s">
        <v>1143</v>
      </c>
      <c r="C3968" s="3" t="s">
        <v>5252</v>
      </c>
      <c r="D3968" s="6">
        <v>4000</v>
      </c>
      <c r="E3968" s="8">
        <v>0</v>
      </c>
      <c r="F3968" t="s">
        <v>8220</v>
      </c>
      <c r="G3968" t="s">
        <v>8223</v>
      </c>
      <c r="H3968" t="s">
        <v>8245</v>
      </c>
      <c r="I3968">
        <v>1424131727</v>
      </c>
      <c r="J3968">
        <v>1421539727</v>
      </c>
      <c r="K3968" t="b">
        <v>0</v>
      </c>
      <c r="L3968">
        <v>0</v>
      </c>
      <c r="M3968" t="b">
        <v>0</v>
      </c>
      <c r="N3968" t="s">
        <v>8281</v>
      </c>
      <c r="O3968" s="12">
        <f t="shared" si="244"/>
        <v>0</v>
      </c>
      <c r="P3968">
        <f t="shared" si="245"/>
        <v>0</v>
      </c>
      <c r="Q3968" s="14" t="s">
        <v>8316</v>
      </c>
      <c r="R3968" t="s">
        <v>8344</v>
      </c>
      <c r="S3968" s="17">
        <f t="shared" si="246"/>
        <v>42022.006099537044</v>
      </c>
      <c r="T3968" s="17">
        <f t="shared" si="247"/>
        <v>42052.006099537044</v>
      </c>
    </row>
    <row r="3969" spans="1:20" ht="48" hidden="1" x14ac:dyDescent="0.2">
      <c r="A3969">
        <v>1409</v>
      </c>
      <c r="B3969" s="3" t="s">
        <v>1410</v>
      </c>
      <c r="C3969" s="3" t="s">
        <v>5519</v>
      </c>
      <c r="D3969" s="6">
        <v>4000</v>
      </c>
      <c r="E3969" s="8">
        <v>0</v>
      </c>
      <c r="F3969" t="s">
        <v>8220</v>
      </c>
      <c r="G3969" t="s">
        <v>8223</v>
      </c>
      <c r="H3969" t="s">
        <v>8245</v>
      </c>
      <c r="I3969">
        <v>1420085535</v>
      </c>
      <c r="J3969">
        <v>1414897935</v>
      </c>
      <c r="K3969" t="b">
        <v>0</v>
      </c>
      <c r="L3969">
        <v>0</v>
      </c>
      <c r="M3969" t="b">
        <v>0</v>
      </c>
      <c r="N3969" t="s">
        <v>8285</v>
      </c>
      <c r="O3969" s="12">
        <f t="shared" si="244"/>
        <v>0</v>
      </c>
      <c r="P3969">
        <f t="shared" si="245"/>
        <v>0</v>
      </c>
      <c r="Q3969" s="14" t="s">
        <v>8311</v>
      </c>
      <c r="R3969" t="s">
        <v>8348</v>
      </c>
      <c r="S3969" s="17">
        <f t="shared" si="246"/>
        <v>41945.133506944447</v>
      </c>
      <c r="T3969" s="17">
        <f t="shared" si="247"/>
        <v>42005.175173611111</v>
      </c>
    </row>
    <row r="3970" spans="1:20" ht="48" hidden="1" x14ac:dyDescent="0.2">
      <c r="A3970">
        <v>1732</v>
      </c>
      <c r="B3970" s="3" t="s">
        <v>1733</v>
      </c>
      <c r="C3970" s="3" t="s">
        <v>5842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1452920400</v>
      </c>
      <c r="J3970">
        <v>1447777481</v>
      </c>
      <c r="K3970" t="b">
        <v>0</v>
      </c>
      <c r="L3970">
        <v>0</v>
      </c>
      <c r="M3970" t="b">
        <v>0</v>
      </c>
      <c r="N3970" t="s">
        <v>8291</v>
      </c>
      <c r="O3970" s="12">
        <f t="shared" si="244"/>
        <v>0</v>
      </c>
      <c r="P3970">
        <f t="shared" si="245"/>
        <v>0</v>
      </c>
      <c r="Q3970" s="14" t="s">
        <v>8327</v>
      </c>
      <c r="R3970" t="s">
        <v>8330</v>
      </c>
      <c r="S3970" s="17">
        <f t="shared" si="246"/>
        <v>42325.683807870373</v>
      </c>
      <c r="T3970" s="17">
        <f t="shared" si="247"/>
        <v>42385.208333333328</v>
      </c>
    </row>
    <row r="3971" spans="1:20" ht="32" hidden="1" x14ac:dyDescent="0.2">
      <c r="A3971">
        <v>2765</v>
      </c>
      <c r="B3971" s="3" t="s">
        <v>2765</v>
      </c>
      <c r="C3971" s="3" t="s">
        <v>6875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1351432428</v>
      </c>
      <c r="J3971">
        <v>1350050028</v>
      </c>
      <c r="K3971" t="b">
        <v>0</v>
      </c>
      <c r="L3971">
        <v>0</v>
      </c>
      <c r="M3971" t="b">
        <v>0</v>
      </c>
      <c r="N3971" t="s">
        <v>8302</v>
      </c>
      <c r="O3971" s="12">
        <f t="shared" ref="O3971:O4034" si="248">ROUND(E3971/D3971*100,0)</f>
        <v>0</v>
      </c>
      <c r="P3971">
        <f t="shared" ref="P3971:P4034" si="249">IFERROR(ROUND(E3971/L3971,2),0)</f>
        <v>0</v>
      </c>
      <c r="Q3971" s="14" t="s">
        <v>8311</v>
      </c>
      <c r="R3971" t="s">
        <v>8356</v>
      </c>
      <c r="S3971" s="17">
        <f t="shared" ref="S3971:S4034" si="250">(((J3971/60)/60)/24)+DATE(1970,1,1)</f>
        <v>41194.579027777778</v>
      </c>
      <c r="T3971" s="17">
        <f t="shared" ref="T3971:T4034" si="251">(((I3971/60)/60)/24)+DATE(1970,1,1)</f>
        <v>41210.579027777778</v>
      </c>
    </row>
    <row r="3972" spans="1:20" ht="32" x14ac:dyDescent="0.2">
      <c r="A3972">
        <v>3190</v>
      </c>
      <c r="B3972" s="3" t="s">
        <v>3190</v>
      </c>
      <c r="C3972" s="3" t="s">
        <v>7300</v>
      </c>
      <c r="D3972" s="6">
        <v>4000</v>
      </c>
      <c r="E3972" s="8">
        <v>0</v>
      </c>
      <c r="F3972" t="s">
        <v>8220</v>
      </c>
      <c r="G3972" t="s">
        <v>8228</v>
      </c>
      <c r="H3972" t="s">
        <v>8250</v>
      </c>
      <c r="I3972">
        <v>1481258275</v>
      </c>
      <c r="J3972">
        <v>1478662675</v>
      </c>
      <c r="K3972" t="b">
        <v>0</v>
      </c>
      <c r="L3972">
        <v>0</v>
      </c>
      <c r="M3972" t="b">
        <v>0</v>
      </c>
      <c r="N3972" t="s">
        <v>8303</v>
      </c>
      <c r="O3972" s="12">
        <f t="shared" si="248"/>
        <v>0</v>
      </c>
      <c r="P3972">
        <f t="shared" si="249"/>
        <v>0</v>
      </c>
      <c r="Q3972" s="14" t="s">
        <v>8323</v>
      </c>
      <c r="R3972" t="s">
        <v>8335</v>
      </c>
      <c r="S3972" s="17">
        <f t="shared" si="250"/>
        <v>42683.151331018518</v>
      </c>
      <c r="T3972" s="17">
        <f t="shared" si="251"/>
        <v>42713.192997685182</v>
      </c>
    </row>
    <row r="3973" spans="1:20" ht="48" x14ac:dyDescent="0.2">
      <c r="A3973">
        <v>4026</v>
      </c>
      <c r="B3973" s="3" t="s">
        <v>4022</v>
      </c>
      <c r="C3973" s="3" t="s">
        <v>8131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1449247439</v>
      </c>
      <c r="J3973">
        <v>1444059839</v>
      </c>
      <c r="K3973" t="b">
        <v>0</v>
      </c>
      <c r="L3973">
        <v>0</v>
      </c>
      <c r="M3973" t="b">
        <v>0</v>
      </c>
      <c r="N3973" t="s">
        <v>8269</v>
      </c>
      <c r="O3973" s="12">
        <f t="shared" si="248"/>
        <v>0</v>
      </c>
      <c r="P3973">
        <f t="shared" si="249"/>
        <v>0</v>
      </c>
      <c r="Q3973" s="14" t="s">
        <v>8323</v>
      </c>
      <c r="R3973" t="s">
        <v>8326</v>
      </c>
      <c r="S3973" s="17">
        <f t="shared" si="250"/>
        <v>42282.655543981484</v>
      </c>
      <c r="T3973" s="17">
        <f t="shared" si="251"/>
        <v>42342.697210648148</v>
      </c>
    </row>
    <row r="3974" spans="1:20" ht="48" hidden="1" x14ac:dyDescent="0.2">
      <c r="A3974">
        <v>124</v>
      </c>
      <c r="B3974" s="3" t="s">
        <v>126</v>
      </c>
      <c r="C3974" s="3" t="s">
        <v>4235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1431728242</v>
      </c>
      <c r="J3974">
        <v>1429568242</v>
      </c>
      <c r="K3974" t="b">
        <v>0</v>
      </c>
      <c r="L3974">
        <v>0</v>
      </c>
      <c r="M3974" t="b">
        <v>0</v>
      </c>
      <c r="N3974" t="s">
        <v>8265</v>
      </c>
      <c r="O3974" s="12">
        <f t="shared" si="248"/>
        <v>0</v>
      </c>
      <c r="P3974">
        <f t="shared" si="249"/>
        <v>0</v>
      </c>
      <c r="Q3974" s="14" t="s">
        <v>8321</v>
      </c>
      <c r="R3974" t="s">
        <v>8337</v>
      </c>
      <c r="S3974" s="17">
        <f t="shared" si="250"/>
        <v>42114.928726851853</v>
      </c>
      <c r="T3974" s="17">
        <f t="shared" si="251"/>
        <v>42139.928726851853</v>
      </c>
    </row>
    <row r="3975" spans="1:20" ht="32" hidden="1" x14ac:dyDescent="0.2">
      <c r="A3975">
        <v>1061</v>
      </c>
      <c r="B3975" s="3" t="s">
        <v>1062</v>
      </c>
      <c r="C3975" s="3" t="s">
        <v>5171</v>
      </c>
      <c r="D3975" s="6">
        <v>4000</v>
      </c>
      <c r="E3975" s="8">
        <v>0</v>
      </c>
      <c r="F3975" t="s">
        <v>8219</v>
      </c>
      <c r="G3975" t="s">
        <v>8223</v>
      </c>
      <c r="H3975" t="s">
        <v>8245</v>
      </c>
      <c r="I3975">
        <v>1462150800</v>
      </c>
      <c r="J3975">
        <v>1456987108</v>
      </c>
      <c r="K3975" t="b">
        <v>0</v>
      </c>
      <c r="L3975">
        <v>0</v>
      </c>
      <c r="M3975" t="b">
        <v>0</v>
      </c>
      <c r="N3975" t="s">
        <v>8279</v>
      </c>
      <c r="O3975" s="12">
        <f t="shared" si="248"/>
        <v>0</v>
      </c>
      <c r="P3975">
        <f t="shared" si="249"/>
        <v>0</v>
      </c>
      <c r="Q3975" s="14" t="s">
        <v>8346</v>
      </c>
      <c r="R3975" t="s">
        <v>8347</v>
      </c>
      <c r="S3975" s="17">
        <f t="shared" si="250"/>
        <v>42432.276712962965</v>
      </c>
      <c r="T3975" s="17">
        <f t="shared" si="251"/>
        <v>42492.041666666672</v>
      </c>
    </row>
    <row r="3976" spans="1:20" ht="48" hidden="1" x14ac:dyDescent="0.2">
      <c r="A3976">
        <v>1562</v>
      </c>
      <c r="B3976" s="3" t="s">
        <v>1563</v>
      </c>
      <c r="C3976" s="3" t="s">
        <v>5672</v>
      </c>
      <c r="D3976" s="6">
        <v>4000</v>
      </c>
      <c r="E3976" s="8">
        <v>0</v>
      </c>
      <c r="F3976" t="s">
        <v>8219</v>
      </c>
      <c r="G3976" t="s">
        <v>8223</v>
      </c>
      <c r="H3976" t="s">
        <v>8245</v>
      </c>
      <c r="I3976">
        <v>1259715000</v>
      </c>
      <c r="J3976">
        <v>1253712916</v>
      </c>
      <c r="K3976" t="b">
        <v>0</v>
      </c>
      <c r="L3976">
        <v>0</v>
      </c>
      <c r="M3976" t="b">
        <v>0</v>
      </c>
      <c r="N3976" t="s">
        <v>8288</v>
      </c>
      <c r="O3976" s="12">
        <f t="shared" si="248"/>
        <v>0</v>
      </c>
      <c r="P3976">
        <f t="shared" si="249"/>
        <v>0</v>
      </c>
      <c r="Q3976" s="14" t="s">
        <v>8311</v>
      </c>
      <c r="R3976" t="s">
        <v>8349</v>
      </c>
      <c r="S3976" s="17">
        <f t="shared" si="250"/>
        <v>40079.566157407404</v>
      </c>
      <c r="T3976" s="17">
        <f t="shared" si="251"/>
        <v>40149.034722222219</v>
      </c>
    </row>
    <row r="3977" spans="1:20" ht="48" hidden="1" x14ac:dyDescent="0.2">
      <c r="A3977">
        <v>2398</v>
      </c>
      <c r="B3977" s="3" t="s">
        <v>2399</v>
      </c>
      <c r="C3977" s="3" t="s">
        <v>6508</v>
      </c>
      <c r="D3977" s="6">
        <v>4000</v>
      </c>
      <c r="E3977" s="8">
        <v>0</v>
      </c>
      <c r="F3977" t="s">
        <v>8219</v>
      </c>
      <c r="G3977" t="s">
        <v>8223</v>
      </c>
      <c r="H3977" t="s">
        <v>8245</v>
      </c>
      <c r="I3977">
        <v>1435874384</v>
      </c>
      <c r="J3977">
        <v>1433282384</v>
      </c>
      <c r="K3977" t="b">
        <v>0</v>
      </c>
      <c r="L3977">
        <v>0</v>
      </c>
      <c r="M3977" t="b">
        <v>0</v>
      </c>
      <c r="N3977" t="s">
        <v>8270</v>
      </c>
      <c r="O3977" s="12">
        <f t="shared" si="248"/>
        <v>0</v>
      </c>
      <c r="P3977">
        <f t="shared" si="249"/>
        <v>0</v>
      </c>
      <c r="Q3977" s="14" t="s">
        <v>8308</v>
      </c>
      <c r="R3977" t="s">
        <v>8342</v>
      </c>
      <c r="S3977" s="17">
        <f t="shared" si="250"/>
        <v>42157.916481481487</v>
      </c>
      <c r="T3977" s="17">
        <f t="shared" si="251"/>
        <v>42187.916481481487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2">
        <f t="shared" si="248"/>
        <v>0</v>
      </c>
      <c r="P3978">
        <f t="shared" si="249"/>
        <v>0</v>
      </c>
      <c r="Q3978" s="14" t="s">
        <v>8311</v>
      </c>
      <c r="R3978" t="s">
        <v>8352</v>
      </c>
      <c r="S3978" s="17">
        <f t="shared" si="250"/>
        <v>42690.858449074076</v>
      </c>
      <c r="T3978" s="17">
        <f t="shared" si="251"/>
        <v>42708.25</v>
      </c>
    </row>
    <row r="3979" spans="1:20" ht="48" hidden="1" x14ac:dyDescent="0.2">
      <c r="A3979">
        <v>1551</v>
      </c>
      <c r="B3979" s="3" t="s">
        <v>1552</v>
      </c>
      <c r="C3979" s="3" t="s">
        <v>5661</v>
      </c>
      <c r="D3979" s="6">
        <v>3500</v>
      </c>
      <c r="E3979" s="8">
        <v>0</v>
      </c>
      <c r="F3979" t="s">
        <v>8220</v>
      </c>
      <c r="G3979" t="s">
        <v>8223</v>
      </c>
      <c r="H3979" t="s">
        <v>8245</v>
      </c>
      <c r="I3979">
        <v>1432756039</v>
      </c>
      <c r="J3979">
        <v>1430164039</v>
      </c>
      <c r="K3979" t="b">
        <v>0</v>
      </c>
      <c r="L3979">
        <v>0</v>
      </c>
      <c r="M3979" t="b">
        <v>0</v>
      </c>
      <c r="N3979" t="s">
        <v>8287</v>
      </c>
      <c r="O3979" s="12">
        <f t="shared" si="248"/>
        <v>0</v>
      </c>
      <c r="P3979">
        <f t="shared" si="249"/>
        <v>0</v>
      </c>
      <c r="Q3979" s="14" t="s">
        <v>8313</v>
      </c>
      <c r="R3979" t="s">
        <v>8355</v>
      </c>
      <c r="S3979" s="17">
        <f t="shared" si="250"/>
        <v>42121.824525462958</v>
      </c>
      <c r="T3979" s="17">
        <f t="shared" si="251"/>
        <v>42151.824525462958</v>
      </c>
    </row>
    <row r="3980" spans="1:20" ht="48" hidden="1" x14ac:dyDescent="0.2">
      <c r="A3980">
        <v>1055</v>
      </c>
      <c r="B3980" s="3" t="s">
        <v>1056</v>
      </c>
      <c r="C3980" s="3" t="s">
        <v>5165</v>
      </c>
      <c r="D3980" s="6">
        <v>3500</v>
      </c>
      <c r="E3980" s="8">
        <v>0</v>
      </c>
      <c r="F3980" t="s">
        <v>8219</v>
      </c>
      <c r="G3980" t="s">
        <v>8223</v>
      </c>
      <c r="H3980" t="s">
        <v>8245</v>
      </c>
      <c r="I3980">
        <v>1457394545</v>
      </c>
      <c r="J3980">
        <v>1454802545</v>
      </c>
      <c r="K3980" t="b">
        <v>0</v>
      </c>
      <c r="L3980">
        <v>0</v>
      </c>
      <c r="M3980" t="b">
        <v>0</v>
      </c>
      <c r="N3980" t="s">
        <v>8279</v>
      </c>
      <c r="O3980" s="12">
        <f t="shared" si="248"/>
        <v>0</v>
      </c>
      <c r="P3980">
        <f t="shared" si="249"/>
        <v>0</v>
      </c>
      <c r="Q3980" s="14" t="s">
        <v>8346</v>
      </c>
      <c r="R3980" t="s">
        <v>8347</v>
      </c>
      <c r="S3980" s="17">
        <f t="shared" si="250"/>
        <v>42406.992418981477</v>
      </c>
      <c r="T3980" s="17">
        <f t="shared" si="251"/>
        <v>42436.992418981477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2">
        <f t="shared" si="248"/>
        <v>0</v>
      </c>
      <c r="P3981">
        <f t="shared" si="249"/>
        <v>0</v>
      </c>
      <c r="Q3981" s="14" t="s">
        <v>8327</v>
      </c>
      <c r="R3981" t="s">
        <v>8350</v>
      </c>
      <c r="S3981" s="17">
        <f t="shared" si="250"/>
        <v>40434.853402777779</v>
      </c>
      <c r="T3981" s="17">
        <f t="shared" si="251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2">
        <f t="shared" si="248"/>
        <v>0</v>
      </c>
      <c r="P3982">
        <f t="shared" si="249"/>
        <v>0</v>
      </c>
      <c r="Q3982" s="14" t="s">
        <v>8311</v>
      </c>
      <c r="R3982" t="s">
        <v>8356</v>
      </c>
      <c r="S3982" s="17">
        <f t="shared" si="250"/>
        <v>41747.887060185189</v>
      </c>
      <c r="T3982" s="17">
        <f t="shared" si="251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2">
        <f t="shared" si="248"/>
        <v>0</v>
      </c>
      <c r="P3983">
        <f t="shared" si="249"/>
        <v>0</v>
      </c>
      <c r="Q3983" s="14" t="s">
        <v>8316</v>
      </c>
      <c r="R3983" t="s">
        <v>8334</v>
      </c>
      <c r="S3983" s="17">
        <f t="shared" si="250"/>
        <v>41410.703993055555</v>
      </c>
      <c r="T3983" s="17">
        <f t="shared" si="251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2">
        <f t="shared" si="248"/>
        <v>0</v>
      </c>
      <c r="P3984">
        <f t="shared" si="249"/>
        <v>0</v>
      </c>
      <c r="Q3984" s="14" t="s">
        <v>8313</v>
      </c>
      <c r="R3984" t="s">
        <v>8353</v>
      </c>
      <c r="S3984" s="17">
        <f t="shared" si="250"/>
        <v>42651.006273148145</v>
      </c>
      <c r="T3984" s="17">
        <f t="shared" si="251"/>
        <v>42711.047939814816</v>
      </c>
    </row>
    <row r="3985" spans="1:20" ht="48" hidden="1" x14ac:dyDescent="0.2">
      <c r="A3985">
        <v>229</v>
      </c>
      <c r="B3985" s="3" t="s">
        <v>231</v>
      </c>
      <c r="C3985" s="3" t="s">
        <v>4339</v>
      </c>
      <c r="D3985" s="6">
        <v>3000</v>
      </c>
      <c r="E3985" s="8">
        <v>0</v>
      </c>
      <c r="F3985" t="s">
        <v>8220</v>
      </c>
      <c r="G3985" t="s">
        <v>8235</v>
      </c>
      <c r="H3985" t="s">
        <v>8248</v>
      </c>
      <c r="I3985">
        <v>1455402297</v>
      </c>
      <c r="J3985">
        <v>1452810297</v>
      </c>
      <c r="K3985" t="b">
        <v>0</v>
      </c>
      <c r="L3985">
        <v>0</v>
      </c>
      <c r="M3985" t="b">
        <v>0</v>
      </c>
      <c r="N3985" t="s">
        <v>8266</v>
      </c>
      <c r="O3985" s="12">
        <f t="shared" si="248"/>
        <v>0</v>
      </c>
      <c r="P3985">
        <f t="shared" si="249"/>
        <v>0</v>
      </c>
      <c r="Q3985" s="14" t="s">
        <v>8321</v>
      </c>
      <c r="R3985" t="s">
        <v>8325</v>
      </c>
      <c r="S3985" s="17">
        <f t="shared" si="250"/>
        <v>42383.933993055558</v>
      </c>
      <c r="T3985" s="17">
        <f t="shared" si="251"/>
        <v>42413.933993055558</v>
      </c>
    </row>
    <row r="3986" spans="1:20" ht="64" hidden="1" x14ac:dyDescent="0.2">
      <c r="A3986">
        <v>433</v>
      </c>
      <c r="B3986" s="3" t="s">
        <v>434</v>
      </c>
      <c r="C3986" s="3" t="s">
        <v>4543</v>
      </c>
      <c r="D3986" s="6">
        <v>3000</v>
      </c>
      <c r="E3986" s="8">
        <v>0</v>
      </c>
      <c r="F3986" t="s">
        <v>8220</v>
      </c>
      <c r="G3986" t="s">
        <v>8223</v>
      </c>
      <c r="H3986" t="s">
        <v>8245</v>
      </c>
      <c r="I3986">
        <v>1444576022</v>
      </c>
      <c r="J3986">
        <v>1439392022</v>
      </c>
      <c r="K3986" t="b">
        <v>0</v>
      </c>
      <c r="L3986">
        <v>0</v>
      </c>
      <c r="M3986" t="b">
        <v>0</v>
      </c>
      <c r="N3986" t="s">
        <v>8268</v>
      </c>
      <c r="O3986" s="12">
        <f t="shared" si="248"/>
        <v>0</v>
      </c>
      <c r="P3986">
        <f t="shared" si="249"/>
        <v>0</v>
      </c>
      <c r="Q3986" s="14" t="s">
        <v>8321</v>
      </c>
      <c r="R3986" t="s">
        <v>8339</v>
      </c>
      <c r="S3986" s="17">
        <f t="shared" si="250"/>
        <v>42228.629884259266</v>
      </c>
      <c r="T3986" s="17">
        <f t="shared" si="251"/>
        <v>42288.629884259266</v>
      </c>
    </row>
    <row r="3987" spans="1:20" ht="48" hidden="1" x14ac:dyDescent="0.2">
      <c r="A3987">
        <v>897</v>
      </c>
      <c r="B3987" s="3" t="s">
        <v>898</v>
      </c>
      <c r="C3987" s="3" t="s">
        <v>5007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1354123908</v>
      </c>
      <c r="J3987">
        <v>1351528308</v>
      </c>
      <c r="K3987" t="b">
        <v>0</v>
      </c>
      <c r="L3987">
        <v>0</v>
      </c>
      <c r="M3987" t="b">
        <v>0</v>
      </c>
      <c r="N3987" t="s">
        <v>8277</v>
      </c>
      <c r="O3987" s="12">
        <f t="shared" si="248"/>
        <v>0</v>
      </c>
      <c r="P3987">
        <f t="shared" si="249"/>
        <v>0</v>
      </c>
      <c r="Q3987" s="14" t="s">
        <v>8327</v>
      </c>
      <c r="R3987" t="s">
        <v>8328</v>
      </c>
      <c r="S3987" s="17">
        <f t="shared" si="250"/>
        <v>41211.688750000001</v>
      </c>
      <c r="T3987" s="17">
        <f t="shared" si="251"/>
        <v>41241.730416666665</v>
      </c>
    </row>
    <row r="3988" spans="1:20" ht="48" hidden="1" x14ac:dyDescent="0.2">
      <c r="A3988">
        <v>1125</v>
      </c>
      <c r="B3988" s="3" t="s">
        <v>1126</v>
      </c>
      <c r="C3988" s="3" t="s">
        <v>5235</v>
      </c>
      <c r="D3988" s="6">
        <v>3000</v>
      </c>
      <c r="E3988" s="8">
        <v>0</v>
      </c>
      <c r="F3988" t="s">
        <v>8220</v>
      </c>
      <c r="G3988" t="s">
        <v>8224</v>
      </c>
      <c r="H3988" t="s">
        <v>8246</v>
      </c>
      <c r="I3988">
        <v>1443193130</v>
      </c>
      <c r="J3988">
        <v>1438009130</v>
      </c>
      <c r="K3988" t="b">
        <v>0</v>
      </c>
      <c r="L3988">
        <v>0</v>
      </c>
      <c r="M3988" t="b">
        <v>0</v>
      </c>
      <c r="N3988" t="s">
        <v>8281</v>
      </c>
      <c r="O3988" s="12">
        <f t="shared" si="248"/>
        <v>0</v>
      </c>
      <c r="P3988">
        <f t="shared" si="249"/>
        <v>0</v>
      </c>
      <c r="Q3988" s="14" t="s">
        <v>8316</v>
      </c>
      <c r="R3988" t="s">
        <v>8344</v>
      </c>
      <c r="S3988" s="17">
        <f t="shared" si="250"/>
        <v>42212.624189814815</v>
      </c>
      <c r="T3988" s="17">
        <f t="shared" si="251"/>
        <v>42272.624189814815</v>
      </c>
    </row>
    <row r="3989" spans="1:20" ht="48" hidden="1" x14ac:dyDescent="0.2">
      <c r="A3989">
        <v>1730</v>
      </c>
      <c r="B3989" s="3" t="s">
        <v>1731</v>
      </c>
      <c r="C3989" s="3" t="s">
        <v>5840</v>
      </c>
      <c r="D3989" s="6">
        <v>3000</v>
      </c>
      <c r="E3989" s="8">
        <v>0</v>
      </c>
      <c r="F3989" t="s">
        <v>8220</v>
      </c>
      <c r="G3989" t="s">
        <v>8223</v>
      </c>
      <c r="H3989" t="s">
        <v>8245</v>
      </c>
      <c r="I3989">
        <v>1445738783</v>
      </c>
      <c r="J3989">
        <v>1443146783</v>
      </c>
      <c r="K3989" t="b">
        <v>0</v>
      </c>
      <c r="L3989">
        <v>0</v>
      </c>
      <c r="M3989" t="b">
        <v>0</v>
      </c>
      <c r="N3989" t="s">
        <v>8291</v>
      </c>
      <c r="O3989" s="12">
        <f t="shared" si="248"/>
        <v>0</v>
      </c>
      <c r="P3989">
        <f t="shared" si="249"/>
        <v>0</v>
      </c>
      <c r="Q3989" s="14" t="s">
        <v>8327</v>
      </c>
      <c r="R3989" t="s">
        <v>8330</v>
      </c>
      <c r="S3989" s="17">
        <f t="shared" si="250"/>
        <v>42272.087766203709</v>
      </c>
      <c r="T3989" s="17">
        <f t="shared" si="251"/>
        <v>42302.087766203709</v>
      </c>
    </row>
    <row r="3990" spans="1:20" ht="48" hidden="1" x14ac:dyDescent="0.2">
      <c r="A3990">
        <v>1740</v>
      </c>
      <c r="B3990" s="3" t="s">
        <v>1741</v>
      </c>
      <c r="C3990" s="3" t="s">
        <v>5850</v>
      </c>
      <c r="D3990" s="6">
        <v>3000</v>
      </c>
      <c r="E3990" s="8">
        <v>0</v>
      </c>
      <c r="F3990" t="s">
        <v>8220</v>
      </c>
      <c r="G3990" t="s">
        <v>8223</v>
      </c>
      <c r="H3990" t="s">
        <v>8245</v>
      </c>
      <c r="I3990">
        <v>1437075422</v>
      </c>
      <c r="J3990">
        <v>1434483422</v>
      </c>
      <c r="K3990" t="b">
        <v>0</v>
      </c>
      <c r="L3990">
        <v>0</v>
      </c>
      <c r="M3990" t="b">
        <v>0</v>
      </c>
      <c r="N3990" t="s">
        <v>8291</v>
      </c>
      <c r="O3990" s="12">
        <f t="shared" si="248"/>
        <v>0</v>
      </c>
      <c r="P3990">
        <f t="shared" si="249"/>
        <v>0</v>
      </c>
      <c r="Q3990" s="14" t="s">
        <v>8327</v>
      </c>
      <c r="R3990" t="s">
        <v>8330</v>
      </c>
      <c r="S3990" s="17">
        <f t="shared" si="250"/>
        <v>42171.817384259266</v>
      </c>
      <c r="T3990" s="17">
        <f t="shared" si="251"/>
        <v>42201.817384259266</v>
      </c>
    </row>
    <row r="3991" spans="1:20" ht="48" hidden="1" x14ac:dyDescent="0.2">
      <c r="A3991">
        <v>1815</v>
      </c>
      <c r="B3991" s="3" t="s">
        <v>1816</v>
      </c>
      <c r="C3991" s="3" t="s">
        <v>5925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1435787137</v>
      </c>
      <c r="J3991">
        <v>1434577537</v>
      </c>
      <c r="K3991" t="b">
        <v>0</v>
      </c>
      <c r="L3991">
        <v>0</v>
      </c>
      <c r="M3991" t="b">
        <v>0</v>
      </c>
      <c r="N3991" t="s">
        <v>8283</v>
      </c>
      <c r="O3991" s="12">
        <f t="shared" si="248"/>
        <v>0</v>
      </c>
      <c r="P3991">
        <f t="shared" si="249"/>
        <v>0</v>
      </c>
      <c r="Q3991" s="14" t="s">
        <v>8313</v>
      </c>
      <c r="R3991" t="s">
        <v>8314</v>
      </c>
      <c r="S3991" s="17">
        <f t="shared" si="250"/>
        <v>42172.906678240746</v>
      </c>
      <c r="T3991" s="17">
        <f t="shared" si="251"/>
        <v>42186.906678240746</v>
      </c>
    </row>
    <row r="3992" spans="1:20" ht="48" hidden="1" x14ac:dyDescent="0.2">
      <c r="A3992">
        <v>2419</v>
      </c>
      <c r="B3992" s="3" t="s">
        <v>2420</v>
      </c>
      <c r="C3992" s="3" t="s">
        <v>6529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1424281389</v>
      </c>
      <c r="J3992">
        <v>1419097389</v>
      </c>
      <c r="K3992" t="b">
        <v>0</v>
      </c>
      <c r="L3992">
        <v>0</v>
      </c>
      <c r="M3992" t="b">
        <v>0</v>
      </c>
      <c r="N3992" t="s">
        <v>8282</v>
      </c>
      <c r="O3992" s="12">
        <f t="shared" si="248"/>
        <v>0</v>
      </c>
      <c r="P3992">
        <f t="shared" si="249"/>
        <v>0</v>
      </c>
      <c r="Q3992" s="14" t="s">
        <v>8319</v>
      </c>
      <c r="R3992" t="s">
        <v>8345</v>
      </c>
      <c r="S3992" s="17">
        <f t="shared" si="250"/>
        <v>41993.738298611104</v>
      </c>
      <c r="T3992" s="17">
        <f t="shared" si="251"/>
        <v>42053.738298611104</v>
      </c>
    </row>
    <row r="3993" spans="1:20" ht="48" hidden="1" x14ac:dyDescent="0.2">
      <c r="A3993">
        <v>2590</v>
      </c>
      <c r="B3993" s="3" t="s">
        <v>2590</v>
      </c>
      <c r="C3993" s="3" t="s">
        <v>6700</v>
      </c>
      <c r="D3993" s="6">
        <v>3000</v>
      </c>
      <c r="E3993" s="8">
        <v>0</v>
      </c>
      <c r="F3993" t="s">
        <v>8220</v>
      </c>
      <c r="G3993" t="s">
        <v>8225</v>
      </c>
      <c r="H3993" t="s">
        <v>8247</v>
      </c>
      <c r="I3993">
        <v>1453817297</v>
      </c>
      <c r="J3993">
        <v>1453212497</v>
      </c>
      <c r="K3993" t="b">
        <v>0</v>
      </c>
      <c r="L3993">
        <v>0</v>
      </c>
      <c r="M3993" t="b">
        <v>0</v>
      </c>
      <c r="N3993" t="s">
        <v>8282</v>
      </c>
      <c r="O3993" s="12">
        <f t="shared" si="248"/>
        <v>0</v>
      </c>
      <c r="P3993">
        <f t="shared" si="249"/>
        <v>0</v>
      </c>
      <c r="Q3993" s="14" t="s">
        <v>8319</v>
      </c>
      <c r="R3993" t="s">
        <v>8345</v>
      </c>
      <c r="S3993" s="17">
        <f t="shared" si="250"/>
        <v>42388.589085648149</v>
      </c>
      <c r="T3993" s="17">
        <f t="shared" si="251"/>
        <v>42395.589085648149</v>
      </c>
    </row>
    <row r="3994" spans="1:20" ht="32" x14ac:dyDescent="0.2">
      <c r="A3994">
        <v>2872</v>
      </c>
      <c r="B3994" s="3" t="s">
        <v>2872</v>
      </c>
      <c r="C3994" s="3" t="s">
        <v>6982</v>
      </c>
      <c r="D3994" s="6">
        <v>3000</v>
      </c>
      <c r="E3994" s="8">
        <v>0</v>
      </c>
      <c r="F3994" t="s">
        <v>8220</v>
      </c>
      <c r="G3994" t="s">
        <v>8223</v>
      </c>
      <c r="H3994" t="s">
        <v>8245</v>
      </c>
      <c r="I3994">
        <v>1434768438</v>
      </c>
      <c r="J3994">
        <v>1429584438</v>
      </c>
      <c r="K3994" t="b">
        <v>0</v>
      </c>
      <c r="L3994">
        <v>0</v>
      </c>
      <c r="M3994" t="b">
        <v>0</v>
      </c>
      <c r="N3994" t="s">
        <v>8269</v>
      </c>
      <c r="O3994" s="12">
        <f t="shared" si="248"/>
        <v>0</v>
      </c>
      <c r="P3994">
        <f t="shared" si="249"/>
        <v>0</v>
      </c>
      <c r="Q3994" s="14" t="s">
        <v>8323</v>
      </c>
      <c r="R3994" t="s">
        <v>8326</v>
      </c>
      <c r="S3994" s="17">
        <f t="shared" si="250"/>
        <v>42115.11618055556</v>
      </c>
      <c r="T3994" s="17">
        <f t="shared" si="251"/>
        <v>42175.11618055556</v>
      </c>
    </row>
    <row r="3995" spans="1:20" ht="48" x14ac:dyDescent="0.2">
      <c r="A3995">
        <v>2943</v>
      </c>
      <c r="B3995" s="3" t="s">
        <v>2943</v>
      </c>
      <c r="C3995" s="3" t="s">
        <v>7053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1428894380</v>
      </c>
      <c r="J3995">
        <v>1426302380</v>
      </c>
      <c r="K3995" t="b">
        <v>0</v>
      </c>
      <c r="L3995">
        <v>0</v>
      </c>
      <c r="M3995" t="b">
        <v>0</v>
      </c>
      <c r="N3995" t="s">
        <v>8301</v>
      </c>
      <c r="O3995" s="12">
        <f t="shared" si="248"/>
        <v>0</v>
      </c>
      <c r="P3995">
        <f t="shared" si="249"/>
        <v>0</v>
      </c>
      <c r="Q3995" s="14" t="s">
        <v>8323</v>
      </c>
      <c r="R3995" t="s">
        <v>8324</v>
      </c>
      <c r="S3995" s="17">
        <f t="shared" si="250"/>
        <v>42077.129398148143</v>
      </c>
      <c r="T3995" s="17">
        <f t="shared" si="251"/>
        <v>42107.129398148143</v>
      </c>
    </row>
    <row r="3996" spans="1:20" ht="48" x14ac:dyDescent="0.2">
      <c r="A3996">
        <v>3641</v>
      </c>
      <c r="B3996" s="3" t="s">
        <v>3639</v>
      </c>
      <c r="C3996" s="3" t="s">
        <v>7751</v>
      </c>
      <c r="D3996" s="6">
        <v>3000</v>
      </c>
      <c r="E3996" s="8">
        <v>0</v>
      </c>
      <c r="F3996" t="s">
        <v>8220</v>
      </c>
      <c r="G3996" t="s">
        <v>8223</v>
      </c>
      <c r="H3996" t="s">
        <v>8245</v>
      </c>
      <c r="I3996">
        <v>1412485200</v>
      </c>
      <c r="J3996">
        <v>1410966179</v>
      </c>
      <c r="K3996" t="b">
        <v>0</v>
      </c>
      <c r="L3996">
        <v>0</v>
      </c>
      <c r="M3996" t="b">
        <v>0</v>
      </c>
      <c r="N3996" t="s">
        <v>8303</v>
      </c>
      <c r="O3996" s="12">
        <f t="shared" si="248"/>
        <v>0</v>
      </c>
      <c r="P3996">
        <f t="shared" si="249"/>
        <v>0</v>
      </c>
      <c r="Q3996" s="14" t="s">
        <v>8323</v>
      </c>
      <c r="R3996" t="s">
        <v>8335</v>
      </c>
      <c r="S3996" s="17">
        <f t="shared" si="250"/>
        <v>41899.627071759263</v>
      </c>
      <c r="T3996" s="17">
        <f t="shared" si="251"/>
        <v>41917.208333333336</v>
      </c>
    </row>
    <row r="3997" spans="1:20" ht="48" x14ac:dyDescent="0.2">
      <c r="A3997">
        <v>3802</v>
      </c>
      <c r="B3997" s="3" t="s">
        <v>3799</v>
      </c>
      <c r="C3997" s="3" t="s">
        <v>7912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1445482906</v>
      </c>
      <c r="J3997">
        <v>1442890906</v>
      </c>
      <c r="K3997" t="b">
        <v>0</v>
      </c>
      <c r="L3997">
        <v>0</v>
      </c>
      <c r="M3997" t="b">
        <v>0</v>
      </c>
      <c r="N3997" t="s">
        <v>8303</v>
      </c>
      <c r="O3997" s="12">
        <f t="shared" si="248"/>
        <v>0</v>
      </c>
      <c r="P3997">
        <f t="shared" si="249"/>
        <v>0</v>
      </c>
      <c r="Q3997" s="14" t="s">
        <v>8323</v>
      </c>
      <c r="R3997" t="s">
        <v>8335</v>
      </c>
      <c r="S3997" s="17">
        <f t="shared" si="250"/>
        <v>42269.126226851848</v>
      </c>
      <c r="T3997" s="17">
        <f t="shared" si="251"/>
        <v>42299.126226851848</v>
      </c>
    </row>
    <row r="3998" spans="1:20" ht="48" x14ac:dyDescent="0.2">
      <c r="A3998">
        <v>3921</v>
      </c>
      <c r="B3998" s="3" t="s">
        <v>3918</v>
      </c>
      <c r="C3998" s="3" t="s">
        <v>8029</v>
      </c>
      <c r="D3998" s="6">
        <v>3000</v>
      </c>
      <c r="E3998" s="8">
        <v>0</v>
      </c>
      <c r="F3998" t="s">
        <v>8220</v>
      </c>
      <c r="G3998" t="s">
        <v>8224</v>
      </c>
      <c r="H3998" t="s">
        <v>8246</v>
      </c>
      <c r="I3998">
        <v>1414346400</v>
      </c>
      <c r="J3998">
        <v>1413291655</v>
      </c>
      <c r="K3998" t="b">
        <v>0</v>
      </c>
      <c r="L3998">
        <v>0</v>
      </c>
      <c r="M3998" t="b">
        <v>0</v>
      </c>
      <c r="N3998" t="s">
        <v>8269</v>
      </c>
      <c r="O3998" s="12">
        <f t="shared" si="248"/>
        <v>0</v>
      </c>
      <c r="P3998">
        <f t="shared" si="249"/>
        <v>0</v>
      </c>
      <c r="Q3998" s="14" t="s">
        <v>8323</v>
      </c>
      <c r="R3998" t="s">
        <v>8326</v>
      </c>
      <c r="S3998" s="17">
        <f t="shared" si="250"/>
        <v>41926.542303240742</v>
      </c>
      <c r="T3998" s="17">
        <f t="shared" si="251"/>
        <v>41938.75</v>
      </c>
    </row>
    <row r="3999" spans="1:20" ht="48" x14ac:dyDescent="0.2">
      <c r="A3999">
        <v>3989</v>
      </c>
      <c r="B3999" s="3" t="s">
        <v>3985</v>
      </c>
      <c r="C3999" s="3" t="s">
        <v>8095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1447009181</v>
      </c>
      <c r="J3999">
        <v>1444413581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8323</v>
      </c>
      <c r="R3999" t="s">
        <v>8326</v>
      </c>
      <c r="S3999" s="17">
        <f t="shared" si="250"/>
        <v>42286.749780092592</v>
      </c>
      <c r="T3999" s="17">
        <f t="shared" si="251"/>
        <v>42316.791446759264</v>
      </c>
    </row>
    <row r="4000" spans="1:20" ht="48" x14ac:dyDescent="0.2">
      <c r="A4000">
        <v>3997</v>
      </c>
      <c r="B4000" s="3" t="s">
        <v>3993</v>
      </c>
      <c r="C4000" s="3" t="s">
        <v>8103</v>
      </c>
      <c r="D4000" s="6">
        <v>3000</v>
      </c>
      <c r="E4000" s="8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8269</v>
      </c>
      <c r="O4000" s="12">
        <f t="shared" si="248"/>
        <v>0</v>
      </c>
      <c r="P4000">
        <f t="shared" si="249"/>
        <v>0</v>
      </c>
      <c r="Q4000" s="14" t="s">
        <v>8323</v>
      </c>
      <c r="R4000" t="s">
        <v>8326</v>
      </c>
      <c r="S4000" s="17">
        <f t="shared" si="250"/>
        <v>42069.391446759255</v>
      </c>
      <c r="T4000" s="17">
        <f t="shared" si="251"/>
        <v>42099.349780092598</v>
      </c>
    </row>
    <row r="4001" spans="1:20" ht="48" x14ac:dyDescent="0.2">
      <c r="A4001">
        <v>4080</v>
      </c>
      <c r="B4001" s="3" t="s">
        <v>4076</v>
      </c>
      <c r="C4001" s="3" t="s">
        <v>8183</v>
      </c>
      <c r="D4001" s="6">
        <v>3000</v>
      </c>
      <c r="E4001" s="8">
        <v>0</v>
      </c>
      <c r="F4001" t="s">
        <v>8220</v>
      </c>
      <c r="G4001" t="s">
        <v>8223</v>
      </c>
      <c r="H4001" t="s">
        <v>8245</v>
      </c>
      <c r="I4001">
        <v>1465930440</v>
      </c>
      <c r="J4001">
        <v>1463849116</v>
      </c>
      <c r="K4001" t="b">
        <v>0</v>
      </c>
      <c r="L4001">
        <v>0</v>
      </c>
      <c r="M4001" t="b">
        <v>0</v>
      </c>
      <c r="N4001" t="s">
        <v>8269</v>
      </c>
      <c r="O4001" s="12">
        <f t="shared" si="248"/>
        <v>0</v>
      </c>
      <c r="P4001">
        <f t="shared" si="249"/>
        <v>0</v>
      </c>
      <c r="Q4001" s="14" t="s">
        <v>8323</v>
      </c>
      <c r="R4001" t="s">
        <v>8326</v>
      </c>
      <c r="S4001" s="17">
        <f t="shared" si="250"/>
        <v>42511.698101851856</v>
      </c>
      <c r="T4001" s="17">
        <f t="shared" si="251"/>
        <v>42535.787500000006</v>
      </c>
    </row>
    <row r="4002" spans="1:20" ht="48" hidden="1" x14ac:dyDescent="0.2">
      <c r="A4002">
        <v>136</v>
      </c>
      <c r="B4002" s="3" t="s">
        <v>138</v>
      </c>
      <c r="C4002" s="3" t="s">
        <v>4232</v>
      </c>
      <c r="D4002" s="6">
        <v>3000</v>
      </c>
      <c r="E4002" s="8">
        <v>0</v>
      </c>
      <c r="F4002" t="s">
        <v>8219</v>
      </c>
      <c r="G4002" t="s">
        <v>8223</v>
      </c>
      <c r="H4002" t="s">
        <v>8245</v>
      </c>
      <c r="I4002">
        <v>1431771360</v>
      </c>
      <c r="J4002">
        <v>1427968234</v>
      </c>
      <c r="K4002" t="b">
        <v>0</v>
      </c>
      <c r="L4002">
        <v>0</v>
      </c>
      <c r="M4002" t="b">
        <v>0</v>
      </c>
      <c r="N4002" t="s">
        <v>8265</v>
      </c>
      <c r="O4002" s="12">
        <f t="shared" si="248"/>
        <v>0</v>
      </c>
      <c r="P4002">
        <f t="shared" si="249"/>
        <v>0</v>
      </c>
      <c r="Q4002" s="14" t="s">
        <v>8321</v>
      </c>
      <c r="R4002" t="s">
        <v>8337</v>
      </c>
      <c r="S4002" s="17">
        <f t="shared" si="250"/>
        <v>42096.410115740742</v>
      </c>
      <c r="T4002" s="17">
        <f t="shared" si="251"/>
        <v>42140.427777777775</v>
      </c>
    </row>
    <row r="4003" spans="1:20" ht="48" hidden="1" x14ac:dyDescent="0.2">
      <c r="A4003">
        <v>1046</v>
      </c>
      <c r="B4003" s="3" t="s">
        <v>1047</v>
      </c>
      <c r="C4003" s="3" t="s">
        <v>5156</v>
      </c>
      <c r="D4003" s="6">
        <v>3000</v>
      </c>
      <c r="E4003" s="8">
        <v>0</v>
      </c>
      <c r="F4003" t="s">
        <v>8219</v>
      </c>
      <c r="G4003" t="s">
        <v>8235</v>
      </c>
      <c r="H4003" t="s">
        <v>8248</v>
      </c>
      <c r="I4003">
        <v>1451161560</v>
      </c>
      <c r="J4003">
        <v>1447273560</v>
      </c>
      <c r="K4003" t="b">
        <v>0</v>
      </c>
      <c r="L4003">
        <v>0</v>
      </c>
      <c r="M4003" t="b">
        <v>0</v>
      </c>
      <c r="N4003" t="s">
        <v>8279</v>
      </c>
      <c r="O4003" s="12">
        <f t="shared" si="248"/>
        <v>0</v>
      </c>
      <c r="P4003">
        <f t="shared" si="249"/>
        <v>0</v>
      </c>
      <c r="Q4003" s="14" t="s">
        <v>8346</v>
      </c>
      <c r="R4003" t="s">
        <v>8347</v>
      </c>
      <c r="S4003" s="17">
        <f t="shared" si="250"/>
        <v>42319.851388888885</v>
      </c>
      <c r="T4003" s="17">
        <f t="shared" si="251"/>
        <v>42364.851388888885</v>
      </c>
    </row>
    <row r="4004" spans="1:20" ht="48" hidden="1" x14ac:dyDescent="0.2">
      <c r="A4004">
        <v>2345</v>
      </c>
      <c r="B4004" s="3" t="s">
        <v>2346</v>
      </c>
      <c r="C4004" s="3" t="s">
        <v>6455</v>
      </c>
      <c r="D4004" s="6">
        <v>3000</v>
      </c>
      <c r="E4004" s="8">
        <v>0</v>
      </c>
      <c r="F4004" t="s">
        <v>8219</v>
      </c>
      <c r="G4004" t="s">
        <v>8223</v>
      </c>
      <c r="H4004" t="s">
        <v>8245</v>
      </c>
      <c r="I4004">
        <v>1427845140</v>
      </c>
      <c r="J4004">
        <v>1424822556</v>
      </c>
      <c r="K4004" t="b">
        <v>0</v>
      </c>
      <c r="L4004">
        <v>0</v>
      </c>
      <c r="M4004" t="b">
        <v>0</v>
      </c>
      <c r="N4004" t="s">
        <v>8270</v>
      </c>
      <c r="O4004" s="12">
        <f t="shared" si="248"/>
        <v>0</v>
      </c>
      <c r="P4004">
        <f t="shared" si="249"/>
        <v>0</v>
      </c>
      <c r="Q4004" s="14" t="s">
        <v>8308</v>
      </c>
      <c r="R4004" t="s">
        <v>8342</v>
      </c>
      <c r="S4004" s="17">
        <f t="shared" si="250"/>
        <v>42060.001805555556</v>
      </c>
      <c r="T4004" s="17">
        <f t="shared" si="251"/>
        <v>42094.985416666663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2">
        <f t="shared" si="248"/>
        <v>0</v>
      </c>
      <c r="P4005">
        <f t="shared" si="249"/>
        <v>0</v>
      </c>
      <c r="Q4005" s="14" t="s">
        <v>8327</v>
      </c>
      <c r="R4005" t="s">
        <v>8350</v>
      </c>
      <c r="S4005" s="17">
        <f t="shared" si="250"/>
        <v>40767.192395833335</v>
      </c>
      <c r="T4005" s="17">
        <f t="shared" si="251"/>
        <v>40797.192395833335</v>
      </c>
    </row>
    <row r="4006" spans="1:20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2">
        <f t="shared" si="248"/>
        <v>0</v>
      </c>
      <c r="P4006">
        <f t="shared" si="249"/>
        <v>0</v>
      </c>
      <c r="Q4006" s="14" t="s">
        <v>8323</v>
      </c>
      <c r="R4006" t="s">
        <v>8326</v>
      </c>
      <c r="S4006" s="17">
        <f t="shared" si="250"/>
        <v>41950.114108796297</v>
      </c>
      <c r="T4006" s="17">
        <f t="shared" si="251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2">
        <f t="shared" si="248"/>
        <v>0</v>
      </c>
      <c r="P4007">
        <f t="shared" si="249"/>
        <v>0</v>
      </c>
      <c r="Q4007" s="14" t="s">
        <v>8308</v>
      </c>
      <c r="R4007" t="s">
        <v>8342</v>
      </c>
      <c r="S4007" s="17">
        <f t="shared" si="250"/>
        <v>42282.71629629629</v>
      </c>
      <c r="T4007" s="17">
        <f t="shared" si="251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2">
        <f t="shared" si="248"/>
        <v>0</v>
      </c>
      <c r="P4008">
        <f t="shared" si="249"/>
        <v>0</v>
      </c>
      <c r="Q4008" s="14" t="s">
        <v>8311</v>
      </c>
      <c r="R4008" t="s">
        <v>8352</v>
      </c>
      <c r="S4008" s="17">
        <f t="shared" si="250"/>
        <v>41594.207060185188</v>
      </c>
      <c r="T4008" s="17">
        <f t="shared" si="251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2">
        <f t="shared" si="248"/>
        <v>0</v>
      </c>
      <c r="P4009">
        <f t="shared" si="249"/>
        <v>0</v>
      </c>
      <c r="Q4009" s="14" t="s">
        <v>8327</v>
      </c>
      <c r="R4009" t="s">
        <v>8350</v>
      </c>
      <c r="S4009" s="17">
        <f t="shared" si="250"/>
        <v>40340.801562499997</v>
      </c>
      <c r="T4009" s="17">
        <f t="shared" si="251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2">
        <f t="shared" si="248"/>
        <v>0</v>
      </c>
      <c r="P4010">
        <f t="shared" si="249"/>
        <v>0</v>
      </c>
      <c r="Q4010" s="14" t="s">
        <v>8346</v>
      </c>
      <c r="R4010" t="s">
        <v>8347</v>
      </c>
      <c r="S4010" s="17">
        <f t="shared" si="250"/>
        <v>42231.7971875</v>
      </c>
      <c r="T4010" s="17">
        <f t="shared" si="251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2">
        <f t="shared" si="248"/>
        <v>0</v>
      </c>
      <c r="P4011">
        <f t="shared" si="249"/>
        <v>0</v>
      </c>
      <c r="Q4011" s="14" t="s">
        <v>8346</v>
      </c>
      <c r="R4011" t="s">
        <v>8347</v>
      </c>
      <c r="S4011" s="17">
        <f t="shared" si="250"/>
        <v>41831.851840277777</v>
      </c>
      <c r="T4011" s="17">
        <f t="shared" si="251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2">
        <f t="shared" si="248"/>
        <v>0</v>
      </c>
      <c r="P4012">
        <f t="shared" si="249"/>
        <v>0</v>
      </c>
      <c r="Q4012" s="14" t="s">
        <v>8327</v>
      </c>
      <c r="R4012" t="s">
        <v>8354</v>
      </c>
      <c r="S4012" s="17">
        <f t="shared" si="250"/>
        <v>41110.680138888885</v>
      </c>
      <c r="T4012" s="17">
        <f t="shared" si="251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2">
        <f t="shared" si="248"/>
        <v>0</v>
      </c>
      <c r="P4013">
        <f t="shared" si="249"/>
        <v>0</v>
      </c>
      <c r="Q4013" s="14" t="s">
        <v>8327</v>
      </c>
      <c r="R4013" t="s">
        <v>8354</v>
      </c>
      <c r="S4013" s="17">
        <f t="shared" si="250"/>
        <v>40883.962581018517</v>
      </c>
      <c r="T4013" s="17">
        <f t="shared" si="251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>
        <f t="shared" si="249"/>
        <v>0</v>
      </c>
      <c r="Q4014" s="14" t="s">
        <v>8308</v>
      </c>
      <c r="R4014" t="s">
        <v>8310</v>
      </c>
      <c r="S4014" s="17">
        <f t="shared" si="250"/>
        <v>41806.106770833336</v>
      </c>
      <c r="T4014" s="17">
        <f t="shared" si="251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2">
        <f t="shared" si="248"/>
        <v>0</v>
      </c>
      <c r="P4015">
        <f t="shared" si="249"/>
        <v>0</v>
      </c>
      <c r="Q4015" s="14" t="s">
        <v>8308</v>
      </c>
      <c r="R4015" t="s">
        <v>8342</v>
      </c>
      <c r="S4015" s="17">
        <f t="shared" si="250"/>
        <v>42669.870173611111</v>
      </c>
      <c r="T4015" s="17">
        <f t="shared" si="251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2">
        <f t="shared" si="248"/>
        <v>0</v>
      </c>
      <c r="P4016">
        <f t="shared" si="249"/>
        <v>0</v>
      </c>
      <c r="Q4016" s="14" t="s">
        <v>8311</v>
      </c>
      <c r="R4016" t="s">
        <v>8352</v>
      </c>
      <c r="S4016" s="17">
        <f t="shared" si="250"/>
        <v>41411.866608796299</v>
      </c>
      <c r="T4016" s="17">
        <f t="shared" si="251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2">
        <f t="shared" si="248"/>
        <v>0</v>
      </c>
      <c r="P4017">
        <f t="shared" si="249"/>
        <v>0</v>
      </c>
      <c r="Q4017" s="14" t="s">
        <v>8311</v>
      </c>
      <c r="R4017" t="s">
        <v>8352</v>
      </c>
      <c r="S4017" s="17">
        <f t="shared" si="250"/>
        <v>42670.764039351852</v>
      </c>
      <c r="T4017" s="17">
        <f t="shared" si="251"/>
        <v>42700.805706018517</v>
      </c>
    </row>
    <row r="4018" spans="1:20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2">
        <f t="shared" si="248"/>
        <v>0</v>
      </c>
      <c r="P4018">
        <f t="shared" si="249"/>
        <v>0</v>
      </c>
      <c r="Q4018" s="14" t="s">
        <v>8323</v>
      </c>
      <c r="R4018" t="s">
        <v>8326</v>
      </c>
      <c r="S4018" s="17">
        <f t="shared" si="250"/>
        <v>41793.710231481484</v>
      </c>
      <c r="T4018" s="17">
        <f t="shared" si="251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2">
        <f t="shared" si="248"/>
        <v>0</v>
      </c>
      <c r="P4019">
        <f t="shared" si="249"/>
        <v>0</v>
      </c>
      <c r="Q4019" s="14" t="s">
        <v>8321</v>
      </c>
      <c r="R4019" t="s">
        <v>8339</v>
      </c>
      <c r="S4019" s="17">
        <f t="shared" si="250"/>
        <v>42100.086145833338</v>
      </c>
      <c r="T4019" s="17">
        <f t="shared" si="251"/>
        <v>42130.086145833338</v>
      </c>
    </row>
    <row r="4020" spans="1:20" ht="16" hidden="1" x14ac:dyDescent="0.2">
      <c r="A4020">
        <v>1484</v>
      </c>
      <c r="B4020" s="3" t="s">
        <v>1485</v>
      </c>
      <c r="C4020" s="3" t="s">
        <v>5594</v>
      </c>
      <c r="D4020" s="6">
        <v>2000</v>
      </c>
      <c r="E4020" s="8">
        <v>0</v>
      </c>
      <c r="F4020" t="s">
        <v>8220</v>
      </c>
      <c r="G4020" t="s">
        <v>8223</v>
      </c>
      <c r="H4020" t="s">
        <v>8245</v>
      </c>
      <c r="I4020">
        <v>1342882260</v>
      </c>
      <c r="J4020">
        <v>1337834963</v>
      </c>
      <c r="K4020" t="b">
        <v>0</v>
      </c>
      <c r="L4020">
        <v>0</v>
      </c>
      <c r="M4020" t="b">
        <v>0</v>
      </c>
      <c r="N4020" t="s">
        <v>8273</v>
      </c>
      <c r="O4020" s="12">
        <f t="shared" si="248"/>
        <v>0</v>
      </c>
      <c r="P4020">
        <f t="shared" si="249"/>
        <v>0</v>
      </c>
      <c r="Q4020" s="14" t="s">
        <v>8311</v>
      </c>
      <c r="R4020" t="s">
        <v>8352</v>
      </c>
      <c r="S4020" s="17">
        <f t="shared" si="250"/>
        <v>41053.200960648144</v>
      </c>
      <c r="T4020" s="17">
        <f t="shared" si="251"/>
        <v>41111.618750000001</v>
      </c>
    </row>
    <row r="4021" spans="1:20" ht="32" hidden="1" x14ac:dyDescent="0.2">
      <c r="A4021">
        <v>1495</v>
      </c>
      <c r="B4021" s="3" t="s">
        <v>1496</v>
      </c>
      <c r="C4021" s="3" t="s">
        <v>5605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1314471431</v>
      </c>
      <c r="J4021">
        <v>1311879431</v>
      </c>
      <c r="K4021" t="b">
        <v>0</v>
      </c>
      <c r="L4021">
        <v>0</v>
      </c>
      <c r="M4021" t="b">
        <v>0</v>
      </c>
      <c r="N4021" t="s">
        <v>8273</v>
      </c>
      <c r="O4021" s="12">
        <f t="shared" si="248"/>
        <v>0</v>
      </c>
      <c r="P4021">
        <f t="shared" si="249"/>
        <v>0</v>
      </c>
      <c r="Q4021" s="14" t="s">
        <v>8311</v>
      </c>
      <c r="R4021" t="s">
        <v>8352</v>
      </c>
      <c r="S4021" s="17">
        <f t="shared" si="250"/>
        <v>40752.789710648147</v>
      </c>
      <c r="T4021" s="17">
        <f t="shared" si="251"/>
        <v>40782.789710648147</v>
      </c>
    </row>
    <row r="4022" spans="1:20" ht="48" hidden="1" x14ac:dyDescent="0.2">
      <c r="A4022">
        <v>1705</v>
      </c>
      <c r="B4022" s="3" t="s">
        <v>1706</v>
      </c>
      <c r="C4022" s="3" t="s">
        <v>5815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1441814400</v>
      </c>
      <c r="J4022">
        <v>1440807846</v>
      </c>
      <c r="K4022" t="b">
        <v>0</v>
      </c>
      <c r="L4022">
        <v>0</v>
      </c>
      <c r="M4022" t="b">
        <v>0</v>
      </c>
      <c r="N4022" t="s">
        <v>8291</v>
      </c>
      <c r="O4022" s="12">
        <f t="shared" si="248"/>
        <v>0</v>
      </c>
      <c r="P4022">
        <f t="shared" si="249"/>
        <v>0</v>
      </c>
      <c r="Q4022" s="14" t="s">
        <v>8327</v>
      </c>
      <c r="R4022" t="s">
        <v>8330</v>
      </c>
      <c r="S4022" s="17">
        <f t="shared" si="250"/>
        <v>42245.016736111109</v>
      </c>
      <c r="T4022" s="17">
        <f t="shared" si="251"/>
        <v>42256.666666666672</v>
      </c>
    </row>
    <row r="4023" spans="1:20" ht="48" hidden="1" x14ac:dyDescent="0.2">
      <c r="A4023">
        <v>1993</v>
      </c>
      <c r="B4023" s="3" t="s">
        <v>1994</v>
      </c>
      <c r="C4023" s="3" t="s">
        <v>6103</v>
      </c>
      <c r="D4023" s="6">
        <v>2000</v>
      </c>
      <c r="E4023" s="8">
        <v>0</v>
      </c>
      <c r="F4023" t="s">
        <v>8220</v>
      </c>
      <c r="G4023" t="s">
        <v>8224</v>
      </c>
      <c r="H4023" t="s">
        <v>8246</v>
      </c>
      <c r="I4023">
        <v>1450706837</v>
      </c>
      <c r="J4023">
        <v>1448114837</v>
      </c>
      <c r="K4023" t="b">
        <v>0</v>
      </c>
      <c r="L4023">
        <v>0</v>
      </c>
      <c r="M4023" t="b">
        <v>0</v>
      </c>
      <c r="N4023" t="s">
        <v>8294</v>
      </c>
      <c r="O4023" s="12">
        <f t="shared" si="248"/>
        <v>0</v>
      </c>
      <c r="P4023">
        <f t="shared" si="249"/>
        <v>0</v>
      </c>
      <c r="Q4023" s="14" t="s">
        <v>8313</v>
      </c>
      <c r="R4023" t="s">
        <v>8353</v>
      </c>
      <c r="S4023" s="17">
        <f t="shared" si="250"/>
        <v>42329.58839120371</v>
      </c>
      <c r="T4023" s="17">
        <f t="shared" si="251"/>
        <v>42359.58839120371</v>
      </c>
    </row>
    <row r="4024" spans="1:20" ht="48" hidden="1" x14ac:dyDescent="0.2">
      <c r="A4024">
        <v>2149</v>
      </c>
      <c r="B4024" s="3" t="s">
        <v>2150</v>
      </c>
      <c r="C4024" s="3" t="s">
        <v>6259</v>
      </c>
      <c r="D4024" s="6">
        <v>2000</v>
      </c>
      <c r="E4024" s="8">
        <v>0</v>
      </c>
      <c r="F4024" t="s">
        <v>8220</v>
      </c>
      <c r="G4024" t="s">
        <v>8223</v>
      </c>
      <c r="H4024" t="s">
        <v>8245</v>
      </c>
      <c r="I4024">
        <v>1280534400</v>
      </c>
      <c r="J4024">
        <v>1277512556</v>
      </c>
      <c r="K4024" t="b">
        <v>0</v>
      </c>
      <c r="L4024">
        <v>0</v>
      </c>
      <c r="M4024" t="b">
        <v>0</v>
      </c>
      <c r="N4024" t="s">
        <v>8280</v>
      </c>
      <c r="O4024" s="12">
        <f t="shared" si="248"/>
        <v>0</v>
      </c>
      <c r="P4024">
        <f t="shared" si="249"/>
        <v>0</v>
      </c>
      <c r="Q4024" s="14" t="s">
        <v>8316</v>
      </c>
      <c r="R4024" t="s">
        <v>8334</v>
      </c>
      <c r="S4024" s="17">
        <f t="shared" si="250"/>
        <v>40355.024953703702</v>
      </c>
      <c r="T4024" s="17">
        <f t="shared" si="251"/>
        <v>40390</v>
      </c>
    </row>
    <row r="4025" spans="1:20" ht="48" x14ac:dyDescent="0.2">
      <c r="A4025">
        <v>2847</v>
      </c>
      <c r="B4025" s="3" t="s">
        <v>2847</v>
      </c>
      <c r="C4025" s="3" t="s">
        <v>6957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1464031265</v>
      </c>
      <c r="J4025">
        <v>1458847265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8323</v>
      </c>
      <c r="R4025" t="s">
        <v>8326</v>
      </c>
      <c r="S4025" s="17">
        <f t="shared" si="250"/>
        <v>42453.806307870371</v>
      </c>
      <c r="T4025" s="17">
        <f t="shared" si="251"/>
        <v>42513.806307870371</v>
      </c>
    </row>
    <row r="4026" spans="1:20" ht="48" x14ac:dyDescent="0.2">
      <c r="A4026">
        <v>3916</v>
      </c>
      <c r="B4026" s="3" t="s">
        <v>3913</v>
      </c>
      <c r="C4026" s="3" t="s">
        <v>8024</v>
      </c>
      <c r="D4026" s="6">
        <v>2000</v>
      </c>
      <c r="E4026" s="8">
        <v>0</v>
      </c>
      <c r="F4026" t="s">
        <v>8220</v>
      </c>
      <c r="G4026" t="s">
        <v>8231</v>
      </c>
      <c r="H4026" t="s">
        <v>8252</v>
      </c>
      <c r="I4026">
        <v>1464952752</v>
      </c>
      <c r="J4026">
        <v>1462360752</v>
      </c>
      <c r="K4026" t="b">
        <v>0</v>
      </c>
      <c r="L4026">
        <v>0</v>
      </c>
      <c r="M4026" t="b">
        <v>0</v>
      </c>
      <c r="N4026" t="s">
        <v>8269</v>
      </c>
      <c r="O4026" s="12">
        <f t="shared" si="248"/>
        <v>0</v>
      </c>
      <c r="P4026">
        <f t="shared" si="249"/>
        <v>0</v>
      </c>
      <c r="Q4026" s="14" t="s">
        <v>8323</v>
      </c>
      <c r="R4026" t="s">
        <v>8326</v>
      </c>
      <c r="S4026" s="17">
        <f t="shared" si="250"/>
        <v>42494.471666666665</v>
      </c>
      <c r="T4026" s="17">
        <f t="shared" si="251"/>
        <v>42524.471666666665</v>
      </c>
    </row>
    <row r="4027" spans="1:20" ht="48" hidden="1" x14ac:dyDescent="0.2">
      <c r="A4027">
        <v>1227</v>
      </c>
      <c r="B4027" s="3" t="s">
        <v>1228</v>
      </c>
      <c r="C4027" s="3" t="s">
        <v>5337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1407394800</v>
      </c>
      <c r="J4027">
        <v>1404770616</v>
      </c>
      <c r="K4027" t="b">
        <v>0</v>
      </c>
      <c r="L4027">
        <v>0</v>
      </c>
      <c r="M4027" t="b">
        <v>0</v>
      </c>
      <c r="N4027" t="s">
        <v>8284</v>
      </c>
      <c r="O4027" s="12">
        <f t="shared" si="248"/>
        <v>0</v>
      </c>
      <c r="P4027">
        <f t="shared" si="249"/>
        <v>0</v>
      </c>
      <c r="Q4027" s="14" t="s">
        <v>8327</v>
      </c>
      <c r="R4027" t="s">
        <v>8354</v>
      </c>
      <c r="S4027" s="17">
        <f t="shared" si="250"/>
        <v>41827.919166666667</v>
      </c>
      <c r="T4027" s="17">
        <f t="shared" si="251"/>
        <v>41858.291666666664</v>
      </c>
    </row>
    <row r="4028" spans="1:20" ht="48" hidden="1" x14ac:dyDescent="0.2">
      <c r="A4028">
        <v>2352</v>
      </c>
      <c r="B4028" s="3" t="s">
        <v>2353</v>
      </c>
      <c r="C4028" s="3" t="s">
        <v>6462</v>
      </c>
      <c r="D4028" s="6">
        <v>2000</v>
      </c>
      <c r="E4028" s="8">
        <v>0</v>
      </c>
      <c r="F4028" t="s">
        <v>8219</v>
      </c>
      <c r="G4028" t="s">
        <v>8223</v>
      </c>
      <c r="H4028" t="s">
        <v>8245</v>
      </c>
      <c r="I4028">
        <v>1433603552</v>
      </c>
      <c r="J4028">
        <v>1428419552</v>
      </c>
      <c r="K4028" t="b">
        <v>0</v>
      </c>
      <c r="L4028">
        <v>0</v>
      </c>
      <c r="M4028" t="b">
        <v>0</v>
      </c>
      <c r="N4028" t="s">
        <v>8270</v>
      </c>
      <c r="O4028" s="12">
        <f t="shared" si="248"/>
        <v>0</v>
      </c>
      <c r="P4028">
        <f t="shared" si="249"/>
        <v>0</v>
      </c>
      <c r="Q4028" s="14" t="s">
        <v>8308</v>
      </c>
      <c r="R4028" t="s">
        <v>8342</v>
      </c>
      <c r="S4028" s="17">
        <f t="shared" si="250"/>
        <v>42101.633703703701</v>
      </c>
      <c r="T4028" s="17">
        <f t="shared" si="251"/>
        <v>42161.633703703701</v>
      </c>
    </row>
    <row r="4029" spans="1:20" ht="48" hidden="1" x14ac:dyDescent="0.2">
      <c r="A4029">
        <v>2371</v>
      </c>
      <c r="B4029" s="3" t="s">
        <v>2372</v>
      </c>
      <c r="C4029" s="3" t="s">
        <v>6481</v>
      </c>
      <c r="D4029" s="6">
        <v>2000</v>
      </c>
      <c r="E4029" s="8">
        <v>0</v>
      </c>
      <c r="F4029" t="s">
        <v>8219</v>
      </c>
      <c r="G4029" t="s">
        <v>8223</v>
      </c>
      <c r="H4029" t="s">
        <v>8245</v>
      </c>
      <c r="I4029">
        <v>1435257596</v>
      </c>
      <c r="J4029">
        <v>1432665596</v>
      </c>
      <c r="K4029" t="b">
        <v>0</v>
      </c>
      <c r="L4029">
        <v>0</v>
      </c>
      <c r="M4029" t="b">
        <v>0</v>
      </c>
      <c r="N4029" t="s">
        <v>8270</v>
      </c>
      <c r="O4029" s="12">
        <f t="shared" si="248"/>
        <v>0</v>
      </c>
      <c r="P4029">
        <f t="shared" si="249"/>
        <v>0</v>
      </c>
      <c r="Q4029" s="14" t="s">
        <v>8308</v>
      </c>
      <c r="R4029" t="s">
        <v>8342</v>
      </c>
      <c r="S4029" s="17">
        <f t="shared" si="250"/>
        <v>42150.777731481481</v>
      </c>
      <c r="T4029" s="17">
        <f t="shared" si="251"/>
        <v>42180.777731481481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2">
        <f t="shared" si="248"/>
        <v>0</v>
      </c>
      <c r="P4030">
        <f t="shared" si="249"/>
        <v>0</v>
      </c>
      <c r="Q4030" s="14" t="s">
        <v>8311</v>
      </c>
      <c r="R4030" t="s">
        <v>8356</v>
      </c>
      <c r="S4030" s="17">
        <f t="shared" si="250"/>
        <v>41078.899826388886</v>
      </c>
      <c r="T4030" s="17">
        <f t="shared" si="251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2">
        <f t="shared" si="248"/>
        <v>0</v>
      </c>
      <c r="P4031">
        <f t="shared" si="249"/>
        <v>0</v>
      </c>
      <c r="Q4031" s="14" t="s">
        <v>8311</v>
      </c>
      <c r="R4031" t="s">
        <v>8349</v>
      </c>
      <c r="S4031" s="17">
        <f t="shared" si="250"/>
        <v>40990.050069444449</v>
      </c>
      <c r="T4031" s="17">
        <f t="shared" si="251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2">
        <f t="shared" si="248"/>
        <v>0</v>
      </c>
      <c r="P4032">
        <f t="shared" si="249"/>
        <v>0</v>
      </c>
      <c r="Q4032" s="14" t="s">
        <v>8308</v>
      </c>
      <c r="R4032" t="s">
        <v>8310</v>
      </c>
      <c r="S4032" s="17">
        <f t="shared" si="250"/>
        <v>41836.595520833333</v>
      </c>
      <c r="T4032" s="17">
        <f t="shared" si="251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2">
        <f t="shared" si="248"/>
        <v>0</v>
      </c>
      <c r="P4033">
        <f t="shared" si="249"/>
        <v>0</v>
      </c>
      <c r="Q4033" s="14" t="s">
        <v>8321</v>
      </c>
      <c r="R4033" t="s">
        <v>8325</v>
      </c>
      <c r="S4033" s="17">
        <f t="shared" si="250"/>
        <v>42191.824062500003</v>
      </c>
      <c r="T4033" s="17">
        <f t="shared" si="251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2">
        <f t="shared" si="248"/>
        <v>0</v>
      </c>
      <c r="P4034">
        <f t="shared" si="249"/>
        <v>0</v>
      </c>
      <c r="Q4034" s="14" t="s">
        <v>8321</v>
      </c>
      <c r="R4034" t="s">
        <v>8325</v>
      </c>
      <c r="S4034" s="17">
        <f t="shared" si="250"/>
        <v>41857.18304398148</v>
      </c>
      <c r="T4034" s="17">
        <f t="shared" si="251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2">
        <f t="shared" ref="O4035:O4098" si="252">ROUND(E4035/D4035*100,0)</f>
        <v>0</v>
      </c>
      <c r="P4035">
        <f t="shared" ref="P4035:P4098" si="253">IFERROR(ROUND(E4035/L4035,2),0)</f>
        <v>0</v>
      </c>
      <c r="Q4035" s="14" t="s">
        <v>8321</v>
      </c>
      <c r="R4035" t="s">
        <v>8339</v>
      </c>
      <c r="S4035" s="17">
        <f t="shared" ref="S4035:S4098" si="254">(((J4035/60)/60)/24)+DATE(1970,1,1)</f>
        <v>40987.83488425926</v>
      </c>
      <c r="T4035" s="17">
        <f t="shared" ref="T4035:T4098" si="255">(((I4035/60)/60)/24)+DATE(1970,1,1)</f>
        <v>41047.83488425926</v>
      </c>
    </row>
    <row r="4036" spans="1:20" ht="48" hidden="1" x14ac:dyDescent="0.2">
      <c r="A4036">
        <v>914</v>
      </c>
      <c r="B4036" s="3" t="s">
        <v>915</v>
      </c>
      <c r="C4036" s="3" t="s">
        <v>5024</v>
      </c>
      <c r="D4036" s="6">
        <v>1500</v>
      </c>
      <c r="E4036" s="8">
        <v>0</v>
      </c>
      <c r="F4036" t="s">
        <v>8220</v>
      </c>
      <c r="G4036" t="s">
        <v>8223</v>
      </c>
      <c r="H4036" t="s">
        <v>8245</v>
      </c>
      <c r="I4036">
        <v>1345918747</v>
      </c>
      <c r="J4036">
        <v>1343326747</v>
      </c>
      <c r="K4036" t="b">
        <v>0</v>
      </c>
      <c r="L4036">
        <v>0</v>
      </c>
      <c r="M4036" t="b">
        <v>0</v>
      </c>
      <c r="N4036" t="s">
        <v>8276</v>
      </c>
      <c r="O4036" s="12">
        <f t="shared" si="252"/>
        <v>0</v>
      </c>
      <c r="P4036">
        <f t="shared" si="253"/>
        <v>0</v>
      </c>
      <c r="Q4036" s="14" t="s">
        <v>8327</v>
      </c>
      <c r="R4036" t="s">
        <v>8350</v>
      </c>
      <c r="S4036" s="17">
        <f t="shared" si="254"/>
        <v>41116.763275462967</v>
      </c>
      <c r="T4036" s="17">
        <f t="shared" si="255"/>
        <v>41146.763275462967</v>
      </c>
    </row>
    <row r="4037" spans="1:20" ht="48" hidden="1" x14ac:dyDescent="0.2">
      <c r="A4037">
        <v>1442</v>
      </c>
      <c r="B4037" s="3" t="s">
        <v>1443</v>
      </c>
      <c r="C4037" s="3" t="s">
        <v>5552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1464190158</v>
      </c>
      <c r="J4037">
        <v>1461598158</v>
      </c>
      <c r="K4037" t="b">
        <v>0</v>
      </c>
      <c r="L4037">
        <v>0</v>
      </c>
      <c r="M4037" t="b">
        <v>0</v>
      </c>
      <c r="N4037" t="s">
        <v>8285</v>
      </c>
      <c r="O4037" s="12">
        <f t="shared" si="252"/>
        <v>0</v>
      </c>
      <c r="P4037">
        <f t="shared" si="253"/>
        <v>0</v>
      </c>
      <c r="Q4037" s="14" t="s">
        <v>8311</v>
      </c>
      <c r="R4037" t="s">
        <v>8348</v>
      </c>
      <c r="S4037" s="17">
        <f t="shared" si="254"/>
        <v>42485.64534722222</v>
      </c>
      <c r="T4037" s="17">
        <f t="shared" si="255"/>
        <v>42515.64534722222</v>
      </c>
    </row>
    <row r="4038" spans="1:20" ht="48" hidden="1" x14ac:dyDescent="0.2">
      <c r="A4038">
        <v>1496</v>
      </c>
      <c r="B4038" s="3" t="s">
        <v>1497</v>
      </c>
      <c r="C4038" s="3" t="s">
        <v>5606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1410866659</v>
      </c>
      <c r="J4038">
        <v>1405682659</v>
      </c>
      <c r="K4038" t="b">
        <v>0</v>
      </c>
      <c r="L4038">
        <v>0</v>
      </c>
      <c r="M4038" t="b">
        <v>0</v>
      </c>
      <c r="N4038" t="s">
        <v>8273</v>
      </c>
      <c r="O4038" s="12">
        <f t="shared" si="252"/>
        <v>0</v>
      </c>
      <c r="P4038">
        <f t="shared" si="253"/>
        <v>0</v>
      </c>
      <c r="Q4038" s="14" t="s">
        <v>8311</v>
      </c>
      <c r="R4038" t="s">
        <v>8352</v>
      </c>
      <c r="S4038" s="17">
        <f t="shared" si="254"/>
        <v>41838.475219907406</v>
      </c>
      <c r="T4038" s="17">
        <f t="shared" si="255"/>
        <v>41898.475219907406</v>
      </c>
    </row>
    <row r="4039" spans="1:20" ht="32" hidden="1" x14ac:dyDescent="0.2">
      <c r="A4039">
        <v>1586</v>
      </c>
      <c r="B4039" s="3" t="s">
        <v>1587</v>
      </c>
      <c r="C4039" s="3" t="s">
        <v>5696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1428197422</v>
      </c>
      <c r="J4039">
        <v>1425609022</v>
      </c>
      <c r="K4039" t="b">
        <v>0</v>
      </c>
      <c r="L4039">
        <v>0</v>
      </c>
      <c r="M4039" t="b">
        <v>0</v>
      </c>
      <c r="N4039" t="s">
        <v>8289</v>
      </c>
      <c r="O4039" s="12">
        <f t="shared" si="252"/>
        <v>0</v>
      </c>
      <c r="P4039">
        <f t="shared" si="253"/>
        <v>0</v>
      </c>
      <c r="Q4039" s="14" t="s">
        <v>8313</v>
      </c>
      <c r="R4039" t="s">
        <v>8351</v>
      </c>
      <c r="S4039" s="17">
        <f t="shared" si="254"/>
        <v>42069.104421296302</v>
      </c>
      <c r="T4039" s="17">
        <f t="shared" si="255"/>
        <v>42099.062754629631</v>
      </c>
    </row>
    <row r="4040" spans="1:20" ht="32" hidden="1" x14ac:dyDescent="0.2">
      <c r="A4040">
        <v>1766</v>
      </c>
      <c r="B4040" s="3" t="s">
        <v>1767</v>
      </c>
      <c r="C4040" s="3" t="s">
        <v>5876</v>
      </c>
      <c r="D4040" s="6">
        <v>1500</v>
      </c>
      <c r="E4040" s="8">
        <v>0</v>
      </c>
      <c r="F4040" t="s">
        <v>8220</v>
      </c>
      <c r="G4040" t="s">
        <v>8225</v>
      </c>
      <c r="H4040" t="s">
        <v>8247</v>
      </c>
      <c r="I4040">
        <v>1408999088</v>
      </c>
      <c r="J4040">
        <v>1407184688</v>
      </c>
      <c r="K4040" t="b">
        <v>1</v>
      </c>
      <c r="L4040">
        <v>0</v>
      </c>
      <c r="M4040" t="b">
        <v>0</v>
      </c>
      <c r="N4040" t="s">
        <v>8283</v>
      </c>
      <c r="O4040" s="12">
        <f t="shared" si="252"/>
        <v>0</v>
      </c>
      <c r="P4040">
        <f t="shared" si="253"/>
        <v>0</v>
      </c>
      <c r="Q4040" s="14" t="s">
        <v>8313</v>
      </c>
      <c r="R4040" t="s">
        <v>8314</v>
      </c>
      <c r="S4040" s="17">
        <f t="shared" si="254"/>
        <v>41855.859814814816</v>
      </c>
      <c r="T4040" s="17">
        <f t="shared" si="255"/>
        <v>41876.859814814816</v>
      </c>
    </row>
    <row r="4041" spans="1:20" ht="48" x14ac:dyDescent="0.2">
      <c r="A4041">
        <v>2842</v>
      </c>
      <c r="B4041" s="3" t="s">
        <v>2842</v>
      </c>
      <c r="C4041" s="3" t="s">
        <v>6952</v>
      </c>
      <c r="D4041" s="6">
        <v>1500</v>
      </c>
      <c r="E4041" s="8">
        <v>0</v>
      </c>
      <c r="F4041" t="s">
        <v>8220</v>
      </c>
      <c r="G4041" t="s">
        <v>8224</v>
      </c>
      <c r="H4041" t="s">
        <v>8246</v>
      </c>
      <c r="I4041">
        <v>1403348400</v>
      </c>
      <c r="J4041">
        <v>1401058295</v>
      </c>
      <c r="K4041" t="b">
        <v>0</v>
      </c>
      <c r="L4041">
        <v>0</v>
      </c>
      <c r="M4041" t="b">
        <v>0</v>
      </c>
      <c r="N4041" t="s">
        <v>8269</v>
      </c>
      <c r="O4041" s="12">
        <f t="shared" si="252"/>
        <v>0</v>
      </c>
      <c r="P4041">
        <f t="shared" si="253"/>
        <v>0</v>
      </c>
      <c r="Q4041" s="14" t="s">
        <v>8323</v>
      </c>
      <c r="R4041" t="s">
        <v>8326</v>
      </c>
      <c r="S4041" s="17">
        <f t="shared" si="254"/>
        <v>41784.952488425923</v>
      </c>
      <c r="T4041" s="17">
        <f t="shared" si="255"/>
        <v>41811.458333333336</v>
      </c>
    </row>
    <row r="4042" spans="1:20" ht="48" x14ac:dyDescent="0.2">
      <c r="A4042">
        <v>3733</v>
      </c>
      <c r="B4042" s="3" t="s">
        <v>3730</v>
      </c>
      <c r="C4042" s="3" t="s">
        <v>7843</v>
      </c>
      <c r="D4042" s="6">
        <v>1500</v>
      </c>
      <c r="E4042" s="8">
        <v>0</v>
      </c>
      <c r="F4042" t="s">
        <v>8220</v>
      </c>
      <c r="G4042" t="s">
        <v>8223</v>
      </c>
      <c r="H4042" t="s">
        <v>8245</v>
      </c>
      <c r="I4042">
        <v>1429396200</v>
      </c>
      <c r="J4042">
        <v>1428539708</v>
      </c>
      <c r="K4042" t="b">
        <v>0</v>
      </c>
      <c r="L4042">
        <v>0</v>
      </c>
      <c r="M4042" t="b">
        <v>0</v>
      </c>
      <c r="N4042" t="s">
        <v>8269</v>
      </c>
      <c r="O4042" s="12">
        <f t="shared" si="252"/>
        <v>0</v>
      </c>
      <c r="P4042">
        <f t="shared" si="253"/>
        <v>0</v>
      </c>
      <c r="Q4042" s="14" t="s">
        <v>8323</v>
      </c>
      <c r="R4042" t="s">
        <v>8326</v>
      </c>
      <c r="S4042" s="17">
        <f t="shared" si="254"/>
        <v>42103.024398148147</v>
      </c>
      <c r="T4042" s="17">
        <f t="shared" si="255"/>
        <v>42112.9375</v>
      </c>
    </row>
    <row r="4043" spans="1:20" ht="32" x14ac:dyDescent="0.2">
      <c r="A4043">
        <v>3791</v>
      </c>
      <c r="B4043" s="3" t="s">
        <v>3788</v>
      </c>
      <c r="C4043" s="3" t="s">
        <v>7901</v>
      </c>
      <c r="D4043" s="6">
        <v>1500</v>
      </c>
      <c r="E4043" s="8">
        <v>0</v>
      </c>
      <c r="F4043" t="s">
        <v>8220</v>
      </c>
      <c r="G4043" t="s">
        <v>8223</v>
      </c>
      <c r="H4043" t="s">
        <v>8245</v>
      </c>
      <c r="I4043">
        <v>1404664592</v>
      </c>
      <c r="J4043">
        <v>1399480592</v>
      </c>
      <c r="K4043" t="b">
        <v>0</v>
      </c>
      <c r="L4043">
        <v>0</v>
      </c>
      <c r="M4043" t="b">
        <v>0</v>
      </c>
      <c r="N4043" t="s">
        <v>8303</v>
      </c>
      <c r="O4043" s="12">
        <f t="shared" si="252"/>
        <v>0</v>
      </c>
      <c r="P4043">
        <f t="shared" si="253"/>
        <v>0</v>
      </c>
      <c r="Q4043" s="14" t="s">
        <v>8323</v>
      </c>
      <c r="R4043" t="s">
        <v>8335</v>
      </c>
      <c r="S4043" s="17">
        <f t="shared" si="254"/>
        <v>41766.692037037035</v>
      </c>
      <c r="T4043" s="17">
        <f t="shared" si="255"/>
        <v>41826.692037037035</v>
      </c>
    </row>
    <row r="4044" spans="1:20" ht="48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2">
        <f t="shared" si="252"/>
        <v>0</v>
      </c>
      <c r="P4044">
        <f t="shared" si="253"/>
        <v>0</v>
      </c>
      <c r="Q4044" s="14" t="s">
        <v>8323</v>
      </c>
      <c r="R4044" t="s">
        <v>8326</v>
      </c>
      <c r="S4044" s="17">
        <f t="shared" si="254"/>
        <v>42186.01116898148</v>
      </c>
      <c r="T4044" s="17">
        <f t="shared" si="255"/>
        <v>42230.818055555559</v>
      </c>
    </row>
    <row r="4045" spans="1:20" ht="48" hidden="1" x14ac:dyDescent="0.2">
      <c r="A4045">
        <v>604</v>
      </c>
      <c r="B4045" s="3" t="s">
        <v>605</v>
      </c>
      <c r="C4045" s="3" t="s">
        <v>4714</v>
      </c>
      <c r="D4045" s="6">
        <v>1500</v>
      </c>
      <c r="E4045" s="8">
        <v>0</v>
      </c>
      <c r="F4045" t="s">
        <v>8219</v>
      </c>
      <c r="G4045" t="s">
        <v>8223</v>
      </c>
      <c r="H4045" t="s">
        <v>8245</v>
      </c>
      <c r="I4045">
        <v>1409187056</v>
      </c>
      <c r="J4045">
        <v>1406595056</v>
      </c>
      <c r="K4045" t="b">
        <v>0</v>
      </c>
      <c r="L4045">
        <v>0</v>
      </c>
      <c r="M4045" t="b">
        <v>0</v>
      </c>
      <c r="N4045" t="s">
        <v>8270</v>
      </c>
      <c r="O4045" s="12">
        <f t="shared" si="252"/>
        <v>0</v>
      </c>
      <c r="P4045">
        <f t="shared" si="253"/>
        <v>0</v>
      </c>
      <c r="Q4045" s="14" t="s">
        <v>8308</v>
      </c>
      <c r="R4045" t="s">
        <v>8342</v>
      </c>
      <c r="S4045" s="17">
        <f t="shared" si="254"/>
        <v>41849.035370370373</v>
      </c>
      <c r="T4045" s="17">
        <f t="shared" si="255"/>
        <v>41879.035370370373</v>
      </c>
    </row>
    <row r="4046" spans="1:20" ht="48" hidden="1" x14ac:dyDescent="0.2">
      <c r="A4046">
        <v>2358</v>
      </c>
      <c r="B4046" s="3" t="s">
        <v>2359</v>
      </c>
      <c r="C4046" s="3" t="s">
        <v>6468</v>
      </c>
      <c r="D4046" s="6">
        <v>1500</v>
      </c>
      <c r="E4046" s="8">
        <v>0</v>
      </c>
      <c r="F4046" t="s">
        <v>8219</v>
      </c>
      <c r="G4046" t="s">
        <v>8224</v>
      </c>
      <c r="H4046" t="s">
        <v>8246</v>
      </c>
      <c r="I4046">
        <v>1422664740</v>
      </c>
      <c r="J4046">
        <v>1417818036</v>
      </c>
      <c r="K4046" t="b">
        <v>0</v>
      </c>
      <c r="L4046">
        <v>0</v>
      </c>
      <c r="M4046" t="b">
        <v>0</v>
      </c>
      <c r="N4046" t="s">
        <v>8270</v>
      </c>
      <c r="O4046" s="12">
        <f t="shared" si="252"/>
        <v>0</v>
      </c>
      <c r="P4046">
        <f t="shared" si="253"/>
        <v>0</v>
      </c>
      <c r="Q4046" s="14" t="s">
        <v>8308</v>
      </c>
      <c r="R4046" t="s">
        <v>8342</v>
      </c>
      <c r="S4046" s="17">
        <f t="shared" si="254"/>
        <v>41978.930972222224</v>
      </c>
      <c r="T4046" s="17">
        <f t="shared" si="255"/>
        <v>42035.027083333334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2">
        <f t="shared" si="252"/>
        <v>0</v>
      </c>
      <c r="P4047">
        <f t="shared" si="253"/>
        <v>0</v>
      </c>
      <c r="Q4047" s="14" t="s">
        <v>8327</v>
      </c>
      <c r="R4047" t="s">
        <v>8350</v>
      </c>
      <c r="S4047" s="17">
        <f t="shared" si="254"/>
        <v>40883.024178240739</v>
      </c>
      <c r="T4047" s="17">
        <f t="shared" si="255"/>
        <v>40926.833333333336</v>
      </c>
    </row>
    <row r="4048" spans="1:20" ht="32" hidden="1" x14ac:dyDescent="0.2">
      <c r="A4048">
        <v>710</v>
      </c>
      <c r="B4048" s="3" t="s">
        <v>711</v>
      </c>
      <c r="C4048" s="3" t="s">
        <v>4820</v>
      </c>
      <c r="D4048" s="6">
        <v>1200</v>
      </c>
      <c r="E4048" s="8">
        <v>0</v>
      </c>
      <c r="F4048" t="s">
        <v>8220</v>
      </c>
      <c r="G4048" t="s">
        <v>8228</v>
      </c>
      <c r="H4048" t="s">
        <v>8250</v>
      </c>
      <c r="I4048">
        <v>1408495440</v>
      </c>
      <c r="J4048">
        <v>1405640302</v>
      </c>
      <c r="K4048" t="b">
        <v>0</v>
      </c>
      <c r="L4048">
        <v>0</v>
      </c>
      <c r="M4048" t="b">
        <v>0</v>
      </c>
      <c r="N4048" t="s">
        <v>8271</v>
      </c>
      <c r="O4048" s="12">
        <f t="shared" si="252"/>
        <v>0</v>
      </c>
      <c r="P4048">
        <f t="shared" si="253"/>
        <v>0</v>
      </c>
      <c r="Q4048" s="14" t="s">
        <v>8308</v>
      </c>
      <c r="R4048" t="s">
        <v>8310</v>
      </c>
      <c r="S4048" s="17">
        <f t="shared" si="254"/>
        <v>41837.984976851854</v>
      </c>
      <c r="T4048" s="17">
        <f t="shared" si="255"/>
        <v>41871.030555555553</v>
      </c>
    </row>
    <row r="4049" spans="1:20" ht="48" hidden="1" x14ac:dyDescent="0.2">
      <c r="A4049">
        <v>1584</v>
      </c>
      <c r="B4049" s="3" t="s">
        <v>1585</v>
      </c>
      <c r="C4049" s="3" t="s">
        <v>5694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>
        <v>1401464101</v>
      </c>
      <c r="J4049">
        <v>1400600101</v>
      </c>
      <c r="K4049" t="b">
        <v>0</v>
      </c>
      <c r="L4049">
        <v>0</v>
      </c>
      <c r="M4049" t="b">
        <v>0</v>
      </c>
      <c r="N4049" t="s">
        <v>8289</v>
      </c>
      <c r="O4049" s="12">
        <f t="shared" si="252"/>
        <v>0</v>
      </c>
      <c r="P4049">
        <f t="shared" si="253"/>
        <v>0</v>
      </c>
      <c r="Q4049" s="14" t="s">
        <v>8313</v>
      </c>
      <c r="R4049" t="s">
        <v>8351</v>
      </c>
      <c r="S4049" s="17">
        <f t="shared" si="254"/>
        <v>41779.649317129632</v>
      </c>
      <c r="T4049" s="17">
        <f t="shared" si="255"/>
        <v>41789.649317129632</v>
      </c>
    </row>
    <row r="4050" spans="1:20" ht="48" hidden="1" x14ac:dyDescent="0.2">
      <c r="A4050">
        <v>1589</v>
      </c>
      <c r="B4050" s="3" t="s">
        <v>1590</v>
      </c>
      <c r="C4050" s="3" t="s">
        <v>5699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1444433886</v>
      </c>
      <c r="J4050">
        <v>1441841886</v>
      </c>
      <c r="K4050" t="b">
        <v>0</v>
      </c>
      <c r="L4050">
        <v>0</v>
      </c>
      <c r="M4050" t="b">
        <v>0</v>
      </c>
      <c r="N4050" t="s">
        <v>8289</v>
      </c>
      <c r="O4050" s="12">
        <f t="shared" si="252"/>
        <v>0</v>
      </c>
      <c r="P4050">
        <f t="shared" si="253"/>
        <v>0</v>
      </c>
      <c r="Q4050" s="14" t="s">
        <v>8313</v>
      </c>
      <c r="R4050" t="s">
        <v>8351</v>
      </c>
      <c r="S4050" s="17">
        <f t="shared" si="254"/>
        <v>42256.984791666662</v>
      </c>
      <c r="T4050" s="17">
        <f t="shared" si="255"/>
        <v>42286.984791666662</v>
      </c>
    </row>
    <row r="4051" spans="1:20" ht="48" x14ac:dyDescent="0.2">
      <c r="A4051">
        <v>2843</v>
      </c>
      <c r="B4051" s="3" t="s">
        <v>2843</v>
      </c>
      <c r="C4051" s="3" t="s">
        <v>6953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1465790400</v>
      </c>
      <c r="J4051">
        <v>1462210950</v>
      </c>
      <c r="K4051" t="b">
        <v>0</v>
      </c>
      <c r="L4051">
        <v>0</v>
      </c>
      <c r="M4051" t="b">
        <v>0</v>
      </c>
      <c r="N4051" t="s">
        <v>8269</v>
      </c>
      <c r="O4051" s="12">
        <f t="shared" si="252"/>
        <v>0</v>
      </c>
      <c r="P4051">
        <f t="shared" si="253"/>
        <v>0</v>
      </c>
      <c r="Q4051" s="14" t="s">
        <v>8323</v>
      </c>
      <c r="R4051" t="s">
        <v>8326</v>
      </c>
      <c r="S4051" s="17">
        <f t="shared" si="254"/>
        <v>42492.737847222219</v>
      </c>
      <c r="T4051" s="17">
        <f t="shared" si="255"/>
        <v>42534.166666666672</v>
      </c>
    </row>
    <row r="4052" spans="1:20" ht="48" x14ac:dyDescent="0.2">
      <c r="A4052">
        <v>3744</v>
      </c>
      <c r="B4052" s="3" t="s">
        <v>3741</v>
      </c>
      <c r="C4052" s="3" t="s">
        <v>7854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1404532740</v>
      </c>
      <c r="J4052">
        <v>1401823952</v>
      </c>
      <c r="K4052" t="b">
        <v>0</v>
      </c>
      <c r="L4052">
        <v>0</v>
      </c>
      <c r="M4052" t="b">
        <v>0</v>
      </c>
      <c r="N4052" t="s">
        <v>8269</v>
      </c>
      <c r="O4052" s="12">
        <f t="shared" si="252"/>
        <v>0</v>
      </c>
      <c r="P4052">
        <f t="shared" si="253"/>
        <v>0</v>
      </c>
      <c r="Q4052" s="14" t="s">
        <v>8323</v>
      </c>
      <c r="R4052" t="s">
        <v>8326</v>
      </c>
      <c r="S4052" s="17">
        <f t="shared" si="254"/>
        <v>41793.814259259263</v>
      </c>
      <c r="T4052" s="17">
        <f t="shared" si="255"/>
        <v>41825.165972222225</v>
      </c>
    </row>
    <row r="4053" spans="1:20" ht="48" x14ac:dyDescent="0.2">
      <c r="A4053">
        <v>3942</v>
      </c>
      <c r="B4053" s="3" t="s">
        <v>3939</v>
      </c>
      <c r="C4053" s="3" t="s">
        <v>8050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1434490914</v>
      </c>
      <c r="J4053">
        <v>1429306914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8323</v>
      </c>
      <c r="R4053" t="s">
        <v>8326</v>
      </c>
      <c r="S4053" s="17">
        <f t="shared" si="254"/>
        <v>42111.904097222221</v>
      </c>
      <c r="T4053" s="17">
        <f t="shared" si="255"/>
        <v>42171.904097222221</v>
      </c>
    </row>
    <row r="4054" spans="1:20" ht="16" hidden="1" x14ac:dyDescent="0.2">
      <c r="A4054">
        <v>131</v>
      </c>
      <c r="B4054" s="3" t="s">
        <v>133</v>
      </c>
      <c r="C4054" s="3" t="s">
        <v>4242</v>
      </c>
      <c r="D4054" s="6">
        <v>1200</v>
      </c>
      <c r="E4054" s="8">
        <v>0</v>
      </c>
      <c r="F4054" t="s">
        <v>8219</v>
      </c>
      <c r="G4054" t="s">
        <v>8223</v>
      </c>
      <c r="H4054" t="s">
        <v>8245</v>
      </c>
      <c r="I4054">
        <v>1467763200</v>
      </c>
      <c r="J4054">
        <v>1466453161</v>
      </c>
      <c r="K4054" t="b">
        <v>0</v>
      </c>
      <c r="L4054">
        <v>0</v>
      </c>
      <c r="M4054" t="b">
        <v>0</v>
      </c>
      <c r="N4054" t="s">
        <v>8265</v>
      </c>
      <c r="O4054" s="12">
        <f t="shared" si="252"/>
        <v>0</v>
      </c>
      <c r="P4054">
        <f t="shared" si="253"/>
        <v>0</v>
      </c>
      <c r="Q4054" s="14" t="s">
        <v>8321</v>
      </c>
      <c r="R4054" t="s">
        <v>8337</v>
      </c>
      <c r="S4054" s="17">
        <f t="shared" si="254"/>
        <v>42541.837511574078</v>
      </c>
      <c r="T4054" s="17">
        <f t="shared" si="255"/>
        <v>42557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2">
        <f t="shared" si="252"/>
        <v>0</v>
      </c>
      <c r="P4055">
        <f t="shared" si="253"/>
        <v>0</v>
      </c>
      <c r="Q4055" s="14" t="s">
        <v>8319</v>
      </c>
      <c r="R4055" t="s">
        <v>8357</v>
      </c>
      <c r="S4055" s="17">
        <f t="shared" si="254"/>
        <v>41971.876863425925</v>
      </c>
      <c r="T4055" s="17">
        <f t="shared" si="255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2">
        <f t="shared" si="252"/>
        <v>0</v>
      </c>
      <c r="P4056">
        <f t="shared" si="253"/>
        <v>0</v>
      </c>
      <c r="Q4056" s="14" t="s">
        <v>8321</v>
      </c>
      <c r="R4056" t="s">
        <v>8325</v>
      </c>
      <c r="S4056" s="17">
        <f t="shared" si="254"/>
        <v>42033.573009259257</v>
      </c>
      <c r="T4056" s="17">
        <f t="shared" si="255"/>
        <v>42063.573009259257</v>
      </c>
    </row>
    <row r="4057" spans="1:20" ht="48" hidden="1" x14ac:dyDescent="0.2">
      <c r="A4057">
        <v>1087</v>
      </c>
      <c r="B4057" s="3" t="s">
        <v>1088</v>
      </c>
      <c r="C4057" s="3" t="s">
        <v>5197</v>
      </c>
      <c r="D4057" s="6">
        <v>1100</v>
      </c>
      <c r="E4057" s="8">
        <v>0</v>
      </c>
      <c r="F4057" t="s">
        <v>8220</v>
      </c>
      <c r="G4057" t="s">
        <v>8223</v>
      </c>
      <c r="H4057" t="s">
        <v>8245</v>
      </c>
      <c r="I4057">
        <v>1402852087</v>
      </c>
      <c r="J4057">
        <v>1400260087</v>
      </c>
      <c r="K4057" t="b">
        <v>0</v>
      </c>
      <c r="L4057">
        <v>0</v>
      </c>
      <c r="M4057" t="b">
        <v>0</v>
      </c>
      <c r="N4057" t="s">
        <v>8280</v>
      </c>
      <c r="O4057" s="12">
        <f t="shared" si="252"/>
        <v>0</v>
      </c>
      <c r="P4057">
        <f t="shared" si="253"/>
        <v>0</v>
      </c>
      <c r="Q4057" s="14" t="s">
        <v>8316</v>
      </c>
      <c r="R4057" t="s">
        <v>8334</v>
      </c>
      <c r="S4057" s="17">
        <f t="shared" si="254"/>
        <v>41775.713969907411</v>
      </c>
      <c r="T4057" s="17">
        <f t="shared" si="255"/>
        <v>41805.713969907411</v>
      </c>
    </row>
    <row r="4058" spans="1:20" ht="16" hidden="1" x14ac:dyDescent="0.2">
      <c r="A4058">
        <v>1059</v>
      </c>
      <c r="B4058" s="3" t="s">
        <v>1060</v>
      </c>
      <c r="C4058" s="3" t="s">
        <v>5169</v>
      </c>
      <c r="D4058" s="6">
        <v>1100</v>
      </c>
      <c r="E4058" s="8">
        <v>0</v>
      </c>
      <c r="F4058" t="s">
        <v>8219</v>
      </c>
      <c r="G4058" t="s">
        <v>8223</v>
      </c>
      <c r="H4058" t="s">
        <v>8245</v>
      </c>
      <c r="I4058">
        <v>1426269456</v>
      </c>
      <c r="J4058">
        <v>1423681056</v>
      </c>
      <c r="K4058" t="b">
        <v>0</v>
      </c>
      <c r="L4058">
        <v>0</v>
      </c>
      <c r="M4058" t="b">
        <v>0</v>
      </c>
      <c r="N4058" t="s">
        <v>8279</v>
      </c>
      <c r="O4058" s="12">
        <f t="shared" si="252"/>
        <v>0</v>
      </c>
      <c r="P4058">
        <f t="shared" si="253"/>
        <v>0</v>
      </c>
      <c r="Q4058" s="14" t="s">
        <v>8346</v>
      </c>
      <c r="R4058" t="s">
        <v>8347</v>
      </c>
      <c r="S4058" s="17">
        <f t="shared" si="254"/>
        <v>42046.79</v>
      </c>
      <c r="T4058" s="17">
        <f t="shared" si="255"/>
        <v>42076.748333333337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2">
        <f t="shared" si="252"/>
        <v>0</v>
      </c>
      <c r="P4059">
        <f t="shared" si="253"/>
        <v>0</v>
      </c>
      <c r="Q4059" s="14" t="s">
        <v>8321</v>
      </c>
      <c r="R4059" t="s">
        <v>8325</v>
      </c>
      <c r="S4059" s="17">
        <f t="shared" si="254"/>
        <v>42712.011944444443</v>
      </c>
      <c r="T4059" s="17">
        <f t="shared" si="255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2">
        <f t="shared" si="252"/>
        <v>0</v>
      </c>
      <c r="P4060">
        <f t="shared" si="253"/>
        <v>0</v>
      </c>
      <c r="Q4060" s="14" t="s">
        <v>8321</v>
      </c>
      <c r="R4060" t="s">
        <v>8325</v>
      </c>
      <c r="S4060" s="17">
        <f t="shared" si="254"/>
        <v>41911.934791666667</v>
      </c>
      <c r="T4060" s="17">
        <f t="shared" si="255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2">
        <f t="shared" si="252"/>
        <v>0</v>
      </c>
      <c r="P4061">
        <f t="shared" si="253"/>
        <v>0</v>
      </c>
      <c r="Q4061" s="14" t="s">
        <v>8321</v>
      </c>
      <c r="R4061" t="s">
        <v>8339</v>
      </c>
      <c r="S4061" s="17">
        <f t="shared" si="254"/>
        <v>41456.36241898148</v>
      </c>
      <c r="T4061" s="17">
        <f t="shared" si="255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2">
        <f t="shared" si="252"/>
        <v>0</v>
      </c>
      <c r="P4062">
        <f t="shared" si="253"/>
        <v>0</v>
      </c>
      <c r="Q4062" s="14" t="s">
        <v>8321</v>
      </c>
      <c r="R4062" t="s">
        <v>8339</v>
      </c>
      <c r="S4062" s="17">
        <f t="shared" si="254"/>
        <v>41113.968576388892</v>
      </c>
      <c r="T4062" s="17">
        <f t="shared" si="255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2">
        <f t="shared" si="252"/>
        <v>0</v>
      </c>
      <c r="P4063">
        <f t="shared" si="253"/>
        <v>0</v>
      </c>
      <c r="Q4063" s="14" t="s">
        <v>8327</v>
      </c>
      <c r="R4063" t="s">
        <v>8328</v>
      </c>
      <c r="S4063" s="17">
        <f t="shared" si="254"/>
        <v>41026.958969907406</v>
      </c>
      <c r="T4063" s="17">
        <f t="shared" si="255"/>
        <v>41056.958969907406</v>
      </c>
    </row>
    <row r="4064" spans="1:20" ht="48" hidden="1" x14ac:dyDescent="0.2">
      <c r="A4064">
        <v>1426</v>
      </c>
      <c r="B4064" s="3" t="s">
        <v>1427</v>
      </c>
      <c r="C4064" s="3" t="s">
        <v>5536</v>
      </c>
      <c r="D4064" s="6">
        <v>1000</v>
      </c>
      <c r="E4064" s="8">
        <v>0</v>
      </c>
      <c r="F4064" t="s">
        <v>8220</v>
      </c>
      <c r="G4064" t="s">
        <v>8235</v>
      </c>
      <c r="H4064" t="s">
        <v>8248</v>
      </c>
      <c r="I4064">
        <v>1440408120</v>
      </c>
      <c r="J4064">
        <v>1435224120</v>
      </c>
      <c r="K4064" t="b">
        <v>0</v>
      </c>
      <c r="L4064">
        <v>0</v>
      </c>
      <c r="M4064" t="b">
        <v>0</v>
      </c>
      <c r="N4064" t="s">
        <v>8285</v>
      </c>
      <c r="O4064" s="12">
        <f t="shared" si="252"/>
        <v>0</v>
      </c>
      <c r="P4064">
        <f t="shared" si="253"/>
        <v>0</v>
      </c>
      <c r="Q4064" s="14" t="s">
        <v>8311</v>
      </c>
      <c r="R4064" t="s">
        <v>8348</v>
      </c>
      <c r="S4064" s="17">
        <f t="shared" si="254"/>
        <v>42180.390277777777</v>
      </c>
      <c r="T4064" s="17">
        <f t="shared" si="255"/>
        <v>42240.390277777777</v>
      </c>
    </row>
    <row r="4065" spans="1:20" ht="48" hidden="1" x14ac:dyDescent="0.2">
      <c r="A4065">
        <v>1544</v>
      </c>
      <c r="B4065" s="3" t="s">
        <v>1545</v>
      </c>
      <c r="C4065" s="3" t="s">
        <v>5654</v>
      </c>
      <c r="D4065" s="6">
        <v>1000</v>
      </c>
      <c r="E4065" s="8">
        <v>0</v>
      </c>
      <c r="F4065" t="s">
        <v>8220</v>
      </c>
      <c r="G4065" t="s">
        <v>8223</v>
      </c>
      <c r="H4065" t="s">
        <v>8245</v>
      </c>
      <c r="I4065">
        <v>1427847480</v>
      </c>
      <c r="J4065">
        <v>1424222024</v>
      </c>
      <c r="K4065" t="b">
        <v>0</v>
      </c>
      <c r="L4065">
        <v>0</v>
      </c>
      <c r="M4065" t="b">
        <v>0</v>
      </c>
      <c r="N4065" t="s">
        <v>8287</v>
      </c>
      <c r="O4065" s="12">
        <f t="shared" si="252"/>
        <v>0</v>
      </c>
      <c r="P4065">
        <f t="shared" si="253"/>
        <v>0</v>
      </c>
      <c r="Q4065" s="14" t="s">
        <v>8313</v>
      </c>
      <c r="R4065" t="s">
        <v>8355</v>
      </c>
      <c r="S4065" s="17">
        <f t="shared" si="254"/>
        <v>42053.051203703704</v>
      </c>
      <c r="T4065" s="17">
        <f t="shared" si="255"/>
        <v>42095.012499999997</v>
      </c>
    </row>
    <row r="4066" spans="1:20" ht="32" hidden="1" x14ac:dyDescent="0.2">
      <c r="A4066">
        <v>1731</v>
      </c>
      <c r="B4066" s="3" t="s">
        <v>1732</v>
      </c>
      <c r="C4066" s="3" t="s">
        <v>5841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1434034800</v>
      </c>
      <c r="J4066">
        <v>1432849552</v>
      </c>
      <c r="K4066" t="b">
        <v>0</v>
      </c>
      <c r="L4066">
        <v>0</v>
      </c>
      <c r="M4066" t="b">
        <v>0</v>
      </c>
      <c r="N4066" t="s">
        <v>8291</v>
      </c>
      <c r="O4066" s="12">
        <f t="shared" si="252"/>
        <v>0</v>
      </c>
      <c r="P4066">
        <f t="shared" si="253"/>
        <v>0</v>
      </c>
      <c r="Q4066" s="14" t="s">
        <v>8327</v>
      </c>
      <c r="R4066" t="s">
        <v>8330</v>
      </c>
      <c r="S4066" s="17">
        <f t="shared" si="254"/>
        <v>42152.906851851847</v>
      </c>
      <c r="T4066" s="17">
        <f t="shared" si="255"/>
        <v>42166.625</v>
      </c>
    </row>
    <row r="4067" spans="1:20" ht="48" hidden="1" x14ac:dyDescent="0.2">
      <c r="A4067">
        <v>2417</v>
      </c>
      <c r="B4067" s="3" t="s">
        <v>2418</v>
      </c>
      <c r="C4067" s="3" t="s">
        <v>6527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1407705187</v>
      </c>
      <c r="J4067">
        <v>1405113187</v>
      </c>
      <c r="K4067" t="b">
        <v>0</v>
      </c>
      <c r="L4067">
        <v>0</v>
      </c>
      <c r="M4067" t="b">
        <v>0</v>
      </c>
      <c r="N4067" t="s">
        <v>8282</v>
      </c>
      <c r="O4067" s="12">
        <f t="shared" si="252"/>
        <v>0</v>
      </c>
      <c r="P4067">
        <f t="shared" si="253"/>
        <v>0</v>
      </c>
      <c r="Q4067" s="14" t="s">
        <v>8319</v>
      </c>
      <c r="R4067" t="s">
        <v>8345</v>
      </c>
      <c r="S4067" s="17">
        <f t="shared" si="254"/>
        <v>41831.884108796294</v>
      </c>
      <c r="T4067" s="17">
        <f t="shared" si="255"/>
        <v>41861.884108796294</v>
      </c>
    </row>
    <row r="4068" spans="1:20" ht="48" x14ac:dyDescent="0.2">
      <c r="A4068">
        <v>2858</v>
      </c>
      <c r="B4068" s="3" t="s">
        <v>2858</v>
      </c>
      <c r="C4068" s="3" t="s">
        <v>6968</v>
      </c>
      <c r="D4068" s="6">
        <v>1000</v>
      </c>
      <c r="E4068" s="8">
        <v>0</v>
      </c>
      <c r="F4068" t="s">
        <v>8220</v>
      </c>
      <c r="G4068" t="s">
        <v>8232</v>
      </c>
      <c r="H4068" t="s">
        <v>8248</v>
      </c>
      <c r="I4068">
        <v>1417778880</v>
      </c>
      <c r="J4068">
        <v>1415711095</v>
      </c>
      <c r="K4068" t="b">
        <v>0</v>
      </c>
      <c r="L4068">
        <v>0</v>
      </c>
      <c r="M4068" t="b">
        <v>0</v>
      </c>
      <c r="N4068" t="s">
        <v>8269</v>
      </c>
      <c r="O4068" s="12">
        <f t="shared" si="252"/>
        <v>0</v>
      </c>
      <c r="P4068">
        <f t="shared" si="253"/>
        <v>0</v>
      </c>
      <c r="Q4068" s="14" t="s">
        <v>8323</v>
      </c>
      <c r="R4068" t="s">
        <v>8326</v>
      </c>
      <c r="S4068" s="17">
        <f t="shared" si="254"/>
        <v>41954.545081018514</v>
      </c>
      <c r="T4068" s="17">
        <f t="shared" si="255"/>
        <v>41978.477777777778</v>
      </c>
    </row>
    <row r="4069" spans="1:20" ht="48" x14ac:dyDescent="0.2">
      <c r="A4069">
        <v>3892</v>
      </c>
      <c r="B4069" s="3" t="s">
        <v>3889</v>
      </c>
      <c r="C4069" s="3" t="s">
        <v>8000</v>
      </c>
      <c r="D4069" s="6">
        <v>1000</v>
      </c>
      <c r="E4069" s="8">
        <v>0</v>
      </c>
      <c r="F4069" t="s">
        <v>8220</v>
      </c>
      <c r="G4069" t="s">
        <v>8223</v>
      </c>
      <c r="H4069" t="s">
        <v>8245</v>
      </c>
      <c r="I4069">
        <v>1408863600</v>
      </c>
      <c r="J4069">
        <v>1408203557</v>
      </c>
      <c r="K4069" t="b">
        <v>0</v>
      </c>
      <c r="L4069">
        <v>0</v>
      </c>
      <c r="M4069" t="b">
        <v>0</v>
      </c>
      <c r="N4069" t="s">
        <v>8269</v>
      </c>
      <c r="O4069" s="12">
        <f t="shared" si="252"/>
        <v>0</v>
      </c>
      <c r="P4069">
        <f t="shared" si="253"/>
        <v>0</v>
      </c>
      <c r="Q4069" s="14" t="s">
        <v>8323</v>
      </c>
      <c r="R4069" t="s">
        <v>8326</v>
      </c>
      <c r="S4069" s="17">
        <f t="shared" si="254"/>
        <v>41867.652280092596</v>
      </c>
      <c r="T4069" s="17">
        <f t="shared" si="255"/>
        <v>41875.291666666664</v>
      </c>
    </row>
    <row r="4070" spans="1:20" ht="48" hidden="1" x14ac:dyDescent="0.2">
      <c r="A4070">
        <v>1063</v>
      </c>
      <c r="B4070" s="3" t="s">
        <v>1064</v>
      </c>
      <c r="C4070" s="3" t="s">
        <v>5173</v>
      </c>
      <c r="D4070" s="6">
        <v>1000</v>
      </c>
      <c r="E4070" s="8">
        <v>0</v>
      </c>
      <c r="F4070" t="s">
        <v>8219</v>
      </c>
      <c r="G4070" t="s">
        <v>8223</v>
      </c>
      <c r="H4070" t="s">
        <v>8245</v>
      </c>
      <c r="I4070">
        <v>1472604262</v>
      </c>
      <c r="J4070">
        <v>1470012262</v>
      </c>
      <c r="K4070" t="b">
        <v>0</v>
      </c>
      <c r="L4070">
        <v>0</v>
      </c>
      <c r="M4070" t="b">
        <v>0</v>
      </c>
      <c r="N4070" t="s">
        <v>8279</v>
      </c>
      <c r="O4070" s="12">
        <f t="shared" si="252"/>
        <v>0</v>
      </c>
      <c r="P4070">
        <f t="shared" si="253"/>
        <v>0</v>
      </c>
      <c r="Q4070" s="14" t="s">
        <v>8346</v>
      </c>
      <c r="R4070" t="s">
        <v>8347</v>
      </c>
      <c r="S4070" s="17">
        <f t="shared" si="254"/>
        <v>42583.030810185184</v>
      </c>
      <c r="T4070" s="17">
        <f t="shared" si="255"/>
        <v>42613.030810185184</v>
      </c>
    </row>
    <row r="4071" spans="1:20" ht="48" hidden="1" x14ac:dyDescent="0.2">
      <c r="A4071">
        <v>2353</v>
      </c>
      <c r="B4071" s="3" t="s">
        <v>2354</v>
      </c>
      <c r="C4071" s="3" t="s">
        <v>6463</v>
      </c>
      <c r="D4071" s="6">
        <v>1000</v>
      </c>
      <c r="E4071" s="8">
        <v>0</v>
      </c>
      <c r="F4071" t="s">
        <v>8219</v>
      </c>
      <c r="G4071" t="s">
        <v>8223</v>
      </c>
      <c r="H4071" t="s">
        <v>8245</v>
      </c>
      <c r="I4071">
        <v>1429632822</v>
      </c>
      <c r="J4071">
        <v>1428596022</v>
      </c>
      <c r="K4071" t="b">
        <v>0</v>
      </c>
      <c r="L4071">
        <v>0</v>
      </c>
      <c r="M4071" t="b">
        <v>0</v>
      </c>
      <c r="N4071" t="s">
        <v>8270</v>
      </c>
      <c r="O4071" s="12">
        <f t="shared" si="252"/>
        <v>0</v>
      </c>
      <c r="P4071">
        <f t="shared" si="253"/>
        <v>0</v>
      </c>
      <c r="Q4071" s="14" t="s">
        <v>8308</v>
      </c>
      <c r="R4071" t="s">
        <v>8342</v>
      </c>
      <c r="S4071" s="17">
        <f t="shared" si="254"/>
        <v>42103.676180555558</v>
      </c>
      <c r="T4071" s="17">
        <f t="shared" si="255"/>
        <v>42115.676180555558</v>
      </c>
    </row>
    <row r="4072" spans="1:20" ht="48" hidden="1" x14ac:dyDescent="0.2">
      <c r="A4072">
        <v>2365</v>
      </c>
      <c r="B4072" s="3" t="s">
        <v>2366</v>
      </c>
      <c r="C4072" s="3" t="s">
        <v>6475</v>
      </c>
      <c r="D4072" s="6">
        <v>1000</v>
      </c>
      <c r="E4072" s="8">
        <v>0</v>
      </c>
      <c r="F4072" t="s">
        <v>8219</v>
      </c>
      <c r="G4072" t="s">
        <v>8236</v>
      </c>
      <c r="H4072" t="s">
        <v>8248</v>
      </c>
      <c r="I4072">
        <v>1453071600</v>
      </c>
      <c r="J4072">
        <v>1449596425</v>
      </c>
      <c r="K4072" t="b">
        <v>0</v>
      </c>
      <c r="L4072">
        <v>0</v>
      </c>
      <c r="M4072" t="b">
        <v>0</v>
      </c>
      <c r="N4072" t="s">
        <v>8270</v>
      </c>
      <c r="O4072" s="12">
        <f t="shared" si="252"/>
        <v>0</v>
      </c>
      <c r="P4072">
        <f t="shared" si="253"/>
        <v>0</v>
      </c>
      <c r="Q4072" s="14" t="s">
        <v>8308</v>
      </c>
      <c r="R4072" t="s">
        <v>8342</v>
      </c>
      <c r="S4072" s="17">
        <f t="shared" si="254"/>
        <v>42346.736400462964</v>
      </c>
      <c r="T4072" s="17">
        <f t="shared" si="255"/>
        <v>42386.958333333328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2">
        <f t="shared" si="252"/>
        <v>0</v>
      </c>
      <c r="P4073">
        <f t="shared" si="253"/>
        <v>0</v>
      </c>
      <c r="Q4073" s="14" t="s">
        <v>8311</v>
      </c>
      <c r="R4073" t="s">
        <v>8348</v>
      </c>
      <c r="S4073" s="17">
        <f t="shared" si="254"/>
        <v>42461.447662037041</v>
      </c>
      <c r="T4073" s="17">
        <f t="shared" si="255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2">
        <f t="shared" si="252"/>
        <v>0</v>
      </c>
      <c r="P4074">
        <f t="shared" si="253"/>
        <v>0</v>
      </c>
      <c r="Q4074" s="14" t="s">
        <v>8308</v>
      </c>
      <c r="R4074" t="s">
        <v>8310</v>
      </c>
      <c r="S4074" s="17">
        <f t="shared" si="254"/>
        <v>42491.781319444446</v>
      </c>
      <c r="T4074" s="17">
        <f t="shared" si="255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2">
        <f t="shared" si="252"/>
        <v>0</v>
      </c>
      <c r="P4075">
        <f t="shared" si="253"/>
        <v>0</v>
      </c>
      <c r="Q4075" s="14" t="s">
        <v>8308</v>
      </c>
      <c r="R4075" t="s">
        <v>8342</v>
      </c>
      <c r="S4075" s="17">
        <f t="shared" si="254"/>
        <v>42057.883159722223</v>
      </c>
      <c r="T4075" s="17">
        <f t="shared" si="255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2">
        <f t="shared" si="252"/>
        <v>0</v>
      </c>
      <c r="P4076">
        <f t="shared" si="253"/>
        <v>0</v>
      </c>
      <c r="Q4076" s="14" t="s">
        <v>8313</v>
      </c>
      <c r="R4076" t="s">
        <v>8355</v>
      </c>
      <c r="S4076" s="17">
        <f t="shared" si="254"/>
        <v>42241.613796296297</v>
      </c>
      <c r="T4076" s="17">
        <f t="shared" si="255"/>
        <v>42264.708333333328</v>
      </c>
    </row>
    <row r="4077" spans="1:20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2">
        <f t="shared" si="252"/>
        <v>0</v>
      </c>
      <c r="P4077">
        <f t="shared" si="253"/>
        <v>0</v>
      </c>
      <c r="Q4077" s="14" t="s">
        <v>8323</v>
      </c>
      <c r="R4077" t="s">
        <v>8326</v>
      </c>
      <c r="S4077" s="17">
        <f t="shared" si="254"/>
        <v>42808.358287037037</v>
      </c>
      <c r="T4077" s="17">
        <f t="shared" si="255"/>
        <v>42834.358287037037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8323</v>
      </c>
      <c r="R4078" t="s">
        <v>8326</v>
      </c>
      <c r="S4078" s="17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2">
        <f t="shared" si="252"/>
        <v>0</v>
      </c>
      <c r="P4079">
        <f t="shared" si="253"/>
        <v>0</v>
      </c>
      <c r="Q4079" s="14" t="s">
        <v>8323</v>
      </c>
      <c r="R4079" t="s">
        <v>8326</v>
      </c>
      <c r="S4079" s="17">
        <f t="shared" si="254"/>
        <v>42534.866875</v>
      </c>
      <c r="T4079" s="17">
        <f t="shared" si="255"/>
        <v>42564.866875</v>
      </c>
    </row>
    <row r="4080" spans="1:20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2">
        <f t="shared" si="252"/>
        <v>0</v>
      </c>
      <c r="P4080">
        <f t="shared" si="253"/>
        <v>0</v>
      </c>
      <c r="Q4080" s="14" t="s">
        <v>8323</v>
      </c>
      <c r="R4080" t="s">
        <v>8335</v>
      </c>
      <c r="S4080" s="17">
        <f t="shared" si="254"/>
        <v>42007.016458333332</v>
      </c>
      <c r="T4080" s="17">
        <f t="shared" si="255"/>
        <v>42028.041666666672</v>
      </c>
    </row>
    <row r="4081" spans="1:20" ht="48" x14ac:dyDescent="0.2">
      <c r="A4081">
        <v>4101</v>
      </c>
      <c r="B4081" s="3" t="s">
        <v>4097</v>
      </c>
      <c r="C4081" s="3" t="s">
        <v>8204</v>
      </c>
      <c r="D4081" s="6">
        <v>600</v>
      </c>
      <c r="E4081" s="8">
        <v>0</v>
      </c>
      <c r="F4081" t="s">
        <v>8220</v>
      </c>
      <c r="G4081" t="s">
        <v>8223</v>
      </c>
      <c r="H4081" t="s">
        <v>8245</v>
      </c>
      <c r="I4081">
        <v>1485380482</v>
      </c>
      <c r="J4081">
        <v>1482788482</v>
      </c>
      <c r="K4081" t="b">
        <v>0</v>
      </c>
      <c r="L4081">
        <v>0</v>
      </c>
      <c r="M4081" t="b">
        <v>0</v>
      </c>
      <c r="N4081" t="s">
        <v>8269</v>
      </c>
      <c r="O4081" s="12">
        <f t="shared" si="252"/>
        <v>0</v>
      </c>
      <c r="P4081">
        <f t="shared" si="253"/>
        <v>0</v>
      </c>
      <c r="Q4081" s="14" t="s">
        <v>8323</v>
      </c>
      <c r="R4081" t="s">
        <v>8326</v>
      </c>
      <c r="S4081" s="17">
        <f t="shared" si="254"/>
        <v>42730.903726851851</v>
      </c>
      <c r="T4081" s="17">
        <f t="shared" si="255"/>
        <v>42760.903726851851</v>
      </c>
    </row>
    <row r="4082" spans="1:20" ht="48" hidden="1" x14ac:dyDescent="0.2">
      <c r="A4082">
        <v>130</v>
      </c>
      <c r="B4082" s="3" t="s">
        <v>132</v>
      </c>
      <c r="C4082" s="3" t="s">
        <v>4241</v>
      </c>
      <c r="D4082" s="6">
        <v>600</v>
      </c>
      <c r="E4082" s="8">
        <v>0</v>
      </c>
      <c r="F4082" t="s">
        <v>8219</v>
      </c>
      <c r="G4082" t="s">
        <v>8224</v>
      </c>
      <c r="H4082" t="s">
        <v>8246</v>
      </c>
      <c r="I4082">
        <v>1402949760</v>
      </c>
      <c r="J4082">
        <v>1400536692</v>
      </c>
      <c r="K4082" t="b">
        <v>0</v>
      </c>
      <c r="L4082">
        <v>0</v>
      </c>
      <c r="M4082" t="b">
        <v>0</v>
      </c>
      <c r="N4082" t="s">
        <v>8265</v>
      </c>
      <c r="O4082" s="12">
        <f t="shared" si="252"/>
        <v>0</v>
      </c>
      <c r="P4082">
        <f t="shared" si="253"/>
        <v>0</v>
      </c>
      <c r="Q4082" s="14" t="s">
        <v>8321</v>
      </c>
      <c r="R4082" t="s">
        <v>8337</v>
      </c>
      <c r="S4082" s="17">
        <f t="shared" si="254"/>
        <v>41778.915416666663</v>
      </c>
      <c r="T4082" s="17">
        <f t="shared" si="255"/>
        <v>41806.844444444447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2">
        <f t="shared" si="252"/>
        <v>0</v>
      </c>
      <c r="P4083">
        <f t="shared" si="253"/>
        <v>0</v>
      </c>
      <c r="Q4083" s="14" t="s">
        <v>8323</v>
      </c>
      <c r="R4083" t="s">
        <v>8326</v>
      </c>
      <c r="S4083" s="17">
        <f t="shared" si="254"/>
        <v>42096.544548611113</v>
      </c>
      <c r="T4083" s="17">
        <f t="shared" si="255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2">
        <f t="shared" si="252"/>
        <v>0</v>
      </c>
      <c r="P4084">
        <f t="shared" si="253"/>
        <v>0</v>
      </c>
      <c r="Q4084" s="14" t="s">
        <v>8321</v>
      </c>
      <c r="R4084" t="s">
        <v>8339</v>
      </c>
      <c r="S4084" s="17">
        <f t="shared" si="254"/>
        <v>41407.84684027778</v>
      </c>
      <c r="T4084" s="17">
        <f t="shared" si="255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2">
        <f t="shared" si="252"/>
        <v>0</v>
      </c>
      <c r="P4085">
        <f t="shared" si="253"/>
        <v>0</v>
      </c>
      <c r="Q4085" s="14" t="s">
        <v>8316</v>
      </c>
      <c r="R4085" t="s">
        <v>8334</v>
      </c>
      <c r="S4085" s="17">
        <f t="shared" si="254"/>
        <v>41829.912083333329</v>
      </c>
      <c r="T4085" s="17">
        <f t="shared" si="255"/>
        <v>41859.912083333329</v>
      </c>
    </row>
    <row r="4086" spans="1:20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2">
        <f t="shared" si="252"/>
        <v>0</v>
      </c>
      <c r="P4086">
        <f t="shared" si="253"/>
        <v>0</v>
      </c>
      <c r="Q4086" s="14" t="s">
        <v>8323</v>
      </c>
      <c r="R4086" t="s">
        <v>8326</v>
      </c>
      <c r="S4086" s="17">
        <f t="shared" si="254"/>
        <v>42421.141469907408</v>
      </c>
      <c r="T4086" s="17">
        <f t="shared" si="255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2">
        <f t="shared" si="252"/>
        <v>0</v>
      </c>
      <c r="P4087">
        <f t="shared" si="253"/>
        <v>0</v>
      </c>
      <c r="Q4087" s="14" t="s">
        <v>8313</v>
      </c>
      <c r="R4087" t="s">
        <v>8351</v>
      </c>
      <c r="S4087" s="17">
        <f t="shared" si="254"/>
        <v>42005.24998842593</v>
      </c>
      <c r="T4087" s="17">
        <f t="shared" si="255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2">
        <f t="shared" si="252"/>
        <v>0</v>
      </c>
      <c r="P4088">
        <f t="shared" si="253"/>
        <v>0</v>
      </c>
      <c r="Q4088" s="14" t="s">
        <v>8308</v>
      </c>
      <c r="R4088" t="s">
        <v>8342</v>
      </c>
      <c r="S4088" s="17">
        <f t="shared" si="254"/>
        <v>42242.122210648144</v>
      </c>
      <c r="T4088" s="17">
        <f t="shared" si="255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2">
        <f t="shared" si="252"/>
        <v>0</v>
      </c>
      <c r="P4089">
        <f t="shared" si="253"/>
        <v>0</v>
      </c>
      <c r="Q4089" s="14" t="s">
        <v>8327</v>
      </c>
      <c r="R4089" t="s">
        <v>8350</v>
      </c>
      <c r="S4089" s="17">
        <f t="shared" si="254"/>
        <v>40978.238067129627</v>
      </c>
      <c r="T4089" s="17">
        <f t="shared" si="255"/>
        <v>41008.196400462963</v>
      </c>
    </row>
    <row r="4090" spans="1:20" ht="16" hidden="1" x14ac:dyDescent="0.2">
      <c r="A4090">
        <v>1141</v>
      </c>
      <c r="B4090" s="3" t="s">
        <v>1142</v>
      </c>
      <c r="C4090" s="3" t="s">
        <v>5251</v>
      </c>
      <c r="D4090" s="6">
        <v>500</v>
      </c>
      <c r="E4090" s="8">
        <v>0</v>
      </c>
      <c r="F4090" t="s">
        <v>8220</v>
      </c>
      <c r="G4090" t="s">
        <v>8235</v>
      </c>
      <c r="H4090" t="s">
        <v>8248</v>
      </c>
      <c r="I4090">
        <v>1436460450</v>
      </c>
      <c r="J4090">
        <v>1433868450</v>
      </c>
      <c r="K4090" t="b">
        <v>0</v>
      </c>
      <c r="L4090">
        <v>0</v>
      </c>
      <c r="M4090" t="b">
        <v>0</v>
      </c>
      <c r="N4090" t="s">
        <v>8281</v>
      </c>
      <c r="O4090" s="12">
        <f t="shared" si="252"/>
        <v>0</v>
      </c>
      <c r="P4090">
        <f t="shared" si="253"/>
        <v>0</v>
      </c>
      <c r="Q4090" s="14" t="s">
        <v>8316</v>
      </c>
      <c r="R4090" t="s">
        <v>8344</v>
      </c>
      <c r="S4090" s="17">
        <f t="shared" si="254"/>
        <v>42164.699652777781</v>
      </c>
      <c r="T4090" s="17">
        <f t="shared" si="255"/>
        <v>42194.699652777781</v>
      </c>
    </row>
    <row r="4091" spans="1:20" ht="48" hidden="1" x14ac:dyDescent="0.2">
      <c r="A4091">
        <v>1599</v>
      </c>
      <c r="B4091" s="3" t="s">
        <v>1600</v>
      </c>
      <c r="C4091" s="3" t="s">
        <v>5709</v>
      </c>
      <c r="D4091" s="6">
        <v>500</v>
      </c>
      <c r="E4091" s="8">
        <v>0</v>
      </c>
      <c r="F4091" t="s">
        <v>8220</v>
      </c>
      <c r="G4091" t="s">
        <v>8224</v>
      </c>
      <c r="H4091" t="s">
        <v>8246</v>
      </c>
      <c r="I4091">
        <v>1460116576</v>
      </c>
      <c r="J4091">
        <v>1457528176</v>
      </c>
      <c r="K4091" t="b">
        <v>0</v>
      </c>
      <c r="L4091">
        <v>0</v>
      </c>
      <c r="M4091" t="b">
        <v>0</v>
      </c>
      <c r="N4091" t="s">
        <v>8289</v>
      </c>
      <c r="O4091" s="12">
        <f t="shared" si="252"/>
        <v>0</v>
      </c>
      <c r="P4091">
        <f t="shared" si="253"/>
        <v>0</v>
      </c>
      <c r="Q4091" s="14" t="s">
        <v>8313</v>
      </c>
      <c r="R4091" t="s">
        <v>8351</v>
      </c>
      <c r="S4091" s="17">
        <f t="shared" si="254"/>
        <v>42438.53907407407</v>
      </c>
      <c r="T4091" s="17">
        <f t="shared" si="255"/>
        <v>42468.497407407413</v>
      </c>
    </row>
    <row r="4092" spans="1:20" ht="48" x14ac:dyDescent="0.2">
      <c r="A4092">
        <v>3204</v>
      </c>
      <c r="B4092" s="3" t="s">
        <v>3204</v>
      </c>
      <c r="C4092" s="3" t="s">
        <v>7314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>
        <v>1437149640</v>
      </c>
      <c r="J4092">
        <v>1434558479</v>
      </c>
      <c r="K4092" t="b">
        <v>0</v>
      </c>
      <c r="L4092">
        <v>0</v>
      </c>
      <c r="M4092" t="b">
        <v>0</v>
      </c>
      <c r="N4092" t="s">
        <v>8303</v>
      </c>
      <c r="O4092" s="12">
        <f t="shared" si="252"/>
        <v>0</v>
      </c>
      <c r="P4092">
        <f t="shared" si="253"/>
        <v>0</v>
      </c>
      <c r="Q4092" s="14" t="s">
        <v>8323</v>
      </c>
      <c r="R4092" t="s">
        <v>8335</v>
      </c>
      <c r="S4092" s="17">
        <f t="shared" si="254"/>
        <v>42172.686099537037</v>
      </c>
      <c r="T4092" s="17">
        <f t="shared" si="255"/>
        <v>42202.676388888889</v>
      </c>
    </row>
    <row r="4093" spans="1:20" ht="48" x14ac:dyDescent="0.2">
      <c r="A4093">
        <v>4051</v>
      </c>
      <c r="B4093" s="3" t="s">
        <v>4047</v>
      </c>
      <c r="C4093" s="3" t="s">
        <v>8155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1399618380</v>
      </c>
      <c r="J4093">
        <v>1399058797</v>
      </c>
      <c r="K4093" t="b">
        <v>0</v>
      </c>
      <c r="L4093">
        <v>0</v>
      </c>
      <c r="M4093" t="b">
        <v>0</v>
      </c>
      <c r="N4093" t="s">
        <v>8269</v>
      </c>
      <c r="O4093" s="12">
        <f t="shared" si="252"/>
        <v>0</v>
      </c>
      <c r="P4093">
        <f t="shared" si="253"/>
        <v>0</v>
      </c>
      <c r="Q4093" s="14" t="s">
        <v>8323</v>
      </c>
      <c r="R4093" t="s">
        <v>8326</v>
      </c>
      <c r="S4093" s="17">
        <f t="shared" si="254"/>
        <v>41761.810150462967</v>
      </c>
      <c r="T4093" s="17">
        <f t="shared" si="255"/>
        <v>41768.286805555559</v>
      </c>
    </row>
    <row r="4094" spans="1:20" ht="48" x14ac:dyDescent="0.2">
      <c r="A4094">
        <v>4109</v>
      </c>
      <c r="B4094" s="3" t="s">
        <v>4105</v>
      </c>
      <c r="C4094" s="3" t="s">
        <v>8212</v>
      </c>
      <c r="D4094" s="6">
        <v>500</v>
      </c>
      <c r="E4094" s="8">
        <v>0</v>
      </c>
      <c r="F4094" t="s">
        <v>8220</v>
      </c>
      <c r="G4094" t="s">
        <v>8224</v>
      </c>
      <c r="H4094" t="s">
        <v>8246</v>
      </c>
      <c r="I4094">
        <v>1448805404</v>
      </c>
      <c r="J4094">
        <v>1446209804</v>
      </c>
      <c r="K4094" t="b">
        <v>0</v>
      </c>
      <c r="L4094">
        <v>0</v>
      </c>
      <c r="M4094" t="b">
        <v>0</v>
      </c>
      <c r="N4094" t="s">
        <v>8269</v>
      </c>
      <c r="O4094" s="12">
        <f t="shared" si="252"/>
        <v>0</v>
      </c>
      <c r="P4094">
        <f t="shared" si="253"/>
        <v>0</v>
      </c>
      <c r="Q4094" s="14" t="s">
        <v>8323</v>
      </c>
      <c r="R4094" t="s">
        <v>8326</v>
      </c>
      <c r="S4094" s="17">
        <f t="shared" si="254"/>
        <v>42307.539398148147</v>
      </c>
      <c r="T4094" s="17">
        <f t="shared" si="255"/>
        <v>42337.581064814818</v>
      </c>
    </row>
    <row r="4095" spans="1:20" ht="48" hidden="1" x14ac:dyDescent="0.2">
      <c r="A4095">
        <v>1051</v>
      </c>
      <c r="B4095" s="3" t="s">
        <v>1052</v>
      </c>
      <c r="C4095" s="3" t="s">
        <v>5161</v>
      </c>
      <c r="D4095" s="6">
        <v>500</v>
      </c>
      <c r="E4095" s="8">
        <v>0</v>
      </c>
      <c r="F4095" t="s">
        <v>8219</v>
      </c>
      <c r="G4095" t="s">
        <v>8223</v>
      </c>
      <c r="H4095" t="s">
        <v>8245</v>
      </c>
      <c r="I4095">
        <v>1409098825</v>
      </c>
      <c r="J4095">
        <v>1406679625</v>
      </c>
      <c r="K4095" t="b">
        <v>0</v>
      </c>
      <c r="L4095">
        <v>0</v>
      </c>
      <c r="M4095" t="b">
        <v>0</v>
      </c>
      <c r="N4095" t="s">
        <v>8279</v>
      </c>
      <c r="O4095" s="12">
        <f t="shared" si="252"/>
        <v>0</v>
      </c>
      <c r="P4095">
        <f t="shared" si="253"/>
        <v>0</v>
      </c>
      <c r="Q4095" s="14" t="s">
        <v>8346</v>
      </c>
      <c r="R4095" t="s">
        <v>8347</v>
      </c>
      <c r="S4095" s="17">
        <f t="shared" si="254"/>
        <v>41850.014178240745</v>
      </c>
      <c r="T4095" s="17">
        <f t="shared" si="255"/>
        <v>41878.014178240745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2">
        <f t="shared" si="252"/>
        <v>0</v>
      </c>
      <c r="P4096">
        <f t="shared" si="253"/>
        <v>0</v>
      </c>
      <c r="Q4096" s="14" t="s">
        <v>8321</v>
      </c>
      <c r="R4096" t="s">
        <v>8339</v>
      </c>
      <c r="S4096" s="17">
        <f t="shared" si="254"/>
        <v>41919.761782407404</v>
      </c>
      <c r="T4096" s="17">
        <f t="shared" si="255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2">
        <f t="shared" si="252"/>
        <v>0</v>
      </c>
      <c r="P4097">
        <f t="shared" si="253"/>
        <v>0</v>
      </c>
      <c r="Q4097" s="14" t="s">
        <v>8321</v>
      </c>
      <c r="R4097" t="s">
        <v>8339</v>
      </c>
      <c r="S4097" s="17">
        <f t="shared" si="254"/>
        <v>41550.793935185182</v>
      </c>
      <c r="T4097" s="17">
        <f t="shared" si="255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2">
        <f t="shared" si="252"/>
        <v>0</v>
      </c>
      <c r="P4098">
        <f t="shared" si="253"/>
        <v>0</v>
      </c>
      <c r="Q4098" s="14" t="s">
        <v>8308</v>
      </c>
      <c r="R4098" t="s">
        <v>8342</v>
      </c>
      <c r="S4098" s="17">
        <f t="shared" si="254"/>
        <v>42188.012777777782</v>
      </c>
      <c r="T4098" s="17">
        <f t="shared" si="255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2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8308</v>
      </c>
      <c r="R4099" t="s">
        <v>8342</v>
      </c>
      <c r="S4099" s="17">
        <f t="shared" ref="S4099:S4115" si="258">(((J4099/60)/60)/24)+DATE(1970,1,1)</f>
        <v>42317.810219907406</v>
      </c>
      <c r="T4099" s="17">
        <f t="shared" ref="T4099:T4115" si="259">(((I4099/60)/60)/24)+DATE(1970,1,1)</f>
        <v>42347.810219907406</v>
      </c>
    </row>
    <row r="4100" spans="1:20" ht="48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2">
        <f t="shared" si="256"/>
        <v>0</v>
      </c>
      <c r="P4100">
        <f t="shared" si="257"/>
        <v>0</v>
      </c>
      <c r="Q4100" s="14" t="s">
        <v>8323</v>
      </c>
      <c r="R4100" t="s">
        <v>8324</v>
      </c>
      <c r="S4100" s="17">
        <f t="shared" si="258"/>
        <v>42027.832800925928</v>
      </c>
      <c r="T4100" s="17">
        <f t="shared" si="259"/>
        <v>42065.044444444444</v>
      </c>
    </row>
    <row r="4101" spans="1:20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2">
        <f t="shared" si="256"/>
        <v>0</v>
      </c>
      <c r="P4101">
        <f t="shared" si="257"/>
        <v>0</v>
      </c>
      <c r="Q4101" s="14" t="s">
        <v>8323</v>
      </c>
      <c r="R4101" t="s">
        <v>8326</v>
      </c>
      <c r="S4101" s="17">
        <f t="shared" si="258"/>
        <v>41948.957465277781</v>
      </c>
      <c r="T4101" s="17">
        <f t="shared" si="259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2">
        <f t="shared" si="256"/>
        <v>0</v>
      </c>
      <c r="P4102">
        <f t="shared" si="257"/>
        <v>0</v>
      </c>
      <c r="Q4102" s="14" t="s">
        <v>8316</v>
      </c>
      <c r="R4102" t="s">
        <v>8344</v>
      </c>
      <c r="S4102" s="17">
        <f t="shared" si="258"/>
        <v>41776.284780092588</v>
      </c>
      <c r="T4102" s="17">
        <f t="shared" si="259"/>
        <v>41806.284780092588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8323</v>
      </c>
      <c r="R4103" t="s">
        <v>8326</v>
      </c>
      <c r="S4103" s="17">
        <f t="shared" si="258"/>
        <v>41927.124884259261</v>
      </c>
      <c r="T4103" s="17">
        <f t="shared" si="259"/>
        <v>41937.124884259261</v>
      </c>
    </row>
    <row r="4104" spans="1:20" ht="48" x14ac:dyDescent="0.2">
      <c r="A4104">
        <v>4078</v>
      </c>
      <c r="B4104" s="3" t="s">
        <v>4074</v>
      </c>
      <c r="C4104" s="3" t="s">
        <v>8181</v>
      </c>
      <c r="D4104" s="6">
        <v>250</v>
      </c>
      <c r="E4104" s="8">
        <v>0</v>
      </c>
      <c r="F4104" t="s">
        <v>8220</v>
      </c>
      <c r="G4104" t="s">
        <v>8224</v>
      </c>
      <c r="H4104" t="s">
        <v>8246</v>
      </c>
      <c r="I4104">
        <v>1485543242</v>
      </c>
      <c r="J4104">
        <v>1482951242</v>
      </c>
      <c r="K4104" t="b">
        <v>0</v>
      </c>
      <c r="L4104">
        <v>0</v>
      </c>
      <c r="M4104" t="b">
        <v>0</v>
      </c>
      <c r="N4104" t="s">
        <v>8269</v>
      </c>
      <c r="O4104" s="12">
        <f t="shared" si="256"/>
        <v>0</v>
      </c>
      <c r="P4104">
        <f t="shared" si="257"/>
        <v>0</v>
      </c>
      <c r="Q4104" s="14" t="s">
        <v>8323</v>
      </c>
      <c r="R4104" t="s">
        <v>8326</v>
      </c>
      <c r="S4104" s="17">
        <f t="shared" si="258"/>
        <v>42732.787523148145</v>
      </c>
      <c r="T4104" s="17">
        <f t="shared" si="259"/>
        <v>42762.787523148145</v>
      </c>
    </row>
    <row r="4105" spans="1:20" ht="48" hidden="1" x14ac:dyDescent="0.2">
      <c r="A4105">
        <v>607</v>
      </c>
      <c r="B4105" s="3" t="s">
        <v>608</v>
      </c>
      <c r="C4105" s="3" t="s">
        <v>4717</v>
      </c>
      <c r="D4105" s="6">
        <v>250</v>
      </c>
      <c r="E4105" s="8">
        <v>0</v>
      </c>
      <c r="F4105" t="s">
        <v>8219</v>
      </c>
      <c r="G4105" t="s">
        <v>8223</v>
      </c>
      <c r="H4105" t="s">
        <v>8245</v>
      </c>
      <c r="I4105">
        <v>1448225336</v>
      </c>
      <c r="J4105">
        <v>1445629736</v>
      </c>
      <c r="K4105" t="b">
        <v>0</v>
      </c>
      <c r="L4105">
        <v>0</v>
      </c>
      <c r="M4105" t="b">
        <v>0</v>
      </c>
      <c r="N4105" t="s">
        <v>8270</v>
      </c>
      <c r="O4105" s="12">
        <f t="shared" si="256"/>
        <v>0</v>
      </c>
      <c r="P4105">
        <f t="shared" si="257"/>
        <v>0</v>
      </c>
      <c r="Q4105" s="14" t="s">
        <v>8308</v>
      </c>
      <c r="R4105" t="s">
        <v>8342</v>
      </c>
      <c r="S4105" s="17">
        <f t="shared" si="258"/>
        <v>42300.825648148151</v>
      </c>
      <c r="T4105" s="17">
        <f t="shared" si="259"/>
        <v>42330.867314814815</v>
      </c>
    </row>
    <row r="4106" spans="1:20" ht="64" x14ac:dyDescent="0.2">
      <c r="A4106">
        <v>3138</v>
      </c>
      <c r="B4106" s="3" t="s">
        <v>3138</v>
      </c>
      <c r="C4106" s="3" t="s">
        <v>7248</v>
      </c>
      <c r="D4106" s="6">
        <v>200</v>
      </c>
      <c r="E4106" s="8">
        <v>0</v>
      </c>
      <c r="F4106" t="s">
        <v>8221</v>
      </c>
      <c r="G4106" t="s">
        <v>8224</v>
      </c>
      <c r="H4106" t="s">
        <v>8246</v>
      </c>
      <c r="I4106">
        <v>1491233407</v>
      </c>
      <c r="J4106">
        <v>1489591807</v>
      </c>
      <c r="K4106" t="b">
        <v>0</v>
      </c>
      <c r="L4106">
        <v>0</v>
      </c>
      <c r="M4106" t="b">
        <v>0</v>
      </c>
      <c r="N4106" t="s">
        <v>8269</v>
      </c>
      <c r="O4106" s="12">
        <f t="shared" si="256"/>
        <v>0</v>
      </c>
      <c r="P4106">
        <f t="shared" si="257"/>
        <v>0</v>
      </c>
      <c r="Q4106" s="14" t="s">
        <v>8323</v>
      </c>
      <c r="R4106" t="s">
        <v>8326</v>
      </c>
      <c r="S4106" s="17">
        <f t="shared" si="258"/>
        <v>42809.645914351851</v>
      </c>
      <c r="T4106" s="17">
        <f t="shared" si="259"/>
        <v>42828.645914351851</v>
      </c>
    </row>
    <row r="4107" spans="1:20" ht="48" hidden="1" x14ac:dyDescent="0.2">
      <c r="A4107">
        <v>225</v>
      </c>
      <c r="B4107" s="3" t="s">
        <v>227</v>
      </c>
      <c r="C4107" s="3" t="s">
        <v>4335</v>
      </c>
      <c r="D4107" s="6">
        <v>200</v>
      </c>
      <c r="E4107" s="8">
        <v>0</v>
      </c>
      <c r="F4107" t="s">
        <v>8220</v>
      </c>
      <c r="G4107" t="s">
        <v>8223</v>
      </c>
      <c r="H4107" t="s">
        <v>8245</v>
      </c>
      <c r="I4107">
        <v>1460153054</v>
      </c>
      <c r="J4107">
        <v>1457564654</v>
      </c>
      <c r="K4107" t="b">
        <v>0</v>
      </c>
      <c r="L4107">
        <v>0</v>
      </c>
      <c r="M4107" t="b">
        <v>0</v>
      </c>
      <c r="N4107" t="s">
        <v>8266</v>
      </c>
      <c r="O4107" s="12">
        <f t="shared" si="256"/>
        <v>0</v>
      </c>
      <c r="P4107">
        <f t="shared" si="257"/>
        <v>0</v>
      </c>
      <c r="Q4107" s="14" t="s">
        <v>8321</v>
      </c>
      <c r="R4107" t="s">
        <v>8325</v>
      </c>
      <c r="S4107" s="17">
        <f t="shared" si="258"/>
        <v>42438.961273148147</v>
      </c>
      <c r="T4107" s="17">
        <f t="shared" si="259"/>
        <v>42468.919606481482</v>
      </c>
    </row>
    <row r="4108" spans="1:20" ht="48" hidden="1" x14ac:dyDescent="0.2">
      <c r="A4108">
        <v>2361</v>
      </c>
      <c r="B4108" s="3" t="s">
        <v>2362</v>
      </c>
      <c r="C4108" s="3" t="s">
        <v>6471</v>
      </c>
      <c r="D4108" s="6">
        <v>200</v>
      </c>
      <c r="E4108" s="8">
        <v>0</v>
      </c>
      <c r="F4108" t="s">
        <v>8219</v>
      </c>
      <c r="G4108" t="s">
        <v>8228</v>
      </c>
      <c r="H4108" t="s">
        <v>8250</v>
      </c>
      <c r="I4108">
        <v>1462053600</v>
      </c>
      <c r="J4108">
        <v>1459975008</v>
      </c>
      <c r="K4108" t="b">
        <v>0</v>
      </c>
      <c r="L4108">
        <v>0</v>
      </c>
      <c r="M4108" t="b">
        <v>0</v>
      </c>
      <c r="N4108" t="s">
        <v>8270</v>
      </c>
      <c r="O4108" s="12">
        <f t="shared" si="256"/>
        <v>0</v>
      </c>
      <c r="P4108">
        <f t="shared" si="257"/>
        <v>0</v>
      </c>
      <c r="Q4108" s="14" t="s">
        <v>8308</v>
      </c>
      <c r="R4108" t="s">
        <v>8342</v>
      </c>
      <c r="S4108" s="17">
        <f t="shared" si="258"/>
        <v>42466.858888888892</v>
      </c>
      <c r="T4108" s="17">
        <f t="shared" si="259"/>
        <v>42490.916666666672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2">
        <f t="shared" si="256"/>
        <v>0</v>
      </c>
      <c r="P4109">
        <f t="shared" si="257"/>
        <v>0</v>
      </c>
      <c r="Q4109" s="14" t="s">
        <v>8308</v>
      </c>
      <c r="R4109" t="s">
        <v>8342</v>
      </c>
      <c r="S4109" s="17">
        <f t="shared" si="258"/>
        <v>42248.934675925921</v>
      </c>
      <c r="T4109" s="17">
        <f t="shared" si="259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2">
        <f t="shared" si="256"/>
        <v>0</v>
      </c>
      <c r="P4110">
        <f t="shared" si="257"/>
        <v>0</v>
      </c>
      <c r="Q4110" s="14" t="s">
        <v>8316</v>
      </c>
      <c r="R4110" t="s">
        <v>8334</v>
      </c>
      <c r="S4110" s="17">
        <f t="shared" si="258"/>
        <v>42295.753391203703</v>
      </c>
      <c r="T4110" s="17">
        <f t="shared" si="259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2">
        <f t="shared" si="256"/>
        <v>0</v>
      </c>
      <c r="P4111">
        <f t="shared" si="257"/>
        <v>0</v>
      </c>
      <c r="Q4111" s="14" t="s">
        <v>8316</v>
      </c>
      <c r="R4111" t="s">
        <v>8344</v>
      </c>
      <c r="S4111" s="17">
        <f t="shared" si="258"/>
        <v>42035.029224537036</v>
      </c>
      <c r="T4111" s="17">
        <f t="shared" si="259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2">
        <f t="shared" si="256"/>
        <v>0</v>
      </c>
      <c r="P4112">
        <f t="shared" si="257"/>
        <v>0</v>
      </c>
      <c r="Q4112" s="14" t="s">
        <v>8346</v>
      </c>
      <c r="R4112" t="s">
        <v>8347</v>
      </c>
      <c r="S4112" s="17">
        <f t="shared" si="258"/>
        <v>41831.060092592597</v>
      </c>
      <c r="T4112" s="17">
        <f t="shared" si="259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2">
        <f t="shared" si="256"/>
        <v>0</v>
      </c>
      <c r="P4113">
        <f t="shared" si="257"/>
        <v>0</v>
      </c>
      <c r="Q4113" s="14" t="s">
        <v>8313</v>
      </c>
      <c r="R4113" t="s">
        <v>8351</v>
      </c>
      <c r="S4113" s="17">
        <f t="shared" si="258"/>
        <v>42046.072743055556</v>
      </c>
      <c r="T4113" s="17">
        <f t="shared" si="259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2">
        <f t="shared" si="256"/>
        <v>0</v>
      </c>
      <c r="P4114">
        <f t="shared" si="257"/>
        <v>0</v>
      </c>
      <c r="Q4114" s="14" t="s">
        <v>8313</v>
      </c>
      <c r="R4114" t="s">
        <v>8355</v>
      </c>
      <c r="S4114" s="17">
        <f t="shared" si="258"/>
        <v>42782.426875000005</v>
      </c>
      <c r="T4114" s="17">
        <f t="shared" si="259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2">
        <f t="shared" si="256"/>
        <v>0</v>
      </c>
      <c r="P4115">
        <f t="shared" si="257"/>
        <v>0</v>
      </c>
      <c r="Q4115" s="14" t="s">
        <v>8319</v>
      </c>
      <c r="R4115" t="s">
        <v>8345</v>
      </c>
      <c r="S4115" s="17">
        <f t="shared" si="258"/>
        <v>41829.896562499998</v>
      </c>
      <c r="T4115" s="17">
        <f t="shared" si="259"/>
        <v>41859.896562499998</v>
      </c>
    </row>
  </sheetData>
  <autoFilter ref="A1:T4115" xr:uid="{0DDB224D-6267-F44C-A874-4F096A6F2AFA}">
    <filterColumn colId="16">
      <filters>
        <filter val="theater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8D42-4923-9F43-930E-3A5DA89AD7C3}">
  <dimension ref="A2:F18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5" t="s">
        <v>8379</v>
      </c>
      <c r="B2" t="s">
        <v>8323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2ACE6-E33F-BC4B-9820-D027EB97CFA0}">
  <dimension ref="B1:M36"/>
  <sheetViews>
    <sheetView tabSelected="1" topLeftCell="B5" workbookViewId="0">
      <selection activeCell="I17" sqref="I17"/>
    </sheetView>
  </sheetViews>
  <sheetFormatPr baseColWidth="10" defaultRowHeight="15" x14ac:dyDescent="0.2"/>
  <cols>
    <col min="2" max="2" width="16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  <col min="10" max="10" width="16" bestFit="1" customWidth="1"/>
    <col min="11" max="11" width="20.6640625" bestFit="1" customWidth="1"/>
    <col min="12" max="12" width="23.33203125" bestFit="1" customWidth="1"/>
    <col min="13" max="13" width="24" bestFit="1" customWidth="1"/>
    <col min="14" max="16" width="5.1640625" bestFit="1" customWidth="1"/>
    <col min="17" max="18" width="4.5" bestFit="1" customWidth="1"/>
    <col min="19" max="22" width="5.1640625" bestFit="1" customWidth="1"/>
    <col min="23" max="23" width="23.33203125" bestFit="1" customWidth="1"/>
    <col min="24" max="34" width="5.1640625" bestFit="1" customWidth="1"/>
    <col min="35" max="35" width="25" bestFit="1" customWidth="1"/>
    <col min="36" max="36" width="27.6640625" bestFit="1" customWidth="1"/>
    <col min="37" max="37" width="5.83203125" bestFit="1" customWidth="1"/>
    <col min="38" max="39" width="8.33203125" bestFit="1" customWidth="1"/>
    <col min="40" max="40" width="5.83203125" bestFit="1" customWidth="1"/>
    <col min="41" max="42" width="8.33203125" bestFit="1" customWidth="1"/>
    <col min="43" max="43" width="5.83203125" bestFit="1" customWidth="1"/>
    <col min="44" max="45" width="8.33203125" bestFit="1" customWidth="1"/>
    <col min="46" max="46" width="10" bestFit="1" customWidth="1"/>
  </cols>
  <sheetData>
    <row r="1" spans="2:9" x14ac:dyDescent="0.2">
      <c r="B1" t="s">
        <v>8383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  <c r="I1" t="s">
        <v>8402</v>
      </c>
    </row>
    <row r="2" spans="2:9" x14ac:dyDescent="0.2">
      <c r="B2" t="s">
        <v>8414</v>
      </c>
      <c r="C2">
        <f>COUNTIFS(Kickstarter!D:D,'Outcomes Based on Goals'!B2,Kickstarter!F:F,"successful")</f>
        <v>322</v>
      </c>
      <c r="D2">
        <f>COUNTIFS(Kickstarter!D:D,'Outcomes Based on Goals'!B2,Kickstarter!F:F,"failed")</f>
        <v>113</v>
      </c>
      <c r="E2">
        <f>COUNTIFS(Kickstarter!D:D,'Outcomes Based on Goals'!B2,Kickstarter!F:F,"canceled")</f>
        <v>18</v>
      </c>
      <c r="F2">
        <f>COUNTIFS(Kickstarter!D:D,'Outcomes Based on Goals'!B2)</f>
        <v>461</v>
      </c>
      <c r="G2" s="29">
        <v>0.69799999999999995</v>
      </c>
      <c r="H2" s="29">
        <v>0.25</v>
      </c>
      <c r="I2" s="29">
        <v>0.03</v>
      </c>
    </row>
    <row r="3" spans="2:9" x14ac:dyDescent="0.2">
      <c r="B3" t="s">
        <v>8403</v>
      </c>
      <c r="C3">
        <f>COUNTIFS(Kickstarter!D:D,"&gt;=1000",Kickstarter!D:D,"&lt;=4999",Kickstarter!F:F,"successful")</f>
        <v>932</v>
      </c>
      <c r="D3">
        <f>COUNTIFS(Kickstarter!D:D,"&gt;=1000",Kickstarter!D:D,"&lt;=4999",Kickstarter!F:F,"failed")</f>
        <v>420</v>
      </c>
      <c r="E3">
        <f>COUNTIFS(Kickstarter!D:D,"&gt;=1000",Kickstarter!D:D,"&lt;=4999",Kickstarter!F:F,"canceled")</f>
        <v>60</v>
      </c>
      <c r="F3">
        <f>COUNTIFS(Kickstarter!D:D,"&gt;=1000",Kickstarter!D:D,"&lt;=4999")</f>
        <v>1425</v>
      </c>
      <c r="G3" s="29">
        <v>0.65</v>
      </c>
      <c r="H3" s="29">
        <v>0.28999999999999998</v>
      </c>
      <c r="I3" s="29">
        <v>0.04</v>
      </c>
    </row>
    <row r="4" spans="2:9" x14ac:dyDescent="0.2">
      <c r="B4" t="s">
        <v>8404</v>
      </c>
      <c r="C4">
        <f>COUNTIFS(Kickstarter!D:D,"&gt;=5000",Kickstarter!D:D,"&lt;=9999",Kickstarter!F:F,"successful")</f>
        <v>381</v>
      </c>
      <c r="D4">
        <f>COUNTIFS(Kickstarter!D:D,"&gt;=5000",Kickstarter!D:D,"&lt;=9999",Kickstarter!F:F,"failed")</f>
        <v>283</v>
      </c>
      <c r="E4">
        <f>COUNTIFS(Kickstarter!D:D,"&gt;=5000",Kickstarter!D:D,"&lt;=9999",Kickstarter!F:F,"canceled")</f>
        <v>52</v>
      </c>
      <c r="F4">
        <f>COUNTIFS(Kickstarter!D:D,"&gt;=5000",Kickstarter!D:D,"&lt;=9999")</f>
        <v>722</v>
      </c>
      <c r="G4" s="29">
        <v>0.53</v>
      </c>
      <c r="H4" s="29">
        <v>0.39</v>
      </c>
      <c r="I4" s="29">
        <v>7.0000000000000007E-2</v>
      </c>
    </row>
    <row r="5" spans="2:9" x14ac:dyDescent="0.2">
      <c r="B5" t="s">
        <v>8405</v>
      </c>
      <c r="C5">
        <f>COUNTIFS(Kickstarter!D:D,"&gt;=10000",Kickstarter!D:D,"&lt;=14999",Kickstarter!F:F,"successful")</f>
        <v>168</v>
      </c>
      <c r="D5">
        <f>COUNTIFS(Kickstarter!D:D,"&gt;=10000",Kickstarter!D:D,"&lt;=14999",Kickstarter!F:F,"failed")</f>
        <v>144</v>
      </c>
      <c r="E5">
        <f>COUNTIFS(Kickstarter!D:D,"&gt;=10000",Kickstarter!D:D,"&lt;=14999",Kickstarter!F:F,"canceled")</f>
        <v>40</v>
      </c>
      <c r="F5">
        <f>COUNTIFS(Kickstarter!D:D,"&gt;=10000",Kickstarter!D:D,"&lt;=14999")</f>
        <v>361</v>
      </c>
      <c r="G5" s="29">
        <v>0.46500000000000002</v>
      </c>
      <c r="H5" s="29">
        <v>0.4</v>
      </c>
      <c r="I5" s="29">
        <v>0.11</v>
      </c>
    </row>
    <row r="6" spans="2:9" x14ac:dyDescent="0.2">
      <c r="B6" t="s">
        <v>8406</v>
      </c>
      <c r="C6">
        <f>COUNTIFS(Kickstarter!D:D,"&gt;=15000",Kickstarter!D:D,"&lt;=19999",Kickstarter!F:F,"successful")</f>
        <v>94</v>
      </c>
      <c r="D6">
        <f>COUNTIFS(Kickstarter!D:D,"&gt;=15000",Kickstarter!D:D,"&lt;=19999",Kickstarter!F:F,"failed")</f>
        <v>90</v>
      </c>
      <c r="E6">
        <f>COUNTIFS(Kickstarter!D:D,"&gt;=15000",Kickstarter!D:D,"&lt;=19999",Kickstarter!F:F,"canceled")</f>
        <v>17</v>
      </c>
      <c r="F6">
        <f>COUNTIFS(Kickstarter!D:D,"&gt;=15000",Kickstarter!D:D,"&lt;=19999")</f>
        <v>205</v>
      </c>
      <c r="G6" s="29">
        <v>0.46</v>
      </c>
      <c r="H6" s="29">
        <v>0.44</v>
      </c>
      <c r="I6" s="29">
        <v>0.08</v>
      </c>
    </row>
    <row r="7" spans="2:9" x14ac:dyDescent="0.2">
      <c r="B7" t="s">
        <v>8407</v>
      </c>
      <c r="C7">
        <f>COUNTIFS(Kickstarter!D:D,"&gt;=20000",Kickstarter!D:D,"&lt;=24999",Kickstarter!F:F,"successful")</f>
        <v>62</v>
      </c>
      <c r="D7">
        <f>COUNTIFS(Kickstarter!D:D,"&gt;=20000",Kickstarter!D:D,"&lt;=24999",Kickstarter!F:F,"failed")</f>
        <v>72</v>
      </c>
      <c r="E7">
        <f>COUNTIFS(Kickstarter!D:D,"&gt;=20000",Kickstarter!D:D,"&lt;=24999",Kickstarter!F:F,"canceled")</f>
        <v>14</v>
      </c>
      <c r="F7">
        <f>COUNTIFS(Kickstarter!D:D,"&gt;=20000",Kickstarter!D:D,"&lt;=24999")</f>
        <v>149</v>
      </c>
      <c r="G7" s="29">
        <v>0.42</v>
      </c>
      <c r="H7" s="29">
        <v>0.48</v>
      </c>
      <c r="I7" s="29">
        <v>0.09</v>
      </c>
    </row>
    <row r="8" spans="2:9" x14ac:dyDescent="0.2">
      <c r="B8" t="s">
        <v>8408</v>
      </c>
      <c r="C8">
        <f>COUNTIFS(Kickstarter!D:D,"&gt;=25000",Kickstarter!D:D,"&lt;=29999",Kickstarter!F:F,"successful")</f>
        <v>55</v>
      </c>
      <c r="D8">
        <f>COUNTIFS(Kickstarter!D:D,"&gt;=25000",Kickstarter!D:D,"&lt;=29999",Kickstarter!F:F,"failed")</f>
        <v>64</v>
      </c>
      <c r="E8">
        <f>COUNTIFS(Kickstarter!D:D,"&gt;=25000",Kickstarter!D:D,"&lt;=29999",Kickstarter!F:F,"canceled")</f>
        <v>18</v>
      </c>
      <c r="F8">
        <f>COUNTIFS(Kickstarter!D:D,"&gt;=25000",Kickstarter!D:D,"&lt;=29999")</f>
        <v>138</v>
      </c>
      <c r="G8" s="29">
        <v>0.4</v>
      </c>
      <c r="H8" s="29">
        <v>0.46</v>
      </c>
      <c r="I8" s="29">
        <v>0.13</v>
      </c>
    </row>
    <row r="9" spans="2:9" x14ac:dyDescent="0.2">
      <c r="B9" t="s">
        <v>8409</v>
      </c>
      <c r="C9">
        <f>COUNTIFS(Kickstarter!D:D,"&gt;=30000",Kickstarter!D:D,"&lt;=34999",Kickstarter!F:F,"successful")</f>
        <v>32</v>
      </c>
      <c r="D9">
        <f>COUNTIFS(Kickstarter!D:D,"&gt;=30000",Kickstarter!D:D,"&lt;=34999",Kickstarter!F:F,"failed")</f>
        <v>37</v>
      </c>
      <c r="E9">
        <f>COUNTIFS(Kickstarter!D:D,"&gt;=30000",Kickstarter!D:D,"&lt;=34999",Kickstarter!F:F,"canceled")</f>
        <v>13</v>
      </c>
      <c r="F9">
        <f>COUNTIFS(Kickstarter!D:D,"&gt;=30000",Kickstarter!D:D,"&lt;=34999")</f>
        <v>84</v>
      </c>
      <c r="G9" s="29">
        <v>0.38</v>
      </c>
      <c r="H9" s="29">
        <v>0.44</v>
      </c>
      <c r="I9" s="29">
        <v>0.15</v>
      </c>
    </row>
    <row r="10" spans="2:9" x14ac:dyDescent="0.2">
      <c r="B10" t="s">
        <v>8410</v>
      </c>
      <c r="C10">
        <f>COUNTIFS(Kickstarter!D:D,"&gt;=35000",Kickstarter!D:D,"&lt;=39999",Kickstarter!F:F,"successful")</f>
        <v>26</v>
      </c>
      <c r="D10">
        <f>COUNTIFS(Kickstarter!D:D,"&gt;=35000",Kickstarter!D:D,"&lt;=39999",Kickstarter!F:F,"failed")</f>
        <v>22</v>
      </c>
      <c r="E10">
        <f>COUNTIFS(Kickstarter!D:D,"&gt;=35000",Kickstarter!D:D,"&lt;=39999",Kickstarter!F:F,"canceled")</f>
        <v>7</v>
      </c>
      <c r="F10">
        <f>COUNTIFS(Kickstarter!D:D,"&gt;=35000",Kickstarter!D:D,"&lt;=39999")</f>
        <v>55</v>
      </c>
      <c r="G10" s="29">
        <v>0.47</v>
      </c>
      <c r="H10" s="29">
        <v>0.4</v>
      </c>
      <c r="I10" s="29">
        <v>0.13</v>
      </c>
    </row>
    <row r="11" spans="2:9" x14ac:dyDescent="0.2">
      <c r="B11" t="s">
        <v>8411</v>
      </c>
      <c r="C11">
        <f>COUNTIFS(Kickstarter!D:D,"&gt;=40000",Kickstarter!D:D,"&lt;=44999",Kickstarter!F:F,"successful")</f>
        <v>21</v>
      </c>
      <c r="D11">
        <f>COUNTIFS(Kickstarter!D:D,"&gt;=40000",Kickstarter!D:D,"&lt;=44999",Kickstarter!F:F,"failed")</f>
        <v>16</v>
      </c>
      <c r="E11">
        <f>COUNTIFS(Kickstarter!D:D,"&gt;=40000",Kickstarter!D:D,"&lt;=44999",Kickstarter!F:F,"canceled")</f>
        <v>6</v>
      </c>
      <c r="F11">
        <f>COUNTIFS(Kickstarter!D:D,"&gt;=40000",Kickstarter!D:D,"&lt;=44999")</f>
        <v>44</v>
      </c>
      <c r="G11" s="29">
        <v>0.48</v>
      </c>
      <c r="H11" s="29">
        <v>0.36</v>
      </c>
      <c r="I11" s="29">
        <v>0.14000000000000001</v>
      </c>
    </row>
    <row r="12" spans="2:9" x14ac:dyDescent="0.2">
      <c r="B12" t="s">
        <v>8412</v>
      </c>
      <c r="C12">
        <f>COUNTIFS(Kickstarter!D:D,"&gt;=45000",Kickstarter!D:D,"&lt;=49999",Kickstarter!F:F,"successful")</f>
        <v>6</v>
      </c>
      <c r="D12">
        <f>COUNTIFS(Kickstarter!D:D,"&gt;=45000",Kickstarter!D:D,"&lt;=49999",Kickstarter!F:F,"failed")</f>
        <v>11</v>
      </c>
      <c r="E12">
        <f>COUNTIFS(Kickstarter!D:D,"&gt;=45000",Kickstarter!D:D,"&lt;=49999",Kickstarter!F:F,"canceled")</f>
        <v>4</v>
      </c>
      <c r="F12">
        <f>COUNTIFS(Kickstarter!D:D,"&gt;=45000",Kickstarter!D:D,"&lt;=49999")</f>
        <v>21</v>
      </c>
      <c r="G12" s="29">
        <v>0.28999999999999998</v>
      </c>
      <c r="H12" s="29">
        <v>0.52</v>
      </c>
      <c r="I12" s="29">
        <v>0.19</v>
      </c>
    </row>
    <row r="13" spans="2:9" x14ac:dyDescent="0.2">
      <c r="B13" t="s">
        <v>8413</v>
      </c>
      <c r="C13">
        <f>COUNTIFS(Kickstarter!D:D,"&gt;50000",Kickstarter!F:F,"successful")</f>
        <v>55</v>
      </c>
      <c r="D13">
        <f>COUNTIFS(Kickstarter!D:D,"&gt;50000",Kickstarter!F:F,"failed")</f>
        <v>198</v>
      </c>
      <c r="E13">
        <f>COUNTIFS(Kickstarter!D:D,"&gt;50000",Kickstarter!F:F,"canceled")</f>
        <v>83</v>
      </c>
      <c r="F13">
        <f>COUNTIFS(Kickstarter!D:D,"&gt;50000")</f>
        <v>339</v>
      </c>
      <c r="G13" s="29">
        <v>0.16</v>
      </c>
      <c r="H13" s="29">
        <v>0.57999999999999996</v>
      </c>
      <c r="I13" s="29">
        <v>0.24</v>
      </c>
    </row>
    <row r="23" spans="10:13" x14ac:dyDescent="0.2">
      <c r="J23" s="15" t="s">
        <v>8363</v>
      </c>
      <c r="K23" t="s">
        <v>8416</v>
      </c>
      <c r="L23" t="s">
        <v>8417</v>
      </c>
      <c r="M23" t="s">
        <v>8415</v>
      </c>
    </row>
    <row r="24" spans="10:13" x14ac:dyDescent="0.2">
      <c r="J24" s="16" t="s">
        <v>8414</v>
      </c>
      <c r="K24" s="9">
        <v>0.25</v>
      </c>
      <c r="L24" s="9">
        <v>0.03</v>
      </c>
      <c r="M24" s="9">
        <v>0.69799999999999995</v>
      </c>
    </row>
    <row r="25" spans="10:13" x14ac:dyDescent="0.2">
      <c r="J25" s="16" t="s">
        <v>8403</v>
      </c>
      <c r="K25" s="9">
        <v>0.28999999999999998</v>
      </c>
      <c r="L25" s="9">
        <v>0.04</v>
      </c>
      <c r="M25" s="9">
        <v>0.65</v>
      </c>
    </row>
    <row r="26" spans="10:13" x14ac:dyDescent="0.2">
      <c r="J26" s="16" t="s">
        <v>8405</v>
      </c>
      <c r="K26" s="9">
        <v>0.4</v>
      </c>
      <c r="L26" s="9">
        <v>0.11</v>
      </c>
      <c r="M26" s="9">
        <v>0.46500000000000002</v>
      </c>
    </row>
    <row r="27" spans="10:13" x14ac:dyDescent="0.2">
      <c r="J27" s="16" t="s">
        <v>8406</v>
      </c>
      <c r="K27" s="9">
        <v>0.44</v>
      </c>
      <c r="L27" s="9">
        <v>0.08</v>
      </c>
      <c r="M27" s="9">
        <v>0.46</v>
      </c>
    </row>
    <row r="28" spans="10:13" x14ac:dyDescent="0.2">
      <c r="J28" s="16" t="s">
        <v>8407</v>
      </c>
      <c r="K28" s="9">
        <v>0.48</v>
      </c>
      <c r="L28" s="9">
        <v>0.09</v>
      </c>
      <c r="M28" s="9">
        <v>0.42</v>
      </c>
    </row>
    <row r="29" spans="10:13" x14ac:dyDescent="0.2">
      <c r="J29" s="16" t="s">
        <v>8408</v>
      </c>
      <c r="K29" s="9">
        <v>0.46</v>
      </c>
      <c r="L29" s="9">
        <v>0.13</v>
      </c>
      <c r="M29" s="9">
        <v>0.4</v>
      </c>
    </row>
    <row r="30" spans="10:13" x14ac:dyDescent="0.2">
      <c r="J30" s="16" t="s">
        <v>8409</v>
      </c>
      <c r="K30" s="9">
        <v>0.44</v>
      </c>
      <c r="L30" s="9">
        <v>0.15</v>
      </c>
      <c r="M30" s="9">
        <v>0.38</v>
      </c>
    </row>
    <row r="31" spans="10:13" x14ac:dyDescent="0.2">
      <c r="J31" s="16" t="s">
        <v>8410</v>
      </c>
      <c r="K31" s="9">
        <v>0.4</v>
      </c>
      <c r="L31" s="9">
        <v>0.13</v>
      </c>
      <c r="M31" s="9">
        <v>0.47</v>
      </c>
    </row>
    <row r="32" spans="10:13" x14ac:dyDescent="0.2">
      <c r="J32" s="16" t="s">
        <v>8411</v>
      </c>
      <c r="K32" s="9">
        <v>0.36</v>
      </c>
      <c r="L32" s="9">
        <v>0.14000000000000001</v>
      </c>
      <c r="M32" s="9">
        <v>0.48</v>
      </c>
    </row>
    <row r="33" spans="10:13" x14ac:dyDescent="0.2">
      <c r="J33" s="16" t="s">
        <v>8412</v>
      </c>
      <c r="K33" s="9">
        <v>0.52</v>
      </c>
      <c r="L33" s="9">
        <v>0.19</v>
      </c>
      <c r="M33" s="9">
        <v>0.28999999999999998</v>
      </c>
    </row>
    <row r="34" spans="10:13" x14ac:dyDescent="0.2">
      <c r="J34" s="16" t="s">
        <v>8404</v>
      </c>
      <c r="K34" s="9">
        <v>0.39</v>
      </c>
      <c r="L34" s="9">
        <v>7.0000000000000007E-2</v>
      </c>
      <c r="M34" s="9">
        <v>0.53</v>
      </c>
    </row>
    <row r="35" spans="10:13" x14ac:dyDescent="0.2">
      <c r="J35" s="16" t="s">
        <v>8413</v>
      </c>
      <c r="K35" s="9">
        <v>0.57999999999999996</v>
      </c>
      <c r="L35" s="9">
        <v>0.24</v>
      </c>
      <c r="M35" s="9">
        <v>0.16</v>
      </c>
    </row>
    <row r="36" spans="10:13" x14ac:dyDescent="0.2">
      <c r="J36" s="16" t="s">
        <v>8362</v>
      </c>
      <c r="K36" s="9">
        <v>5.01</v>
      </c>
      <c r="L36" s="9">
        <v>1.4000000000000001</v>
      </c>
      <c r="M36" s="9">
        <v>5.4030000000000005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Parent Category Statistics</vt:lpstr>
      <vt:lpstr>Subcategory Statistics</vt:lpstr>
      <vt:lpstr>Failed US Kickstarters</vt:lpstr>
      <vt:lpstr>Descriptive Statistics</vt:lpstr>
      <vt:lpstr>Successful US Kickstarters</vt:lpstr>
      <vt:lpstr>Outcomes Based on Launch Date 1</vt:lpstr>
      <vt:lpstr>Edinburgh Research</vt:lpstr>
      <vt:lpstr>Kickstarter</vt:lpstr>
      <vt:lpstr>Outcomes Based on Launch Date</vt:lpstr>
      <vt:lpstr>Outcomes Based on Goals</vt:lpstr>
      <vt:lpstr>GreatB Goals and Pledged 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Von Yokes</cp:lastModifiedBy>
  <dcterms:created xsi:type="dcterms:W3CDTF">2017-04-20T15:17:24Z</dcterms:created>
  <dcterms:modified xsi:type="dcterms:W3CDTF">2020-03-15T22:19:20Z</dcterms:modified>
</cp:coreProperties>
</file>