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Nomination" sheetId="2" state="visible" r:id="rId2"/>
    <sheet xmlns:r="http://schemas.openxmlformats.org/officeDocument/2006/relationships" name="1. Rates" sheetId="3" state="visible" r:id="rId3"/>
    <sheet xmlns:r="http://schemas.openxmlformats.org/officeDocument/2006/relationships" name="2. Energy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3. Nomination" sheetId="6" state="visible" r:id="rId6"/>
    <sheet xmlns:r="http://schemas.openxmlformats.org/officeDocument/2006/relationships" name="4.Projected" sheetId="7" state="visible" r:id="rId7"/>
    <sheet xmlns:r="http://schemas.openxmlformats.org/officeDocument/2006/relationships" name="6. DAP Report" sheetId="8" state="visible" r:id="rId8"/>
    <sheet xmlns:r="http://schemas.openxmlformats.org/officeDocument/2006/relationships" name="5. Actual" sheetId="9" state="visible" r:id="rId9"/>
    <sheet xmlns:r="http://schemas.openxmlformats.org/officeDocument/2006/relationships" name="7. EOD Report" sheetId="10" state="visible" r:id="rId10"/>
    <sheet xmlns:r="http://schemas.openxmlformats.org/officeDocument/2006/relationships" name="8. Variance" sheetId="11" state="visible" r:id="rId11"/>
    <sheet xmlns:r="http://schemas.openxmlformats.org/officeDocument/2006/relationships" name="9. Variance (%)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49"/>
  <sheetViews>
    <sheetView workbookViewId="0">
      <selection activeCell="A1" sqref="A1"/>
    </sheetView>
  </sheetViews>
  <sheetFormatPr baseColWidth="8" defaultRowHeight="15"/>
  <sheetData>
    <row r="1"/>
    <row r="2">
      <c r="W2" t="inlineStr">
        <is>
          <t xml:space="preserve">CORPORATE PLANNING &amp; REGULATORY AFFAIRS   </t>
        </is>
      </c>
    </row>
    <row r="3">
      <c r="W3" t="inlineStr">
        <is>
          <t xml:space="preserve">ENERGY SOURCING GROUP   </t>
        </is>
      </c>
    </row>
    <row r="4"/>
    <row r="5">
      <c r="C5" t="inlineStr">
        <is>
          <t>END-OF-DAY TRADING REPORT</t>
        </is>
      </c>
    </row>
    <row r="6">
      <c r="C6">
        <f>'1. Rates'!$C$4</f>
        <v/>
      </c>
      <c r="Z6" t="inlineStr">
        <is>
          <t>DAY-AHEAD Projection vs END-OF-DAY Report</t>
        </is>
      </c>
    </row>
    <row r="7">
      <c r="Z7">
        <f>'1. Rates'!$C$4</f>
        <v/>
      </c>
    </row>
    <row r="8"/>
    <row r="9">
      <c r="C9" t="inlineStr">
        <is>
          <t>Hour</t>
        </is>
      </c>
      <c r="D9" t="inlineStr">
        <is>
          <t>ENERGY, kWh</t>
        </is>
      </c>
      <c r="G9" t="inlineStr">
        <is>
          <t>BILATERAL CONTRACT QUANTITY, kWh</t>
        </is>
      </c>
      <c r="L9" t="inlineStr">
        <is>
          <t>WESM, 
kWh</t>
        </is>
      </c>
      <c r="M9" t="inlineStr">
        <is>
          <t>ELECTRICITY FEE (VAT EX), P/KWh</t>
        </is>
      </c>
      <c r="R9" t="inlineStr">
        <is>
          <t>WESM,
 P/kWh</t>
        </is>
      </c>
      <c r="S9" t="inlineStr">
        <is>
          <t>BCQ Variable,
P/kWh</t>
        </is>
      </c>
      <c r="T9" t="inlineStr">
        <is>
          <t>Generation Cost, PhP</t>
        </is>
      </c>
      <c r="V9" t="inlineStr">
        <is>
          <t>Generation Rate, PhP/kWH</t>
        </is>
      </c>
    </row>
    <row r="10">
      <c r="D10" t="inlineStr">
        <is>
          <t>GROSS</t>
        </is>
      </c>
      <c r="E10" t="inlineStr">
        <is>
          <t>CC</t>
        </is>
      </c>
      <c r="F10" t="inlineStr">
        <is>
          <t>NET</t>
        </is>
      </c>
      <c r="G10" t="inlineStr">
        <is>
          <t>SCPC</t>
        </is>
      </c>
      <c r="H10" t="inlineStr">
        <is>
          <t>KSPC</t>
        </is>
      </c>
      <c r="I10" t="inlineStr">
        <is>
          <t>EDC</t>
        </is>
      </c>
      <c r="J10" t="inlineStr">
        <is>
          <t>PSALM</t>
        </is>
      </c>
      <c r="K10" t="inlineStr">
        <is>
          <t>RESERVED</t>
        </is>
      </c>
      <c r="M10" t="inlineStr">
        <is>
          <t>SCPC</t>
        </is>
      </c>
      <c r="N10" t="inlineStr">
        <is>
          <t>KSPC</t>
        </is>
      </c>
      <c r="O10" t="inlineStr">
        <is>
          <t>EDC</t>
        </is>
      </c>
      <c r="P10" t="inlineStr">
        <is>
          <t>PSALM</t>
        </is>
      </c>
      <c r="Q10" t="inlineStr">
        <is>
          <t>RESERVED</t>
        </is>
      </c>
      <c r="T10" t="inlineStr">
        <is>
          <t>VAT 
Exclusive</t>
        </is>
      </c>
      <c r="U10" t="inlineStr">
        <is>
          <t>VAT
 Inclusive</t>
        </is>
      </c>
      <c r="V10" t="inlineStr">
        <is>
          <t>VAT 
Exclusive</t>
        </is>
      </c>
      <c r="W10" t="inlineStr">
        <is>
          <t>VAT
 Inclusive</t>
        </is>
      </c>
    </row>
    <row r="11">
      <c r="C11" t="n">
        <v>1</v>
      </c>
      <c r="D11">
        <f>'5. Actual'!C5</f>
        <v/>
      </c>
      <c r="E11">
        <f>'5. Actual'!D5</f>
        <v/>
      </c>
      <c r="F11">
        <f>'5. Actual'!E5</f>
        <v/>
      </c>
      <c r="G11">
        <f>'5. Actual'!Q5+'5. Actual'!R5</f>
        <v/>
      </c>
      <c r="H11">
        <f>'5. Actual'!S5+'5. Actual'!T5</f>
        <v/>
      </c>
      <c r="I11">
        <f>'5. Actual'!U5</f>
        <v/>
      </c>
      <c r="J11">
        <f>'5. Actual'!V5</f>
        <v/>
      </c>
      <c r="K11">
        <f>'5. Actual'!W5</f>
        <v/>
      </c>
      <c r="L11">
        <f>'5. Actual'!X5</f>
        <v/>
      </c>
      <c r="M11">
        <f>'1. Rates'!$C$57</f>
        <v/>
      </c>
      <c r="N11">
        <f>AVERAGE('1. Rates'!$E$57:$F$57)</f>
        <v/>
      </c>
      <c r="O11">
        <f>'1. Rates'!$G$57</f>
        <v/>
      </c>
      <c r="P11">
        <f>'1. Rates'!$Q41</f>
        <v/>
      </c>
      <c r="Q11">
        <f>'1. Rates'!$I$57</f>
        <v/>
      </c>
      <c r="R11">
        <f>'5. Actual'!P5</f>
        <v/>
      </c>
      <c r="S11">
        <f>SUM('5. Actual'!AH5:AN5)/SUM('5. Actual'!Q5:V5)</f>
        <v/>
      </c>
      <c r="T11">
        <f>'5. Actual'!BH5</f>
        <v/>
      </c>
      <c r="U11">
        <f>'5. Actual'!BQ5</f>
        <v/>
      </c>
      <c r="V11">
        <f>T11/F11</f>
        <v/>
      </c>
      <c r="W11">
        <f>U11/F11</f>
        <v/>
      </c>
    </row>
    <row r="12">
      <c r="C12" t="n">
        <v>2</v>
      </c>
      <c r="D12">
        <f>'5. Actual'!C6</f>
        <v/>
      </c>
      <c r="E12">
        <f>'5. Actual'!D6</f>
        <v/>
      </c>
      <c r="F12">
        <f>'5. Actual'!E6</f>
        <v/>
      </c>
      <c r="G12">
        <f>'5. Actual'!Q6+'5. Actual'!R6</f>
        <v/>
      </c>
      <c r="H12">
        <f>'5. Actual'!S6+'5. Actual'!T6</f>
        <v/>
      </c>
      <c r="I12">
        <f>'5. Actual'!U6</f>
        <v/>
      </c>
      <c r="J12">
        <f>'5. Actual'!V6</f>
        <v/>
      </c>
      <c r="K12">
        <f>'5. Actual'!W6</f>
        <v/>
      </c>
      <c r="L12">
        <f>'5. Actual'!X6</f>
        <v/>
      </c>
      <c r="M12">
        <f>'1. Rates'!$C$57</f>
        <v/>
      </c>
      <c r="N12">
        <f>AVERAGE('1. Rates'!$E$57:$F$57)</f>
        <v/>
      </c>
      <c r="O12">
        <f>'1. Rates'!$G$57</f>
        <v/>
      </c>
      <c r="P12">
        <f>'1. Rates'!$Q42</f>
        <v/>
      </c>
      <c r="Q12">
        <f>'1. Rates'!$I$57</f>
        <v/>
      </c>
      <c r="R12">
        <f>'5. Actual'!P6</f>
        <v/>
      </c>
      <c r="S12">
        <f>SUM('5. Actual'!AH6:AN6)/SUM('5. Actual'!Q6:V6)</f>
        <v/>
      </c>
      <c r="T12">
        <f>'5. Actual'!BH6</f>
        <v/>
      </c>
      <c r="U12">
        <f>'5. Actual'!BQ6</f>
        <v/>
      </c>
      <c r="V12">
        <f>T12/F12</f>
        <v/>
      </c>
      <c r="W12">
        <f>U12/F12</f>
        <v/>
      </c>
    </row>
    <row r="13">
      <c r="C13" t="n">
        <v>3</v>
      </c>
      <c r="D13">
        <f>'5. Actual'!C7</f>
        <v/>
      </c>
      <c r="E13">
        <f>'5. Actual'!D7</f>
        <v/>
      </c>
      <c r="F13">
        <f>'5. Actual'!E7</f>
        <v/>
      </c>
      <c r="G13">
        <f>'5. Actual'!Q7+'5. Actual'!R7</f>
        <v/>
      </c>
      <c r="H13">
        <f>'5. Actual'!S7+'5. Actual'!T7</f>
        <v/>
      </c>
      <c r="I13">
        <f>'5. Actual'!U7</f>
        <v/>
      </c>
      <c r="J13">
        <f>'5. Actual'!V7</f>
        <v/>
      </c>
      <c r="K13">
        <f>'5. Actual'!W7</f>
        <v/>
      </c>
      <c r="L13">
        <f>'5. Actual'!X7</f>
        <v/>
      </c>
      <c r="M13">
        <f>'1. Rates'!$C$57</f>
        <v/>
      </c>
      <c r="N13">
        <f>AVERAGE('1. Rates'!$E$57:$F$57)</f>
        <v/>
      </c>
      <c r="O13">
        <f>'1. Rates'!$G$57</f>
        <v/>
      </c>
      <c r="P13">
        <f>'1. Rates'!$Q43</f>
        <v/>
      </c>
      <c r="Q13">
        <f>'1. Rates'!$I$57</f>
        <v/>
      </c>
      <c r="R13">
        <f>'5. Actual'!P7</f>
        <v/>
      </c>
      <c r="S13">
        <f>SUM('5. Actual'!AH7:AN7)/SUM('5. Actual'!Q7:V7)</f>
        <v/>
      </c>
      <c r="T13">
        <f>'5. Actual'!BH7</f>
        <v/>
      </c>
      <c r="U13">
        <f>'5. Actual'!BQ7</f>
        <v/>
      </c>
      <c r="V13">
        <f>T13/F13</f>
        <v/>
      </c>
      <c r="W13">
        <f>U13/F13</f>
        <v/>
      </c>
    </row>
    <row r="14">
      <c r="C14" t="n">
        <v>4</v>
      </c>
      <c r="D14">
        <f>'5. Actual'!C8</f>
        <v/>
      </c>
      <c r="E14">
        <f>'5. Actual'!D8</f>
        <v/>
      </c>
      <c r="F14">
        <f>'5. Actual'!E8</f>
        <v/>
      </c>
      <c r="G14">
        <f>'5. Actual'!Q8+'5. Actual'!R8</f>
        <v/>
      </c>
      <c r="H14">
        <f>'5. Actual'!S8+'5. Actual'!T8</f>
        <v/>
      </c>
      <c r="I14">
        <f>'5. Actual'!U8</f>
        <v/>
      </c>
      <c r="J14">
        <f>'5. Actual'!V8</f>
        <v/>
      </c>
      <c r="K14">
        <f>'5. Actual'!W8</f>
        <v/>
      </c>
      <c r="L14">
        <f>'5. Actual'!X8</f>
        <v/>
      </c>
      <c r="M14">
        <f>'1. Rates'!$C$57</f>
        <v/>
      </c>
      <c r="N14">
        <f>AVERAGE('1. Rates'!$E$57:$F$57)</f>
        <v/>
      </c>
      <c r="O14">
        <f>'1. Rates'!$G$57</f>
        <v/>
      </c>
      <c r="P14">
        <f>'1. Rates'!$Q44</f>
        <v/>
      </c>
      <c r="Q14">
        <f>'1. Rates'!$I$57</f>
        <v/>
      </c>
      <c r="R14">
        <f>'5. Actual'!P8</f>
        <v/>
      </c>
      <c r="S14">
        <f>SUM('5. Actual'!AH8:AN8)/SUM('5. Actual'!Q8:V8)</f>
        <v/>
      </c>
      <c r="T14">
        <f>'5. Actual'!BH8</f>
        <v/>
      </c>
      <c r="U14">
        <f>'5. Actual'!BQ8</f>
        <v/>
      </c>
      <c r="V14">
        <f>T14/F14</f>
        <v/>
      </c>
      <c r="W14">
        <f>U14/F14</f>
        <v/>
      </c>
    </row>
    <row r="15">
      <c r="C15" t="n">
        <v>5</v>
      </c>
      <c r="D15">
        <f>'5. Actual'!C9</f>
        <v/>
      </c>
      <c r="E15">
        <f>'5. Actual'!D9</f>
        <v/>
      </c>
      <c r="F15">
        <f>'5. Actual'!E9</f>
        <v/>
      </c>
      <c r="G15">
        <f>'5. Actual'!Q9+'5. Actual'!R9</f>
        <v/>
      </c>
      <c r="H15">
        <f>'5. Actual'!S9+'5. Actual'!T9</f>
        <v/>
      </c>
      <c r="I15">
        <f>'5. Actual'!U9</f>
        <v/>
      </c>
      <c r="J15">
        <f>'5. Actual'!V9</f>
        <v/>
      </c>
      <c r="K15">
        <f>'5. Actual'!W9</f>
        <v/>
      </c>
      <c r="L15">
        <f>'5. Actual'!X9</f>
        <v/>
      </c>
      <c r="M15">
        <f>'1. Rates'!$C$57</f>
        <v/>
      </c>
      <c r="N15">
        <f>AVERAGE('1. Rates'!$E$57:$F$57)</f>
        <v/>
      </c>
      <c r="O15">
        <f>'1. Rates'!$G$57</f>
        <v/>
      </c>
      <c r="P15">
        <f>'1. Rates'!$Q45</f>
        <v/>
      </c>
      <c r="Q15">
        <f>'1. Rates'!$I$57</f>
        <v/>
      </c>
      <c r="R15">
        <f>'5. Actual'!P9</f>
        <v/>
      </c>
      <c r="S15">
        <f>SUM('5. Actual'!AH9:AN9)/SUM('5. Actual'!Q9:V9)</f>
        <v/>
      </c>
      <c r="T15">
        <f>'5. Actual'!BH9</f>
        <v/>
      </c>
      <c r="U15">
        <f>'5. Actual'!BQ9</f>
        <v/>
      </c>
      <c r="V15">
        <f>T15/F15</f>
        <v/>
      </c>
      <c r="W15">
        <f>U15/F15</f>
        <v/>
      </c>
    </row>
    <row r="16">
      <c r="C16" t="n">
        <v>6</v>
      </c>
      <c r="D16">
        <f>'5. Actual'!C10</f>
        <v/>
      </c>
      <c r="E16">
        <f>'5. Actual'!D10</f>
        <v/>
      </c>
      <c r="F16">
        <f>'5. Actual'!E10</f>
        <v/>
      </c>
      <c r="G16">
        <f>'5. Actual'!Q10+'5. Actual'!R10</f>
        <v/>
      </c>
      <c r="H16">
        <f>'5. Actual'!S10+'5. Actual'!T10</f>
        <v/>
      </c>
      <c r="I16">
        <f>'5. Actual'!U10</f>
        <v/>
      </c>
      <c r="J16">
        <f>'5. Actual'!V10</f>
        <v/>
      </c>
      <c r="K16">
        <f>'5. Actual'!W10</f>
        <v/>
      </c>
      <c r="L16">
        <f>'5. Actual'!X10</f>
        <v/>
      </c>
      <c r="M16">
        <f>'1. Rates'!$C$57</f>
        <v/>
      </c>
      <c r="N16">
        <f>AVERAGE('1. Rates'!$E$57:$F$57)</f>
        <v/>
      </c>
      <c r="O16">
        <f>'1. Rates'!$G$57</f>
        <v/>
      </c>
      <c r="P16">
        <f>'1. Rates'!$Q46</f>
        <v/>
      </c>
      <c r="Q16">
        <f>'1. Rates'!$I$57</f>
        <v/>
      </c>
      <c r="R16">
        <f>'5. Actual'!P10</f>
        <v/>
      </c>
      <c r="S16">
        <f>SUM('5. Actual'!AH10:AN10)/SUM('5. Actual'!Q10:V10)</f>
        <v/>
      </c>
      <c r="T16">
        <f>'5. Actual'!BH10</f>
        <v/>
      </c>
      <c r="U16">
        <f>'5. Actual'!BQ10</f>
        <v/>
      </c>
      <c r="V16">
        <f>T16/F16</f>
        <v/>
      </c>
      <c r="W16">
        <f>U16/F16</f>
        <v/>
      </c>
    </row>
    <row r="17">
      <c r="C17" t="n">
        <v>7</v>
      </c>
      <c r="D17">
        <f>'5. Actual'!C11</f>
        <v/>
      </c>
      <c r="E17">
        <f>'5. Actual'!D11</f>
        <v/>
      </c>
      <c r="F17">
        <f>'5. Actual'!E11</f>
        <v/>
      </c>
      <c r="G17">
        <f>'5. Actual'!Q11+'5. Actual'!R11</f>
        <v/>
      </c>
      <c r="H17">
        <f>'5. Actual'!S11+'5. Actual'!T11</f>
        <v/>
      </c>
      <c r="I17">
        <f>'5. Actual'!U11</f>
        <v/>
      </c>
      <c r="J17">
        <f>'5. Actual'!V11</f>
        <v/>
      </c>
      <c r="K17">
        <f>'5. Actual'!W11</f>
        <v/>
      </c>
      <c r="L17">
        <f>'5. Actual'!X11</f>
        <v/>
      </c>
      <c r="M17">
        <f>'1. Rates'!$C$57</f>
        <v/>
      </c>
      <c r="N17">
        <f>AVERAGE('1. Rates'!$E$57:$F$57)</f>
        <v/>
      </c>
      <c r="O17">
        <f>'1. Rates'!$G$57</f>
        <v/>
      </c>
      <c r="P17">
        <f>'1. Rates'!$Q47</f>
        <v/>
      </c>
      <c r="Q17">
        <f>'1. Rates'!$I$57</f>
        <v/>
      </c>
      <c r="R17">
        <f>'5. Actual'!P11</f>
        <v/>
      </c>
      <c r="S17">
        <f>SUM('5. Actual'!AH11:AN11)/SUM('5. Actual'!Q11:V11)</f>
        <v/>
      </c>
      <c r="T17">
        <f>'5. Actual'!BH11</f>
        <v/>
      </c>
      <c r="U17">
        <f>'5. Actual'!BQ11</f>
        <v/>
      </c>
      <c r="V17">
        <f>T17/F17</f>
        <v/>
      </c>
      <c r="W17">
        <f>U17/F17</f>
        <v/>
      </c>
    </row>
    <row r="18">
      <c r="C18" t="n">
        <v>8</v>
      </c>
      <c r="D18">
        <f>'5. Actual'!C12</f>
        <v/>
      </c>
      <c r="E18">
        <f>'5. Actual'!D12</f>
        <v/>
      </c>
      <c r="F18">
        <f>'5. Actual'!E12</f>
        <v/>
      </c>
      <c r="G18">
        <f>'5. Actual'!Q12+'5. Actual'!R12</f>
        <v/>
      </c>
      <c r="H18">
        <f>'5. Actual'!S12+'5. Actual'!T12</f>
        <v/>
      </c>
      <c r="I18">
        <f>'5. Actual'!U12</f>
        <v/>
      </c>
      <c r="J18">
        <f>'5. Actual'!V12</f>
        <v/>
      </c>
      <c r="K18">
        <f>'5. Actual'!W12</f>
        <v/>
      </c>
      <c r="L18">
        <f>'5. Actual'!X12</f>
        <v/>
      </c>
      <c r="M18">
        <f>'1. Rates'!$C$57</f>
        <v/>
      </c>
      <c r="N18">
        <f>AVERAGE('1. Rates'!$E$57:$F$57)</f>
        <v/>
      </c>
      <c r="O18">
        <f>'1. Rates'!$G$57</f>
        <v/>
      </c>
      <c r="P18">
        <f>'1. Rates'!$Q48</f>
        <v/>
      </c>
      <c r="Q18">
        <f>'1. Rates'!$I$57</f>
        <v/>
      </c>
      <c r="R18">
        <f>'5. Actual'!P12</f>
        <v/>
      </c>
      <c r="S18">
        <f>SUM('5. Actual'!AH12:AN12)/SUM('5. Actual'!Q12:V12)</f>
        <v/>
      </c>
      <c r="T18">
        <f>'5. Actual'!BH12</f>
        <v/>
      </c>
      <c r="U18">
        <f>'5. Actual'!BQ12</f>
        <v/>
      </c>
      <c r="V18">
        <f>T18/F18</f>
        <v/>
      </c>
      <c r="W18">
        <f>U18/F18</f>
        <v/>
      </c>
    </row>
    <row r="19">
      <c r="C19" t="n">
        <v>9</v>
      </c>
      <c r="D19">
        <f>'5. Actual'!C13</f>
        <v/>
      </c>
      <c r="E19">
        <f>'5. Actual'!D13</f>
        <v/>
      </c>
      <c r="F19">
        <f>'5. Actual'!E13</f>
        <v/>
      </c>
      <c r="G19">
        <f>'5. Actual'!Q13+'5. Actual'!R13</f>
        <v/>
      </c>
      <c r="H19">
        <f>'5. Actual'!S13+'5. Actual'!T13</f>
        <v/>
      </c>
      <c r="I19">
        <f>'5. Actual'!U13</f>
        <v/>
      </c>
      <c r="J19">
        <f>'5. Actual'!V13</f>
        <v/>
      </c>
      <c r="K19">
        <f>'5. Actual'!W13</f>
        <v/>
      </c>
      <c r="L19">
        <f>'5. Actual'!X13</f>
        <v/>
      </c>
      <c r="M19">
        <f>'1. Rates'!$C$57</f>
        <v/>
      </c>
      <c r="N19">
        <f>AVERAGE('1. Rates'!$E$57:$F$57)</f>
        <v/>
      </c>
      <c r="O19">
        <f>'1. Rates'!$G$57</f>
        <v/>
      </c>
      <c r="P19">
        <f>'1. Rates'!$Q49</f>
        <v/>
      </c>
      <c r="Q19">
        <f>'1. Rates'!$I$57</f>
        <v/>
      </c>
      <c r="R19">
        <f>'5. Actual'!P13</f>
        <v/>
      </c>
      <c r="S19">
        <f>SUM('5. Actual'!AH13:AN13)/SUM('5. Actual'!Q13:V13)</f>
        <v/>
      </c>
      <c r="T19">
        <f>'5. Actual'!BH13</f>
        <v/>
      </c>
      <c r="U19">
        <f>'5. Actual'!BQ13</f>
        <v/>
      </c>
      <c r="V19">
        <f>T19/F19</f>
        <v/>
      </c>
      <c r="W19">
        <f>U19/F19</f>
        <v/>
      </c>
    </row>
    <row r="20">
      <c r="C20" t="n">
        <v>10</v>
      </c>
      <c r="D20">
        <f>'5. Actual'!C14</f>
        <v/>
      </c>
      <c r="E20">
        <f>'5. Actual'!D14</f>
        <v/>
      </c>
      <c r="F20">
        <f>'5. Actual'!E14</f>
        <v/>
      </c>
      <c r="G20">
        <f>'5. Actual'!Q14+'5. Actual'!R14</f>
        <v/>
      </c>
      <c r="H20">
        <f>'5. Actual'!S14+'5. Actual'!T14</f>
        <v/>
      </c>
      <c r="I20">
        <f>'5. Actual'!U14</f>
        <v/>
      </c>
      <c r="J20">
        <f>'5. Actual'!V14</f>
        <v/>
      </c>
      <c r="K20">
        <f>'5. Actual'!W14</f>
        <v/>
      </c>
      <c r="L20">
        <f>'5. Actual'!X14</f>
        <v/>
      </c>
      <c r="M20">
        <f>'1. Rates'!$C$57</f>
        <v/>
      </c>
      <c r="N20">
        <f>AVERAGE('1. Rates'!$E$57:$F$57)</f>
        <v/>
      </c>
      <c r="O20">
        <f>'1. Rates'!$G$57</f>
        <v/>
      </c>
      <c r="P20">
        <f>'1. Rates'!$Q50</f>
        <v/>
      </c>
      <c r="Q20">
        <f>'1. Rates'!$I$57</f>
        <v/>
      </c>
      <c r="R20">
        <f>'5. Actual'!P14</f>
        <v/>
      </c>
      <c r="S20">
        <f>SUM('5. Actual'!AH14:AN14)/SUM('5. Actual'!Q14:V14)</f>
        <v/>
      </c>
      <c r="T20">
        <f>'5. Actual'!BH14</f>
        <v/>
      </c>
      <c r="U20">
        <f>'5. Actual'!BQ14</f>
        <v/>
      </c>
      <c r="V20">
        <f>T20/F20</f>
        <v/>
      </c>
      <c r="W20">
        <f>U20/F20</f>
        <v/>
      </c>
    </row>
    <row r="21">
      <c r="C21" t="n">
        <v>11</v>
      </c>
      <c r="D21">
        <f>'5. Actual'!C15</f>
        <v/>
      </c>
      <c r="E21">
        <f>'5. Actual'!D15</f>
        <v/>
      </c>
      <c r="F21">
        <f>'5. Actual'!E15</f>
        <v/>
      </c>
      <c r="G21">
        <f>'5. Actual'!Q15+'5. Actual'!R15</f>
        <v/>
      </c>
      <c r="H21">
        <f>'5. Actual'!S15+'5. Actual'!T15</f>
        <v/>
      </c>
      <c r="I21">
        <f>'5. Actual'!U15</f>
        <v/>
      </c>
      <c r="J21">
        <f>'5. Actual'!V15</f>
        <v/>
      </c>
      <c r="K21">
        <f>'5. Actual'!W15</f>
        <v/>
      </c>
      <c r="L21">
        <f>'5. Actual'!X15</f>
        <v/>
      </c>
      <c r="M21">
        <f>'1. Rates'!$C$57</f>
        <v/>
      </c>
      <c r="N21">
        <f>AVERAGE('1. Rates'!$E$57:$F$57)</f>
        <v/>
      </c>
      <c r="O21">
        <f>'1. Rates'!$G$57</f>
        <v/>
      </c>
      <c r="P21">
        <f>'1. Rates'!$Q51</f>
        <v/>
      </c>
      <c r="Q21">
        <f>'1. Rates'!$I$57</f>
        <v/>
      </c>
      <c r="R21">
        <f>'5. Actual'!P15</f>
        <v/>
      </c>
      <c r="S21">
        <f>SUM('5. Actual'!AH15:AN15)/SUM('5. Actual'!Q15:V15)</f>
        <v/>
      </c>
      <c r="T21">
        <f>'5. Actual'!BH15</f>
        <v/>
      </c>
      <c r="U21">
        <f>'5. Actual'!BQ15</f>
        <v/>
      </c>
      <c r="V21">
        <f>T21/F21</f>
        <v/>
      </c>
      <c r="W21">
        <f>U21/F21</f>
        <v/>
      </c>
    </row>
    <row r="22">
      <c r="C22" t="n">
        <v>12</v>
      </c>
      <c r="D22">
        <f>'5. Actual'!C16</f>
        <v/>
      </c>
      <c r="E22">
        <f>'5. Actual'!D16</f>
        <v/>
      </c>
      <c r="F22">
        <f>'5. Actual'!E16</f>
        <v/>
      </c>
      <c r="G22">
        <f>'5. Actual'!Q16+'5. Actual'!R16</f>
        <v/>
      </c>
      <c r="H22">
        <f>'5. Actual'!S16+'5. Actual'!T16</f>
        <v/>
      </c>
      <c r="I22">
        <f>'5. Actual'!U16</f>
        <v/>
      </c>
      <c r="J22">
        <f>'5. Actual'!V16</f>
        <v/>
      </c>
      <c r="K22">
        <f>'5. Actual'!W16</f>
        <v/>
      </c>
      <c r="L22">
        <f>'5. Actual'!X16</f>
        <v/>
      </c>
      <c r="M22">
        <f>'1. Rates'!$C$57</f>
        <v/>
      </c>
      <c r="N22">
        <f>AVERAGE('1. Rates'!$E$57:$F$57)</f>
        <v/>
      </c>
      <c r="O22">
        <f>'1. Rates'!$G$57</f>
        <v/>
      </c>
      <c r="P22">
        <f>'1. Rates'!$Q52</f>
        <v/>
      </c>
      <c r="Q22">
        <f>'1. Rates'!$I$57</f>
        <v/>
      </c>
      <c r="R22">
        <f>'5. Actual'!P16</f>
        <v/>
      </c>
      <c r="S22">
        <f>SUM('5. Actual'!AH16:AN16)/SUM('5. Actual'!Q16:V16)</f>
        <v/>
      </c>
      <c r="T22">
        <f>'5. Actual'!BH16</f>
        <v/>
      </c>
      <c r="U22">
        <f>'5. Actual'!BQ16</f>
        <v/>
      </c>
      <c r="V22">
        <f>T22/F22</f>
        <v/>
      </c>
      <c r="W22">
        <f>U22/F22</f>
        <v/>
      </c>
    </row>
    <row r="23">
      <c r="C23" t="n">
        <v>13</v>
      </c>
      <c r="D23">
        <f>'5. Actual'!C17</f>
        <v/>
      </c>
      <c r="E23">
        <f>'5. Actual'!D17</f>
        <v/>
      </c>
      <c r="F23">
        <f>'5. Actual'!E17</f>
        <v/>
      </c>
      <c r="G23">
        <f>'5. Actual'!Q17+'5. Actual'!R17</f>
        <v/>
      </c>
      <c r="H23">
        <f>'5. Actual'!S17+'5. Actual'!T17</f>
        <v/>
      </c>
      <c r="I23">
        <f>'5. Actual'!U17</f>
        <v/>
      </c>
      <c r="J23">
        <f>'5. Actual'!V17</f>
        <v/>
      </c>
      <c r="K23">
        <f>'5. Actual'!W17</f>
        <v/>
      </c>
      <c r="L23">
        <f>'5. Actual'!X17</f>
        <v/>
      </c>
      <c r="M23">
        <f>'1. Rates'!$C$57</f>
        <v/>
      </c>
      <c r="N23">
        <f>AVERAGE('1. Rates'!$E$57:$F$57)</f>
        <v/>
      </c>
      <c r="O23">
        <f>'1. Rates'!$G$57</f>
        <v/>
      </c>
      <c r="P23">
        <f>'1. Rates'!$Q53</f>
        <v/>
      </c>
      <c r="Q23">
        <f>'1. Rates'!$I$57</f>
        <v/>
      </c>
      <c r="R23">
        <f>'5. Actual'!P17</f>
        <v/>
      </c>
      <c r="S23">
        <f>SUM('5. Actual'!AH17:AN17)/SUM('5. Actual'!Q17:V17)</f>
        <v/>
      </c>
      <c r="T23">
        <f>'5. Actual'!BH17</f>
        <v/>
      </c>
      <c r="U23">
        <f>'5. Actual'!BQ17</f>
        <v/>
      </c>
      <c r="V23">
        <f>T23/F23</f>
        <v/>
      </c>
      <c r="W23">
        <f>U23/F23</f>
        <v/>
      </c>
    </row>
    <row r="24">
      <c r="C24" t="n">
        <v>14</v>
      </c>
      <c r="D24">
        <f>'5. Actual'!C18</f>
        <v/>
      </c>
      <c r="E24">
        <f>'5. Actual'!D18</f>
        <v/>
      </c>
      <c r="F24">
        <f>'5. Actual'!E18</f>
        <v/>
      </c>
      <c r="G24">
        <f>'5. Actual'!Q18+'5. Actual'!R18</f>
        <v/>
      </c>
      <c r="H24">
        <f>'5. Actual'!S18+'5. Actual'!T18</f>
        <v/>
      </c>
      <c r="I24">
        <f>'5. Actual'!U18</f>
        <v/>
      </c>
      <c r="J24">
        <f>'5. Actual'!V18</f>
        <v/>
      </c>
      <c r="K24">
        <f>'5. Actual'!W18</f>
        <v/>
      </c>
      <c r="L24">
        <f>'5. Actual'!X18</f>
        <v/>
      </c>
      <c r="M24">
        <f>'1. Rates'!$C$57</f>
        <v/>
      </c>
      <c r="N24">
        <f>AVERAGE('1. Rates'!$E$57:$F$57)</f>
        <v/>
      </c>
      <c r="O24">
        <f>'1. Rates'!$G$57</f>
        <v/>
      </c>
      <c r="P24">
        <f>'1. Rates'!$Q54</f>
        <v/>
      </c>
      <c r="Q24">
        <f>'1. Rates'!$I$57</f>
        <v/>
      </c>
      <c r="R24">
        <f>'5. Actual'!P18</f>
        <v/>
      </c>
      <c r="S24">
        <f>SUM('5. Actual'!AH18:AN18)/SUM('5. Actual'!Q18:V18)</f>
        <v/>
      </c>
      <c r="T24">
        <f>'5. Actual'!BH18</f>
        <v/>
      </c>
      <c r="U24">
        <f>'5. Actual'!BQ18</f>
        <v/>
      </c>
      <c r="V24">
        <f>T24/F24</f>
        <v/>
      </c>
      <c r="W24">
        <f>U24/F24</f>
        <v/>
      </c>
    </row>
    <row r="25">
      <c r="C25" t="n">
        <v>15</v>
      </c>
      <c r="D25">
        <f>'5. Actual'!C19</f>
        <v/>
      </c>
      <c r="E25">
        <f>'5. Actual'!D19</f>
        <v/>
      </c>
      <c r="F25">
        <f>'5. Actual'!E19</f>
        <v/>
      </c>
      <c r="G25">
        <f>'5. Actual'!Q19+'5. Actual'!R19</f>
        <v/>
      </c>
      <c r="H25">
        <f>'5. Actual'!S19+'5. Actual'!T19</f>
        <v/>
      </c>
      <c r="I25">
        <f>'5. Actual'!U19</f>
        <v/>
      </c>
      <c r="J25">
        <f>'5. Actual'!V19</f>
        <v/>
      </c>
      <c r="K25">
        <f>'5. Actual'!W19</f>
        <v/>
      </c>
      <c r="L25">
        <f>'5. Actual'!X19</f>
        <v/>
      </c>
      <c r="M25">
        <f>'1. Rates'!$C$57</f>
        <v/>
      </c>
      <c r="N25">
        <f>AVERAGE('1. Rates'!$E$57:$F$57)</f>
        <v/>
      </c>
      <c r="O25">
        <f>'1. Rates'!$G$57</f>
        <v/>
      </c>
      <c r="P25">
        <f>'1. Rates'!$Q55</f>
        <v/>
      </c>
      <c r="Q25">
        <f>'1. Rates'!$I$57</f>
        <v/>
      </c>
      <c r="R25">
        <f>'5. Actual'!P19</f>
        <v/>
      </c>
      <c r="S25">
        <f>SUM('5. Actual'!AH19:AN19)/SUM('5. Actual'!Q19:V19)</f>
        <v/>
      </c>
      <c r="T25">
        <f>'5. Actual'!BH19</f>
        <v/>
      </c>
      <c r="U25">
        <f>'5. Actual'!BQ19</f>
        <v/>
      </c>
      <c r="V25">
        <f>T25/F25</f>
        <v/>
      </c>
      <c r="W25">
        <f>U25/F25</f>
        <v/>
      </c>
    </row>
    <row r="26">
      <c r="C26" t="n">
        <v>16</v>
      </c>
      <c r="D26">
        <f>'5. Actual'!C20</f>
        <v/>
      </c>
      <c r="E26">
        <f>'5. Actual'!D20</f>
        <v/>
      </c>
      <c r="F26">
        <f>'5. Actual'!E20</f>
        <v/>
      </c>
      <c r="G26">
        <f>'5. Actual'!Q20+'5. Actual'!R20</f>
        <v/>
      </c>
      <c r="H26">
        <f>'5. Actual'!S20+'5. Actual'!T20</f>
        <v/>
      </c>
      <c r="I26">
        <f>'5. Actual'!U20</f>
        <v/>
      </c>
      <c r="J26">
        <f>'5. Actual'!V20</f>
        <v/>
      </c>
      <c r="K26">
        <f>'5. Actual'!W20</f>
        <v/>
      </c>
      <c r="L26">
        <f>'5. Actual'!X20</f>
        <v/>
      </c>
      <c r="M26">
        <f>'1. Rates'!$C$57</f>
        <v/>
      </c>
      <c r="N26">
        <f>AVERAGE('1. Rates'!$E$57:$F$57)</f>
        <v/>
      </c>
      <c r="O26">
        <f>'1. Rates'!$G$57</f>
        <v/>
      </c>
      <c r="P26">
        <f>'1. Rates'!$Q56</f>
        <v/>
      </c>
      <c r="Q26">
        <f>'1. Rates'!$I$57</f>
        <v/>
      </c>
      <c r="R26">
        <f>'5. Actual'!P20</f>
        <v/>
      </c>
      <c r="S26">
        <f>SUM('5. Actual'!AH20:AN20)/SUM('5. Actual'!Q20:V20)</f>
        <v/>
      </c>
      <c r="T26">
        <f>'5. Actual'!BH20</f>
        <v/>
      </c>
      <c r="U26">
        <f>'5. Actual'!BQ20</f>
        <v/>
      </c>
      <c r="V26">
        <f>T26/F26</f>
        <v/>
      </c>
      <c r="W26">
        <f>U26/F26</f>
        <v/>
      </c>
    </row>
    <row r="27">
      <c r="C27" t="n">
        <v>17</v>
      </c>
      <c r="D27">
        <f>'5. Actual'!C21</f>
        <v/>
      </c>
      <c r="E27">
        <f>'5. Actual'!D21</f>
        <v/>
      </c>
      <c r="F27">
        <f>'5. Actual'!E21</f>
        <v/>
      </c>
      <c r="G27">
        <f>'5. Actual'!Q21+'5. Actual'!R21</f>
        <v/>
      </c>
      <c r="H27">
        <f>'5. Actual'!S21+'5. Actual'!T21</f>
        <v/>
      </c>
      <c r="I27">
        <f>'5. Actual'!U21</f>
        <v/>
      </c>
      <c r="J27">
        <f>'5. Actual'!V21</f>
        <v/>
      </c>
      <c r="K27">
        <f>'5. Actual'!W21</f>
        <v/>
      </c>
      <c r="L27">
        <f>'5. Actual'!X21</f>
        <v/>
      </c>
      <c r="M27">
        <f>'1. Rates'!$C$57</f>
        <v/>
      </c>
      <c r="N27">
        <f>AVERAGE('1. Rates'!$E$57:$F$57)</f>
        <v/>
      </c>
      <c r="O27">
        <f>'1. Rates'!$G$57</f>
        <v/>
      </c>
      <c r="P27">
        <f>'1. Rates'!$Q57</f>
        <v/>
      </c>
      <c r="Q27">
        <f>'1. Rates'!$I$57</f>
        <v/>
      </c>
      <c r="R27">
        <f>'5. Actual'!P21</f>
        <v/>
      </c>
      <c r="S27">
        <f>SUM('5. Actual'!AH21:AN21)/SUM('5. Actual'!Q21:V21)</f>
        <v/>
      </c>
      <c r="T27">
        <f>'5. Actual'!BH21</f>
        <v/>
      </c>
      <c r="U27">
        <f>'5. Actual'!BQ21</f>
        <v/>
      </c>
      <c r="V27">
        <f>T27/F27</f>
        <v/>
      </c>
      <c r="W27">
        <f>U27/F27</f>
        <v/>
      </c>
    </row>
    <row r="28">
      <c r="C28" t="n">
        <v>18</v>
      </c>
      <c r="D28">
        <f>'5. Actual'!C22</f>
        <v/>
      </c>
      <c r="E28">
        <f>'5. Actual'!D22</f>
        <v/>
      </c>
      <c r="F28">
        <f>'5. Actual'!E22</f>
        <v/>
      </c>
      <c r="G28">
        <f>'5. Actual'!Q22+'5. Actual'!R22</f>
        <v/>
      </c>
      <c r="H28">
        <f>'5. Actual'!S22+'5. Actual'!T22</f>
        <v/>
      </c>
      <c r="I28">
        <f>'5. Actual'!U22</f>
        <v/>
      </c>
      <c r="J28">
        <f>'5. Actual'!V22</f>
        <v/>
      </c>
      <c r="K28">
        <f>'5. Actual'!W22</f>
        <v/>
      </c>
      <c r="L28">
        <f>'5. Actual'!X22</f>
        <v/>
      </c>
      <c r="M28">
        <f>'1. Rates'!$C$57</f>
        <v/>
      </c>
      <c r="N28">
        <f>AVERAGE('1. Rates'!$E$57:$F$57)</f>
        <v/>
      </c>
      <c r="O28">
        <f>'1. Rates'!$G$57</f>
        <v/>
      </c>
      <c r="P28">
        <f>'1. Rates'!$Q58</f>
        <v/>
      </c>
      <c r="Q28">
        <f>'1. Rates'!$I$57</f>
        <v/>
      </c>
      <c r="R28">
        <f>'5. Actual'!P22</f>
        <v/>
      </c>
      <c r="S28">
        <f>SUM('5. Actual'!AH22:AN22)/SUM('5. Actual'!Q22:V22)</f>
        <v/>
      </c>
      <c r="T28">
        <f>'5. Actual'!BH22</f>
        <v/>
      </c>
      <c r="U28">
        <f>'5. Actual'!BQ22</f>
        <v/>
      </c>
      <c r="V28">
        <f>T28/F28</f>
        <v/>
      </c>
      <c r="W28">
        <f>U28/F28</f>
        <v/>
      </c>
    </row>
    <row r="29">
      <c r="C29" t="n">
        <v>19</v>
      </c>
      <c r="D29">
        <f>'5. Actual'!C23</f>
        <v/>
      </c>
      <c r="E29">
        <f>'5. Actual'!D23</f>
        <v/>
      </c>
      <c r="F29">
        <f>'5. Actual'!E23</f>
        <v/>
      </c>
      <c r="G29">
        <f>'5. Actual'!Q23+'5. Actual'!R23</f>
        <v/>
      </c>
      <c r="H29">
        <f>'5. Actual'!S23+'5. Actual'!T23</f>
        <v/>
      </c>
      <c r="I29">
        <f>'5. Actual'!U23</f>
        <v/>
      </c>
      <c r="J29">
        <f>'5. Actual'!V23</f>
        <v/>
      </c>
      <c r="K29">
        <f>'5. Actual'!W23</f>
        <v/>
      </c>
      <c r="L29">
        <f>'5. Actual'!X23</f>
        <v/>
      </c>
      <c r="M29">
        <f>'1. Rates'!$C$57</f>
        <v/>
      </c>
      <c r="N29">
        <f>AVERAGE('1. Rates'!$E$57:$F$57)</f>
        <v/>
      </c>
      <c r="O29">
        <f>'1. Rates'!$G$57</f>
        <v/>
      </c>
      <c r="P29">
        <f>'1. Rates'!$Q59</f>
        <v/>
      </c>
      <c r="Q29">
        <f>'1. Rates'!$I$57</f>
        <v/>
      </c>
      <c r="R29">
        <f>'5. Actual'!P23</f>
        <v/>
      </c>
      <c r="S29">
        <f>SUM('5. Actual'!AH23:AN23)/SUM('5. Actual'!Q23:V23)</f>
        <v/>
      </c>
      <c r="T29">
        <f>'5. Actual'!BH23</f>
        <v/>
      </c>
      <c r="U29">
        <f>'5. Actual'!BQ23</f>
        <v/>
      </c>
      <c r="V29">
        <f>T29/F29</f>
        <v/>
      </c>
      <c r="W29">
        <f>U29/F29</f>
        <v/>
      </c>
    </row>
    <row r="30">
      <c r="C30" t="n">
        <v>20</v>
      </c>
      <c r="D30">
        <f>'5. Actual'!C24</f>
        <v/>
      </c>
      <c r="E30">
        <f>'5. Actual'!D24</f>
        <v/>
      </c>
      <c r="F30">
        <f>'5. Actual'!E24</f>
        <v/>
      </c>
      <c r="G30">
        <f>'5. Actual'!Q24+'5. Actual'!R24</f>
        <v/>
      </c>
      <c r="H30">
        <f>'5. Actual'!S24+'5. Actual'!T24</f>
        <v/>
      </c>
      <c r="I30">
        <f>'5. Actual'!U24</f>
        <v/>
      </c>
      <c r="J30">
        <f>'5. Actual'!V24</f>
        <v/>
      </c>
      <c r="K30">
        <f>'5. Actual'!W24</f>
        <v/>
      </c>
      <c r="L30">
        <f>'5. Actual'!X24</f>
        <v/>
      </c>
      <c r="M30">
        <f>'1. Rates'!$C$57</f>
        <v/>
      </c>
      <c r="N30">
        <f>AVERAGE('1. Rates'!$E$57:$F$57)</f>
        <v/>
      </c>
      <c r="O30">
        <f>'1. Rates'!$G$57</f>
        <v/>
      </c>
      <c r="P30">
        <f>'1. Rates'!$Q60</f>
        <v/>
      </c>
      <c r="Q30">
        <f>'1. Rates'!$I$57</f>
        <v/>
      </c>
      <c r="R30">
        <f>'5. Actual'!P24</f>
        <v/>
      </c>
      <c r="S30">
        <f>SUM('5. Actual'!AH24:AN24)/SUM('5. Actual'!Q24:V24)</f>
        <v/>
      </c>
      <c r="T30">
        <f>'5. Actual'!BH24</f>
        <v/>
      </c>
      <c r="U30">
        <f>'5. Actual'!BQ24</f>
        <v/>
      </c>
      <c r="V30">
        <f>T30/F30</f>
        <v/>
      </c>
      <c r="W30">
        <f>U30/F30</f>
        <v/>
      </c>
    </row>
    <row r="31">
      <c r="C31" t="n">
        <v>21</v>
      </c>
      <c r="D31">
        <f>'5. Actual'!C25</f>
        <v/>
      </c>
      <c r="E31">
        <f>'5. Actual'!D25</f>
        <v/>
      </c>
      <c r="F31">
        <f>'5. Actual'!E25</f>
        <v/>
      </c>
      <c r="G31">
        <f>'5. Actual'!Q25+'5. Actual'!R25</f>
        <v/>
      </c>
      <c r="H31">
        <f>'5. Actual'!S25+'5. Actual'!T25</f>
        <v/>
      </c>
      <c r="I31">
        <f>'5. Actual'!U25</f>
        <v/>
      </c>
      <c r="J31">
        <f>'5. Actual'!V25</f>
        <v/>
      </c>
      <c r="K31">
        <f>'5. Actual'!W25</f>
        <v/>
      </c>
      <c r="L31">
        <f>'5. Actual'!X25</f>
        <v/>
      </c>
      <c r="M31">
        <f>'1. Rates'!$C$57</f>
        <v/>
      </c>
      <c r="N31">
        <f>AVERAGE('1. Rates'!$E$57:$F$57)</f>
        <v/>
      </c>
      <c r="O31">
        <f>'1. Rates'!$G$57</f>
        <v/>
      </c>
      <c r="P31">
        <f>'1. Rates'!$Q61</f>
        <v/>
      </c>
      <c r="Q31">
        <f>'1. Rates'!$I$57</f>
        <v/>
      </c>
      <c r="R31">
        <f>'5. Actual'!P25</f>
        <v/>
      </c>
      <c r="S31">
        <f>SUM('5. Actual'!AH25:AN25)/SUM('5. Actual'!Q25:V25)</f>
        <v/>
      </c>
      <c r="T31">
        <f>'5. Actual'!BH25</f>
        <v/>
      </c>
      <c r="U31">
        <f>'5. Actual'!BQ25</f>
        <v/>
      </c>
      <c r="V31">
        <f>T31/F31</f>
        <v/>
      </c>
      <c r="W31">
        <f>U31/F31</f>
        <v/>
      </c>
    </row>
    <row r="32">
      <c r="C32" t="n">
        <v>22</v>
      </c>
      <c r="D32">
        <f>'5. Actual'!C26</f>
        <v/>
      </c>
      <c r="E32">
        <f>'5. Actual'!D26</f>
        <v/>
      </c>
      <c r="F32">
        <f>'5. Actual'!E26</f>
        <v/>
      </c>
      <c r="G32">
        <f>'5. Actual'!Q26+'5. Actual'!R26</f>
        <v/>
      </c>
      <c r="H32">
        <f>'5. Actual'!S26+'5. Actual'!T26</f>
        <v/>
      </c>
      <c r="I32">
        <f>'5. Actual'!U26</f>
        <v/>
      </c>
      <c r="J32">
        <f>'5. Actual'!V26</f>
        <v/>
      </c>
      <c r="K32">
        <f>'5. Actual'!W26</f>
        <v/>
      </c>
      <c r="L32">
        <f>'5. Actual'!X26</f>
        <v/>
      </c>
      <c r="M32">
        <f>'1. Rates'!$C$57</f>
        <v/>
      </c>
      <c r="N32">
        <f>AVERAGE('1. Rates'!$E$57:$F$57)</f>
        <v/>
      </c>
      <c r="O32">
        <f>'1. Rates'!$G$57</f>
        <v/>
      </c>
      <c r="P32">
        <f>'1. Rates'!$Q62</f>
        <v/>
      </c>
      <c r="Q32">
        <f>'1. Rates'!$I$57</f>
        <v/>
      </c>
      <c r="R32">
        <f>'5. Actual'!P26</f>
        <v/>
      </c>
      <c r="S32">
        <f>SUM('5. Actual'!AH26:AN26)/SUM('5. Actual'!Q26:V26)</f>
        <v/>
      </c>
      <c r="T32">
        <f>'5. Actual'!BH26</f>
        <v/>
      </c>
      <c r="U32">
        <f>'5. Actual'!BQ26</f>
        <v/>
      </c>
      <c r="V32">
        <f>T32/F32</f>
        <v/>
      </c>
      <c r="W32">
        <f>U32/F32</f>
        <v/>
      </c>
    </row>
    <row r="33">
      <c r="C33" t="n">
        <v>23</v>
      </c>
      <c r="D33">
        <f>'5. Actual'!C27</f>
        <v/>
      </c>
      <c r="E33">
        <f>'5. Actual'!D27</f>
        <v/>
      </c>
      <c r="F33">
        <f>'5. Actual'!E27</f>
        <v/>
      </c>
      <c r="G33">
        <f>'5. Actual'!Q27+'5. Actual'!R27</f>
        <v/>
      </c>
      <c r="H33">
        <f>'5. Actual'!S27+'5. Actual'!T27</f>
        <v/>
      </c>
      <c r="I33">
        <f>'5. Actual'!U27</f>
        <v/>
      </c>
      <c r="J33">
        <f>'5. Actual'!V27</f>
        <v/>
      </c>
      <c r="K33">
        <f>'5. Actual'!W27</f>
        <v/>
      </c>
      <c r="L33">
        <f>'5. Actual'!X27</f>
        <v/>
      </c>
      <c r="M33">
        <f>'1. Rates'!$C$57</f>
        <v/>
      </c>
      <c r="N33">
        <f>AVERAGE('1. Rates'!$E$57:$F$57)</f>
        <v/>
      </c>
      <c r="O33">
        <f>'1. Rates'!$G$57</f>
        <v/>
      </c>
      <c r="P33">
        <f>'1. Rates'!$Q63</f>
        <v/>
      </c>
      <c r="Q33">
        <f>'1. Rates'!$I$57</f>
        <v/>
      </c>
      <c r="R33">
        <f>'5. Actual'!P27</f>
        <v/>
      </c>
      <c r="S33">
        <f>SUM('5. Actual'!AH27:AN27)/SUM('5. Actual'!Q27:V27)</f>
        <v/>
      </c>
      <c r="T33">
        <f>'5. Actual'!BH27</f>
        <v/>
      </c>
      <c r="U33">
        <f>'5. Actual'!BQ27</f>
        <v/>
      </c>
      <c r="V33">
        <f>T33/F33</f>
        <v/>
      </c>
      <c r="W33">
        <f>U33/F33</f>
        <v/>
      </c>
    </row>
    <row r="34">
      <c r="C34" t="n">
        <v>24</v>
      </c>
      <c r="D34">
        <f>'5. Actual'!C28</f>
        <v/>
      </c>
      <c r="E34">
        <f>'5. Actual'!D28</f>
        <v/>
      </c>
      <c r="F34">
        <f>'5. Actual'!E28</f>
        <v/>
      </c>
      <c r="G34">
        <f>'5. Actual'!Q28+'5. Actual'!R28</f>
        <v/>
      </c>
      <c r="H34">
        <f>'5. Actual'!S28+'5. Actual'!T28</f>
        <v/>
      </c>
      <c r="I34">
        <f>'5. Actual'!U28</f>
        <v/>
      </c>
      <c r="J34">
        <f>'5. Actual'!V28</f>
        <v/>
      </c>
      <c r="K34">
        <f>'5. Actual'!W28</f>
        <v/>
      </c>
      <c r="L34">
        <f>'5. Actual'!X28</f>
        <v/>
      </c>
      <c r="M34">
        <f>'1. Rates'!$C$57</f>
        <v/>
      </c>
      <c r="N34">
        <f>AVERAGE('1. Rates'!$E$57:$F$57)</f>
        <v/>
      </c>
      <c r="O34">
        <f>'1. Rates'!$G$57</f>
        <v/>
      </c>
      <c r="P34">
        <f>'1. Rates'!$Q64</f>
        <v/>
      </c>
      <c r="Q34">
        <f>'1. Rates'!$I$57</f>
        <v/>
      </c>
      <c r="R34">
        <f>'5. Actual'!P28</f>
        <v/>
      </c>
      <c r="S34">
        <f>SUM('5. Actual'!AH28:AN28)/SUM('5. Actual'!Q28:V28)</f>
        <v/>
      </c>
      <c r="T34">
        <f>'5. Actual'!BH28</f>
        <v/>
      </c>
      <c r="U34">
        <f>'5. Actual'!BQ28</f>
        <v/>
      </c>
      <c r="V34">
        <f>T34/F34</f>
        <v/>
      </c>
      <c r="W34">
        <f>U34/F34</f>
        <v/>
      </c>
    </row>
    <row r="35">
      <c r="C35" t="inlineStr">
        <is>
          <t>TOTAL</t>
        </is>
      </c>
      <c r="D35">
        <f>SUM(D11:D34)</f>
        <v/>
      </c>
      <c r="E35">
        <f>SUM(E11:E34)</f>
        <v/>
      </c>
      <c r="F35">
        <f>SUM(F11:F34)</f>
        <v/>
      </c>
      <c r="G35">
        <f>SUM(G11:G34)</f>
        <v/>
      </c>
      <c r="H35">
        <f>SUM(H11:H34)</f>
        <v/>
      </c>
      <c r="I35">
        <f>SUM(I11:I34)</f>
        <v/>
      </c>
      <c r="J35">
        <f>SUM(J11:J34)</f>
        <v/>
      </c>
      <c r="K35">
        <f>SUM(K11:K34)</f>
        <v/>
      </c>
      <c r="L35">
        <f>SUM(L11:L34)</f>
        <v/>
      </c>
      <c r="M35">
        <f>AVERAGE(M11:M34)</f>
        <v/>
      </c>
      <c r="N35">
        <f>AVERAGE(N11:N34)</f>
        <v/>
      </c>
      <c r="O35">
        <f>AVERAGE(O11:O34)</f>
        <v/>
      </c>
      <c r="P35">
        <f>AVERAGE(P11:P34)</f>
        <v/>
      </c>
      <c r="Q35">
        <f>AVERAGE(Q11:Q34)</f>
        <v/>
      </c>
      <c r="R35">
        <f>AVERAGE(R11:R34)</f>
        <v/>
      </c>
      <c r="S35">
        <f>SUM('5. Actual'!AH29:AN29)/SUM('5. Actual'!Q29:V29)</f>
        <v/>
      </c>
      <c r="T35">
        <f>SUM(T11:T34)</f>
        <v/>
      </c>
      <c r="U35">
        <f>SUM(U11:U34)</f>
        <v/>
      </c>
      <c r="V35">
        <f>T35/F35</f>
        <v/>
      </c>
      <c r="W35">
        <f>U35/F35</f>
        <v/>
      </c>
    </row>
    <row r="36"/>
    <row r="37">
      <c r="C37" t="inlineStr">
        <is>
          <t>POWER SUPPLIERS</t>
        </is>
      </c>
      <c r="F37" t="inlineStr">
        <is>
          <t>-</t>
        </is>
      </c>
      <c r="G37" t="inlineStr">
        <is>
          <t>SEMCAL</t>
        </is>
      </c>
      <c r="H37" t="inlineStr">
        <is>
          <t>KSPC</t>
        </is>
      </c>
      <c r="I37" t="inlineStr">
        <is>
          <t>EDC</t>
        </is>
      </c>
      <c r="J37" t="inlineStr">
        <is>
          <t>RESERVED</t>
        </is>
      </c>
      <c r="K37" t="inlineStr">
        <is>
          <t>RESERVED</t>
        </is>
      </c>
      <c r="L37" t="inlineStr">
        <is>
          <t>WESM</t>
        </is>
      </c>
    </row>
    <row r="38">
      <c r="C38" t="inlineStr">
        <is>
          <t>Load Factor</t>
        </is>
      </c>
      <c r="F38" t="inlineStr">
        <is>
          <t>-</t>
        </is>
      </c>
      <c r="G38">
        <f>G35/(25*24*1000)</f>
        <v/>
      </c>
      <c r="H38">
        <f>H35/(20*24*1000)</f>
        <v/>
      </c>
      <c r="I38">
        <f>I35/(20*24*1000)</f>
        <v/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</row>
    <row r="39">
      <c r="C39" t="inlineStr">
        <is>
          <t>Generation Mix</t>
        </is>
      </c>
      <c r="F39" t="inlineStr">
        <is>
          <t>-</t>
        </is>
      </c>
      <c r="G39">
        <f>G35/$F$35</f>
        <v/>
      </c>
      <c r="H39">
        <f>H35/$F$35</f>
        <v/>
      </c>
      <c r="I39">
        <f>I35/$F$35</f>
        <v/>
      </c>
      <c r="J39">
        <f>J35/$F$35</f>
        <v/>
      </c>
      <c r="K39">
        <f>K35/$F$35</f>
        <v/>
      </c>
      <c r="L39">
        <f>L35/$F$35</f>
        <v/>
      </c>
    </row>
    <row r="40"/>
    <row r="41">
      <c r="D41" t="inlineStr">
        <is>
          <t>Prepared by:</t>
        </is>
      </c>
      <c r="L41" t="inlineStr">
        <is>
          <t>Reviewed by:</t>
        </is>
      </c>
      <c r="T41" t="inlineStr">
        <is>
          <t>Approved by:</t>
        </is>
      </c>
    </row>
    <row r="42"/>
    <row r="43"/>
    <row r="44">
      <c r="D44">
        <f>'1. Rates'!C6</f>
        <v/>
      </c>
      <c r="L44" t="inlineStr">
        <is>
          <t>Raphael B. Dorilag</t>
        </is>
      </c>
      <c r="T44" t="inlineStr">
        <is>
          <t>Niel V. Parcon</t>
        </is>
      </c>
      <c r="Z44" t="inlineStr">
        <is>
          <t>Remarks:</t>
        </is>
      </c>
    </row>
    <row r="45"/>
    <row r="46"/>
    <row r="47"/>
    <row r="48"/>
    <row r="49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/>
    <row r="2">
      <c r="V2" t="inlineStr">
        <is>
          <t xml:space="preserve">CORPORATE PLANNING &amp; REGULATORY AFFAIRS   </t>
        </is>
      </c>
    </row>
    <row r="3">
      <c r="V3" t="inlineStr">
        <is>
          <t xml:space="preserve">ENERGY SOURCING GROUP   </t>
        </is>
      </c>
    </row>
    <row r="4"/>
    <row r="5">
      <c r="C5" t="inlineStr">
        <is>
          <t>END-OF-DAY TRADING REPORT</t>
        </is>
      </c>
    </row>
    <row r="6">
      <c r="C6">
        <f>'1. Rates'!C4</f>
        <v/>
      </c>
    </row>
    <row r="7"/>
    <row r="8"/>
    <row r="9">
      <c r="C9" t="inlineStr">
        <is>
          <t>Hour</t>
        </is>
      </c>
      <c r="D9" t="inlineStr">
        <is>
          <t>ENERGY, kWh</t>
        </is>
      </c>
      <c r="G9" t="inlineStr">
        <is>
          <t>BILATERAL CONTRACT QUANTITY, kWh</t>
        </is>
      </c>
      <c r="L9" t="inlineStr">
        <is>
          <t>WESM, 
kWh</t>
        </is>
      </c>
      <c r="M9" t="inlineStr">
        <is>
          <t>ELECTRICITY FEE (VAT EX), P/KWh</t>
        </is>
      </c>
      <c r="R9" t="inlineStr">
        <is>
          <t>WESM,
 P/kWh</t>
        </is>
      </c>
      <c r="S9" t="inlineStr">
        <is>
          <t>Generation Cost, PhP</t>
        </is>
      </c>
      <c r="U9" t="inlineStr">
        <is>
          <t>Generation Rate, PhP/kWH</t>
        </is>
      </c>
    </row>
    <row r="10">
      <c r="D10" t="inlineStr">
        <is>
          <t>GROSS</t>
        </is>
      </c>
      <c r="E10" t="inlineStr">
        <is>
          <t>CC</t>
        </is>
      </c>
      <c r="F10" t="inlineStr">
        <is>
          <t>NET</t>
        </is>
      </c>
      <c r="G10" t="inlineStr">
        <is>
          <t>SCPC</t>
        </is>
      </c>
      <c r="H10" t="inlineStr">
        <is>
          <t>KSPC</t>
        </is>
      </c>
      <c r="I10" t="inlineStr">
        <is>
          <t>EDC</t>
        </is>
      </c>
      <c r="J10" t="inlineStr">
        <is>
          <t>RESERVED</t>
        </is>
      </c>
      <c r="K10" t="inlineStr">
        <is>
          <t>RESERVED</t>
        </is>
      </c>
      <c r="M10" t="inlineStr">
        <is>
          <t>SCPC</t>
        </is>
      </c>
      <c r="N10" t="inlineStr">
        <is>
          <t>KSPC</t>
        </is>
      </c>
      <c r="O10" t="inlineStr">
        <is>
          <t>EDC</t>
        </is>
      </c>
      <c r="P10" t="inlineStr">
        <is>
          <t>RESERVED</t>
        </is>
      </c>
      <c r="Q10" t="inlineStr">
        <is>
          <t>RESERVED</t>
        </is>
      </c>
      <c r="S10" t="inlineStr">
        <is>
          <t>VAT 
Exclusive</t>
        </is>
      </c>
      <c r="T10" t="inlineStr">
        <is>
          <t>VAT
 Inclusive</t>
        </is>
      </c>
      <c r="U10" t="inlineStr">
        <is>
          <t>VAT 
Exclusive</t>
        </is>
      </c>
      <c r="V10" t="inlineStr">
        <is>
          <t>VAT
 Inclusive</t>
        </is>
      </c>
    </row>
    <row r="11">
      <c r="C11" t="n">
        <v>1</v>
      </c>
      <c r="D11">
        <f>'7. EOD Report'!D11-'6. DAP Report'!D11</f>
        <v/>
      </c>
      <c r="E11">
        <f>'7. EOD Report'!E11-'6. DAP Report'!E11</f>
        <v/>
      </c>
      <c r="F11">
        <f>'7. EOD Report'!F11-'6. DAP Report'!F11</f>
        <v/>
      </c>
      <c r="G11">
        <f>'7. EOD Report'!G11-'6. DAP Report'!G11</f>
        <v/>
      </c>
      <c r="H11">
        <f>'7. EOD Report'!H11-'6. DAP Report'!H11</f>
        <v/>
      </c>
      <c r="I11">
        <f>'7. EOD Report'!I11-'6. DAP Report'!I11</f>
        <v/>
      </c>
      <c r="J11">
        <f>'7. EOD Report'!J11-'6. DAP Report'!J11</f>
        <v/>
      </c>
      <c r="K11">
        <f>'5. Actual'!W5</f>
        <v/>
      </c>
      <c r="L11">
        <f>'7. EOD Report'!L11-'6. DAP Report'!L11</f>
        <v/>
      </c>
      <c r="M11">
        <f>'7. EOD Report'!M11-'6. DAP Report'!M11</f>
        <v/>
      </c>
      <c r="N11">
        <f>'7. EOD Report'!N11-'6. DAP Report'!N11</f>
        <v/>
      </c>
      <c r="O11">
        <f>'7. EOD Report'!O11-'6. DAP Report'!O11</f>
        <v/>
      </c>
      <c r="P11">
        <f>'7. EOD Report'!P11-'6. DAP Report'!P11</f>
        <v/>
      </c>
      <c r="Q11">
        <f>'1. Rates'!$I$57</f>
        <v/>
      </c>
      <c r="R11">
        <f>'7. EOD Report'!R11-'6. DAP Report'!R11</f>
        <v/>
      </c>
      <c r="S11">
        <f>'7. EOD Report'!T11-'6. DAP Report'!T11</f>
        <v/>
      </c>
      <c r="T11">
        <f>'7. EOD Report'!U11-'6. DAP Report'!U11</f>
        <v/>
      </c>
      <c r="U11">
        <f>'7. EOD Report'!V11-'6. DAP Report'!V11</f>
        <v/>
      </c>
      <c r="V11">
        <f>'7. EOD Report'!W11-'6. DAP Report'!W11</f>
        <v/>
      </c>
    </row>
    <row r="12">
      <c r="C12" t="n">
        <v>2</v>
      </c>
      <c r="D12">
        <f>'7. EOD Report'!D12-'6. DAP Report'!D12</f>
        <v/>
      </c>
      <c r="E12">
        <f>'7. EOD Report'!E12-'6. DAP Report'!E12</f>
        <v/>
      </c>
      <c r="F12">
        <f>'7. EOD Report'!F12-'6. DAP Report'!F12</f>
        <v/>
      </c>
      <c r="G12">
        <f>'7. EOD Report'!G12-'6. DAP Report'!G12</f>
        <v/>
      </c>
      <c r="H12">
        <f>'7. EOD Report'!H12-'6. DAP Report'!H12</f>
        <v/>
      </c>
      <c r="I12">
        <f>'7. EOD Report'!I12-'6. DAP Report'!I12</f>
        <v/>
      </c>
      <c r="J12">
        <f>'7. EOD Report'!J12-'6. DAP Report'!J12</f>
        <v/>
      </c>
      <c r="K12">
        <f>'5. Actual'!W6</f>
        <v/>
      </c>
      <c r="L12">
        <f>'7. EOD Report'!L12-'6. DAP Report'!L12</f>
        <v/>
      </c>
      <c r="M12">
        <f>'7. EOD Report'!M12-'6. DAP Report'!M12</f>
        <v/>
      </c>
      <c r="N12">
        <f>'7. EOD Report'!N12-'6. DAP Report'!N12</f>
        <v/>
      </c>
      <c r="O12">
        <f>'7. EOD Report'!O12-'6. DAP Report'!O12</f>
        <v/>
      </c>
      <c r="P12">
        <f>'7. EOD Report'!P12-'6. DAP Report'!P12</f>
        <v/>
      </c>
      <c r="Q12">
        <f>'1. Rates'!$I$57</f>
        <v/>
      </c>
      <c r="R12">
        <f>'7. EOD Report'!R12-'6. DAP Report'!R12</f>
        <v/>
      </c>
      <c r="S12">
        <f>'7. EOD Report'!T12-'6. DAP Report'!T12</f>
        <v/>
      </c>
      <c r="T12">
        <f>'7. EOD Report'!U12-'6. DAP Report'!U12</f>
        <v/>
      </c>
      <c r="U12">
        <f>'7. EOD Report'!V12-'6. DAP Report'!V12</f>
        <v/>
      </c>
      <c r="V12">
        <f>'7. EOD Report'!W12-'6. DAP Report'!W12</f>
        <v/>
      </c>
    </row>
    <row r="13">
      <c r="C13" t="n">
        <v>3</v>
      </c>
      <c r="D13">
        <f>'7. EOD Report'!D13-'6. DAP Report'!D13</f>
        <v/>
      </c>
      <c r="E13">
        <f>'7. EOD Report'!E13-'6. DAP Report'!E13</f>
        <v/>
      </c>
      <c r="F13">
        <f>'7. EOD Report'!F13-'6. DAP Report'!F13</f>
        <v/>
      </c>
      <c r="G13">
        <f>'7. EOD Report'!G13-'6. DAP Report'!G13</f>
        <v/>
      </c>
      <c r="H13">
        <f>'7. EOD Report'!H13-'6. DAP Report'!H13</f>
        <v/>
      </c>
      <c r="I13">
        <f>'7. EOD Report'!I13-'6. DAP Report'!I13</f>
        <v/>
      </c>
      <c r="J13">
        <f>'7. EOD Report'!J13-'6. DAP Report'!J13</f>
        <v/>
      </c>
      <c r="K13">
        <f>'5. Actual'!W7</f>
        <v/>
      </c>
      <c r="L13">
        <f>'7. EOD Report'!L13-'6. DAP Report'!L13</f>
        <v/>
      </c>
      <c r="M13">
        <f>'7. EOD Report'!M13-'6. DAP Report'!M13</f>
        <v/>
      </c>
      <c r="N13">
        <f>'7. EOD Report'!N13-'6. DAP Report'!N13</f>
        <v/>
      </c>
      <c r="O13">
        <f>'7. EOD Report'!O13-'6. DAP Report'!O13</f>
        <v/>
      </c>
      <c r="P13">
        <f>'7. EOD Report'!P13-'6. DAP Report'!P13</f>
        <v/>
      </c>
      <c r="Q13">
        <f>'1. Rates'!$I$57</f>
        <v/>
      </c>
      <c r="R13">
        <f>'7. EOD Report'!R13-'6. DAP Report'!R13</f>
        <v/>
      </c>
      <c r="S13">
        <f>'7. EOD Report'!T13-'6. DAP Report'!T13</f>
        <v/>
      </c>
      <c r="T13">
        <f>'7. EOD Report'!U13-'6. DAP Report'!U13</f>
        <v/>
      </c>
      <c r="U13">
        <f>'7. EOD Report'!V13-'6. DAP Report'!V13</f>
        <v/>
      </c>
      <c r="V13">
        <f>'7. EOD Report'!W13-'6. DAP Report'!W13</f>
        <v/>
      </c>
    </row>
    <row r="14">
      <c r="C14" t="n">
        <v>4</v>
      </c>
      <c r="D14">
        <f>'7. EOD Report'!D14-'6. DAP Report'!D14</f>
        <v/>
      </c>
      <c r="E14">
        <f>'7. EOD Report'!E14-'6. DAP Report'!E14</f>
        <v/>
      </c>
      <c r="F14">
        <f>'7. EOD Report'!F14-'6. DAP Report'!F14</f>
        <v/>
      </c>
      <c r="G14">
        <f>'7. EOD Report'!G14-'6. DAP Report'!G14</f>
        <v/>
      </c>
      <c r="H14">
        <f>'7. EOD Report'!H14-'6. DAP Report'!H14</f>
        <v/>
      </c>
      <c r="I14">
        <f>'7. EOD Report'!I14-'6. DAP Report'!I14</f>
        <v/>
      </c>
      <c r="J14">
        <f>'7. EOD Report'!J14-'6. DAP Report'!J14</f>
        <v/>
      </c>
      <c r="K14">
        <f>'5. Actual'!W8</f>
        <v/>
      </c>
      <c r="L14">
        <f>'7. EOD Report'!L14-'6. DAP Report'!L14</f>
        <v/>
      </c>
      <c r="M14">
        <f>'7. EOD Report'!M14-'6. DAP Report'!M14</f>
        <v/>
      </c>
      <c r="N14">
        <f>'7. EOD Report'!N14-'6. DAP Report'!N14</f>
        <v/>
      </c>
      <c r="O14">
        <f>'7. EOD Report'!O14-'6. DAP Report'!O14</f>
        <v/>
      </c>
      <c r="P14">
        <f>'7. EOD Report'!P14-'6. DAP Report'!P14</f>
        <v/>
      </c>
      <c r="Q14">
        <f>'1. Rates'!$I$57</f>
        <v/>
      </c>
      <c r="R14">
        <f>'7. EOD Report'!R14-'6. DAP Report'!R14</f>
        <v/>
      </c>
      <c r="S14">
        <f>'7. EOD Report'!T14-'6. DAP Report'!T14</f>
        <v/>
      </c>
      <c r="T14">
        <f>'7. EOD Report'!U14-'6. DAP Report'!U14</f>
        <v/>
      </c>
      <c r="U14">
        <f>'7. EOD Report'!V14-'6. DAP Report'!V14</f>
        <v/>
      </c>
      <c r="V14">
        <f>'7. EOD Report'!W14-'6. DAP Report'!W14</f>
        <v/>
      </c>
    </row>
    <row r="15">
      <c r="C15" t="n">
        <v>5</v>
      </c>
      <c r="D15">
        <f>'7. EOD Report'!D15-'6. DAP Report'!D15</f>
        <v/>
      </c>
      <c r="E15">
        <f>'7. EOD Report'!E15-'6. DAP Report'!E15</f>
        <v/>
      </c>
      <c r="F15">
        <f>'7. EOD Report'!F15-'6. DAP Report'!F15</f>
        <v/>
      </c>
      <c r="G15">
        <f>'7. EOD Report'!G15-'6. DAP Report'!G15</f>
        <v/>
      </c>
      <c r="H15">
        <f>'7. EOD Report'!H15-'6. DAP Report'!H15</f>
        <v/>
      </c>
      <c r="I15">
        <f>'7. EOD Report'!I15-'6. DAP Report'!I15</f>
        <v/>
      </c>
      <c r="J15">
        <f>'7. EOD Report'!J15-'6. DAP Report'!J15</f>
        <v/>
      </c>
      <c r="K15">
        <f>'5. Actual'!W9</f>
        <v/>
      </c>
      <c r="L15">
        <f>'7. EOD Report'!L15-'6. DAP Report'!L15</f>
        <v/>
      </c>
      <c r="M15">
        <f>'7. EOD Report'!M15-'6. DAP Report'!M15</f>
        <v/>
      </c>
      <c r="N15">
        <f>'7. EOD Report'!N15-'6. DAP Report'!N15</f>
        <v/>
      </c>
      <c r="O15">
        <f>'7. EOD Report'!O15-'6. DAP Report'!O15</f>
        <v/>
      </c>
      <c r="P15">
        <f>'7. EOD Report'!P15-'6. DAP Report'!P15</f>
        <v/>
      </c>
      <c r="Q15">
        <f>'1. Rates'!$I$57</f>
        <v/>
      </c>
      <c r="R15">
        <f>'7. EOD Report'!R15-'6. DAP Report'!R15</f>
        <v/>
      </c>
      <c r="S15">
        <f>'7. EOD Report'!T15-'6. DAP Report'!T15</f>
        <v/>
      </c>
      <c r="T15">
        <f>'7. EOD Report'!U15-'6. DAP Report'!U15</f>
        <v/>
      </c>
      <c r="U15">
        <f>'7. EOD Report'!V15-'6. DAP Report'!V15</f>
        <v/>
      </c>
      <c r="V15">
        <f>'7. EOD Report'!W15-'6. DAP Report'!W15</f>
        <v/>
      </c>
    </row>
    <row r="16">
      <c r="C16" t="n">
        <v>6</v>
      </c>
      <c r="D16">
        <f>'7. EOD Report'!D16-'6. DAP Report'!D16</f>
        <v/>
      </c>
      <c r="E16">
        <f>'7. EOD Report'!E16-'6. DAP Report'!E16</f>
        <v/>
      </c>
      <c r="F16">
        <f>'7. EOD Report'!F16-'6. DAP Report'!F16</f>
        <v/>
      </c>
      <c r="G16">
        <f>'7. EOD Report'!G16-'6. DAP Report'!G16</f>
        <v/>
      </c>
      <c r="H16">
        <f>'7. EOD Report'!H16-'6. DAP Report'!H16</f>
        <v/>
      </c>
      <c r="I16">
        <f>'7. EOD Report'!I16-'6. DAP Report'!I16</f>
        <v/>
      </c>
      <c r="J16">
        <f>'7. EOD Report'!J16-'6. DAP Report'!J16</f>
        <v/>
      </c>
      <c r="K16">
        <f>'5. Actual'!W10</f>
        <v/>
      </c>
      <c r="L16">
        <f>'7. EOD Report'!L16-'6. DAP Report'!L16</f>
        <v/>
      </c>
      <c r="M16">
        <f>'7. EOD Report'!M16-'6. DAP Report'!M16</f>
        <v/>
      </c>
      <c r="N16">
        <f>'7. EOD Report'!N16-'6. DAP Report'!N16</f>
        <v/>
      </c>
      <c r="O16">
        <f>'7. EOD Report'!O16-'6. DAP Report'!O16</f>
        <v/>
      </c>
      <c r="P16">
        <f>'7. EOD Report'!P16-'6. DAP Report'!P16</f>
        <v/>
      </c>
      <c r="Q16">
        <f>'1. Rates'!$I$57</f>
        <v/>
      </c>
      <c r="R16">
        <f>'7. EOD Report'!R16-'6. DAP Report'!R16</f>
        <v/>
      </c>
      <c r="S16">
        <f>'7. EOD Report'!T16-'6. DAP Report'!T16</f>
        <v/>
      </c>
      <c r="T16">
        <f>'7. EOD Report'!U16-'6. DAP Report'!U16</f>
        <v/>
      </c>
      <c r="U16">
        <f>'7. EOD Report'!V16-'6. DAP Report'!V16</f>
        <v/>
      </c>
      <c r="V16">
        <f>'7. EOD Report'!W16-'6. DAP Report'!W16</f>
        <v/>
      </c>
    </row>
    <row r="17">
      <c r="C17" t="n">
        <v>7</v>
      </c>
      <c r="D17">
        <f>'7. EOD Report'!D17-'6. DAP Report'!D17</f>
        <v/>
      </c>
      <c r="E17">
        <f>'7. EOD Report'!E17-'6. DAP Report'!E17</f>
        <v/>
      </c>
      <c r="F17">
        <f>'7. EOD Report'!F17-'6. DAP Report'!F17</f>
        <v/>
      </c>
      <c r="G17">
        <f>'7. EOD Report'!G17-'6. DAP Report'!G17</f>
        <v/>
      </c>
      <c r="H17">
        <f>'7. EOD Report'!H17-'6. DAP Report'!H17</f>
        <v/>
      </c>
      <c r="I17">
        <f>'7. EOD Report'!I17-'6. DAP Report'!I17</f>
        <v/>
      </c>
      <c r="J17">
        <f>'7. EOD Report'!J17-'6. DAP Report'!J17</f>
        <v/>
      </c>
      <c r="K17">
        <f>'5. Actual'!W11</f>
        <v/>
      </c>
      <c r="L17">
        <f>'7. EOD Report'!L17-'6. DAP Report'!L17</f>
        <v/>
      </c>
      <c r="M17">
        <f>'7. EOD Report'!M17-'6. DAP Report'!M17</f>
        <v/>
      </c>
      <c r="N17">
        <f>'7. EOD Report'!N17-'6. DAP Report'!N17</f>
        <v/>
      </c>
      <c r="O17">
        <f>'7. EOD Report'!O17-'6. DAP Report'!O17</f>
        <v/>
      </c>
      <c r="P17">
        <f>'7. EOD Report'!P17-'6. DAP Report'!P17</f>
        <v/>
      </c>
      <c r="Q17">
        <f>'1. Rates'!$I$57</f>
        <v/>
      </c>
      <c r="R17">
        <f>'7. EOD Report'!R17-'6. DAP Report'!R17</f>
        <v/>
      </c>
      <c r="S17">
        <f>'7. EOD Report'!T17-'6. DAP Report'!T17</f>
        <v/>
      </c>
      <c r="T17">
        <f>'7. EOD Report'!U17-'6. DAP Report'!U17</f>
        <v/>
      </c>
      <c r="U17">
        <f>'7. EOD Report'!V17-'6. DAP Report'!V17</f>
        <v/>
      </c>
      <c r="V17">
        <f>'7. EOD Report'!W17-'6. DAP Report'!W17</f>
        <v/>
      </c>
    </row>
    <row r="18">
      <c r="C18" t="n">
        <v>8</v>
      </c>
      <c r="D18">
        <f>'7. EOD Report'!D18-'6. DAP Report'!D18</f>
        <v/>
      </c>
      <c r="E18">
        <f>'7. EOD Report'!E18-'6. DAP Report'!E18</f>
        <v/>
      </c>
      <c r="F18">
        <f>'7. EOD Report'!F18-'6. DAP Report'!F18</f>
        <v/>
      </c>
      <c r="G18">
        <f>'7. EOD Report'!G18-'6. DAP Report'!G18</f>
        <v/>
      </c>
      <c r="H18">
        <f>'7. EOD Report'!H18-'6. DAP Report'!H18</f>
        <v/>
      </c>
      <c r="I18">
        <f>'7. EOD Report'!I18-'6. DAP Report'!I18</f>
        <v/>
      </c>
      <c r="J18">
        <f>'7. EOD Report'!J18-'6. DAP Report'!J18</f>
        <v/>
      </c>
      <c r="K18">
        <f>'5. Actual'!W12</f>
        <v/>
      </c>
      <c r="L18">
        <f>'7. EOD Report'!L18-'6. DAP Report'!L18</f>
        <v/>
      </c>
      <c r="M18">
        <f>'7. EOD Report'!M18-'6. DAP Report'!M18</f>
        <v/>
      </c>
      <c r="N18">
        <f>'7. EOD Report'!N18-'6. DAP Report'!N18</f>
        <v/>
      </c>
      <c r="O18">
        <f>'7. EOD Report'!O18-'6. DAP Report'!O18</f>
        <v/>
      </c>
      <c r="P18">
        <f>'7. EOD Report'!P18-'6. DAP Report'!P18</f>
        <v/>
      </c>
      <c r="Q18">
        <f>'1. Rates'!$I$57</f>
        <v/>
      </c>
      <c r="R18">
        <f>'7. EOD Report'!R18-'6. DAP Report'!R18</f>
        <v/>
      </c>
      <c r="S18">
        <f>'7. EOD Report'!T18-'6. DAP Report'!T18</f>
        <v/>
      </c>
      <c r="T18">
        <f>'7. EOD Report'!U18-'6. DAP Report'!U18</f>
        <v/>
      </c>
      <c r="U18">
        <f>'7. EOD Report'!V18-'6. DAP Report'!V18</f>
        <v/>
      </c>
      <c r="V18">
        <f>'7. EOD Report'!W18-'6. DAP Report'!W18</f>
        <v/>
      </c>
    </row>
    <row r="19">
      <c r="C19" t="n">
        <v>9</v>
      </c>
      <c r="D19">
        <f>'7. EOD Report'!D19-'6. DAP Report'!D19</f>
        <v/>
      </c>
      <c r="E19">
        <f>'7. EOD Report'!E19-'6. DAP Report'!E19</f>
        <v/>
      </c>
      <c r="F19">
        <f>'7. EOD Report'!F19-'6. DAP Report'!F19</f>
        <v/>
      </c>
      <c r="G19">
        <f>'7. EOD Report'!G19-'6. DAP Report'!G19</f>
        <v/>
      </c>
      <c r="H19">
        <f>'7. EOD Report'!H19-'6. DAP Report'!H19</f>
        <v/>
      </c>
      <c r="I19">
        <f>'7. EOD Report'!I19-'6. DAP Report'!I19</f>
        <v/>
      </c>
      <c r="J19">
        <f>'7. EOD Report'!J19-'6. DAP Report'!J19</f>
        <v/>
      </c>
      <c r="K19">
        <f>'5. Actual'!W13</f>
        <v/>
      </c>
      <c r="L19">
        <f>'7. EOD Report'!L19-'6. DAP Report'!L19</f>
        <v/>
      </c>
      <c r="M19">
        <f>'7. EOD Report'!M19-'6. DAP Report'!M19</f>
        <v/>
      </c>
      <c r="N19">
        <f>'7. EOD Report'!N19-'6. DAP Report'!N19</f>
        <v/>
      </c>
      <c r="O19">
        <f>'7. EOD Report'!O19-'6. DAP Report'!O19</f>
        <v/>
      </c>
      <c r="P19">
        <f>'7. EOD Report'!P19-'6. DAP Report'!P19</f>
        <v/>
      </c>
      <c r="Q19">
        <f>'1. Rates'!$I$57</f>
        <v/>
      </c>
      <c r="R19">
        <f>'7. EOD Report'!R19-'6. DAP Report'!R19</f>
        <v/>
      </c>
      <c r="S19">
        <f>'7. EOD Report'!T19-'6. DAP Report'!T19</f>
        <v/>
      </c>
      <c r="T19">
        <f>'7. EOD Report'!U19-'6. DAP Report'!U19</f>
        <v/>
      </c>
      <c r="U19">
        <f>'7. EOD Report'!V19-'6. DAP Report'!V19</f>
        <v/>
      </c>
      <c r="V19">
        <f>'7. EOD Report'!W19-'6. DAP Report'!W19</f>
        <v/>
      </c>
    </row>
    <row r="20">
      <c r="C20" t="n">
        <v>10</v>
      </c>
      <c r="D20">
        <f>'7. EOD Report'!D20-'6. DAP Report'!D20</f>
        <v/>
      </c>
      <c r="E20">
        <f>'7. EOD Report'!E20-'6. DAP Report'!E20</f>
        <v/>
      </c>
      <c r="F20">
        <f>'7. EOD Report'!F20-'6. DAP Report'!F20</f>
        <v/>
      </c>
      <c r="G20">
        <f>'7. EOD Report'!G20-'6. DAP Report'!G20</f>
        <v/>
      </c>
      <c r="H20">
        <f>'7. EOD Report'!H20-'6. DAP Report'!H20</f>
        <v/>
      </c>
      <c r="I20">
        <f>'7. EOD Report'!I20-'6. DAP Report'!I20</f>
        <v/>
      </c>
      <c r="J20">
        <f>'7. EOD Report'!J20-'6. DAP Report'!J20</f>
        <v/>
      </c>
      <c r="K20">
        <f>'5. Actual'!W14</f>
        <v/>
      </c>
      <c r="L20">
        <f>'7. EOD Report'!L20-'6. DAP Report'!L20</f>
        <v/>
      </c>
      <c r="M20">
        <f>'7. EOD Report'!M20-'6. DAP Report'!M20</f>
        <v/>
      </c>
      <c r="N20">
        <f>'7. EOD Report'!N20-'6. DAP Report'!N20</f>
        <v/>
      </c>
      <c r="O20">
        <f>'7. EOD Report'!O20-'6. DAP Report'!O20</f>
        <v/>
      </c>
      <c r="P20">
        <f>'7. EOD Report'!P20-'6. DAP Report'!P20</f>
        <v/>
      </c>
      <c r="Q20">
        <f>'1. Rates'!$I$57</f>
        <v/>
      </c>
      <c r="R20">
        <f>'7. EOD Report'!R20-'6. DAP Report'!R20</f>
        <v/>
      </c>
      <c r="S20">
        <f>'7. EOD Report'!T20-'6. DAP Report'!T20</f>
        <v/>
      </c>
      <c r="T20">
        <f>'7. EOD Report'!U20-'6. DAP Report'!U20</f>
        <v/>
      </c>
      <c r="U20">
        <f>'7. EOD Report'!V20-'6. DAP Report'!V20</f>
        <v/>
      </c>
      <c r="V20">
        <f>'7. EOD Report'!W20-'6. DAP Report'!W20</f>
        <v/>
      </c>
    </row>
    <row r="21">
      <c r="C21" t="n">
        <v>11</v>
      </c>
      <c r="D21">
        <f>'7. EOD Report'!D21-'6. DAP Report'!D21</f>
        <v/>
      </c>
      <c r="E21">
        <f>'7. EOD Report'!E21-'6. DAP Report'!E21</f>
        <v/>
      </c>
      <c r="F21">
        <f>'7. EOD Report'!F21-'6. DAP Report'!F21</f>
        <v/>
      </c>
      <c r="G21">
        <f>'7. EOD Report'!G21-'6. DAP Report'!G21</f>
        <v/>
      </c>
      <c r="H21">
        <f>'7. EOD Report'!H21-'6. DAP Report'!H21</f>
        <v/>
      </c>
      <c r="I21">
        <f>'7. EOD Report'!I21-'6. DAP Report'!I21</f>
        <v/>
      </c>
      <c r="J21">
        <f>'7. EOD Report'!J21-'6. DAP Report'!J21</f>
        <v/>
      </c>
      <c r="K21">
        <f>'5. Actual'!W15</f>
        <v/>
      </c>
      <c r="L21">
        <f>'7. EOD Report'!L21-'6. DAP Report'!L21</f>
        <v/>
      </c>
      <c r="M21">
        <f>'7. EOD Report'!M21-'6. DAP Report'!M21</f>
        <v/>
      </c>
      <c r="N21">
        <f>'7. EOD Report'!N21-'6. DAP Report'!N21</f>
        <v/>
      </c>
      <c r="O21">
        <f>'7. EOD Report'!O21-'6. DAP Report'!O21</f>
        <v/>
      </c>
      <c r="P21">
        <f>'7. EOD Report'!P21-'6. DAP Report'!P21</f>
        <v/>
      </c>
      <c r="Q21">
        <f>'1. Rates'!$I$57</f>
        <v/>
      </c>
      <c r="R21">
        <f>'7. EOD Report'!R21-'6. DAP Report'!R21</f>
        <v/>
      </c>
      <c r="S21">
        <f>'7. EOD Report'!T21-'6. DAP Report'!T21</f>
        <v/>
      </c>
      <c r="T21">
        <f>'7. EOD Report'!U21-'6. DAP Report'!U21</f>
        <v/>
      </c>
      <c r="U21">
        <f>'7. EOD Report'!V21-'6. DAP Report'!V21</f>
        <v/>
      </c>
      <c r="V21">
        <f>'7. EOD Report'!W21-'6. DAP Report'!W21</f>
        <v/>
      </c>
    </row>
    <row r="22">
      <c r="C22" t="n">
        <v>12</v>
      </c>
      <c r="D22">
        <f>'7. EOD Report'!D22-'6. DAP Report'!D22</f>
        <v/>
      </c>
      <c r="E22">
        <f>'7. EOD Report'!E22-'6. DAP Report'!E22</f>
        <v/>
      </c>
      <c r="F22">
        <f>'7. EOD Report'!F22-'6. DAP Report'!F22</f>
        <v/>
      </c>
      <c r="G22">
        <f>'7. EOD Report'!G22-'6. DAP Report'!G22</f>
        <v/>
      </c>
      <c r="H22">
        <f>'7. EOD Report'!H22-'6. DAP Report'!H22</f>
        <v/>
      </c>
      <c r="I22">
        <f>'7. EOD Report'!I22-'6. DAP Report'!I22</f>
        <v/>
      </c>
      <c r="J22">
        <f>'7. EOD Report'!J22-'6. DAP Report'!J22</f>
        <v/>
      </c>
      <c r="K22">
        <f>'5. Actual'!W16</f>
        <v/>
      </c>
      <c r="L22">
        <f>'7. EOD Report'!L22-'6. DAP Report'!L22</f>
        <v/>
      </c>
      <c r="M22">
        <f>'7. EOD Report'!M22-'6. DAP Report'!M22</f>
        <v/>
      </c>
      <c r="N22">
        <f>'7. EOD Report'!N22-'6. DAP Report'!N22</f>
        <v/>
      </c>
      <c r="O22">
        <f>'7. EOD Report'!O22-'6. DAP Report'!O22</f>
        <v/>
      </c>
      <c r="P22">
        <f>'7. EOD Report'!P22-'6. DAP Report'!P22</f>
        <v/>
      </c>
      <c r="Q22">
        <f>'1. Rates'!$I$57</f>
        <v/>
      </c>
      <c r="R22">
        <f>'7. EOD Report'!R22-'6. DAP Report'!R22</f>
        <v/>
      </c>
      <c r="S22">
        <f>'7. EOD Report'!T22-'6. DAP Report'!T22</f>
        <v/>
      </c>
      <c r="T22">
        <f>'7. EOD Report'!U22-'6. DAP Report'!U22</f>
        <v/>
      </c>
      <c r="U22">
        <f>'7. EOD Report'!V22-'6. DAP Report'!V22</f>
        <v/>
      </c>
      <c r="V22">
        <f>'7. EOD Report'!W22-'6. DAP Report'!W22</f>
        <v/>
      </c>
    </row>
    <row r="23">
      <c r="C23" t="n">
        <v>13</v>
      </c>
      <c r="D23">
        <f>'7. EOD Report'!D23-'6. DAP Report'!D23</f>
        <v/>
      </c>
      <c r="E23">
        <f>'7. EOD Report'!E23-'6. DAP Report'!E23</f>
        <v/>
      </c>
      <c r="F23">
        <f>'7. EOD Report'!F23-'6. DAP Report'!F23</f>
        <v/>
      </c>
      <c r="G23">
        <f>'7. EOD Report'!G23-'6. DAP Report'!G23</f>
        <v/>
      </c>
      <c r="H23">
        <f>'7. EOD Report'!H23-'6. DAP Report'!H23</f>
        <v/>
      </c>
      <c r="I23">
        <f>'7. EOD Report'!I23-'6. DAP Report'!I23</f>
        <v/>
      </c>
      <c r="J23">
        <f>'7. EOD Report'!J23-'6. DAP Report'!J23</f>
        <v/>
      </c>
      <c r="K23">
        <f>'5. Actual'!W17</f>
        <v/>
      </c>
      <c r="L23">
        <f>'7. EOD Report'!L23-'6. DAP Report'!L23</f>
        <v/>
      </c>
      <c r="M23">
        <f>'7. EOD Report'!M23-'6. DAP Report'!M23</f>
        <v/>
      </c>
      <c r="N23">
        <f>'7. EOD Report'!N23-'6. DAP Report'!N23</f>
        <v/>
      </c>
      <c r="O23">
        <f>'7. EOD Report'!O23-'6. DAP Report'!O23</f>
        <v/>
      </c>
      <c r="P23">
        <f>'7. EOD Report'!P23-'6. DAP Report'!P23</f>
        <v/>
      </c>
      <c r="Q23">
        <f>'1. Rates'!$I$57</f>
        <v/>
      </c>
      <c r="R23">
        <f>'7. EOD Report'!R23-'6. DAP Report'!R23</f>
        <v/>
      </c>
      <c r="S23">
        <f>'7. EOD Report'!T23-'6. DAP Report'!T23</f>
        <v/>
      </c>
      <c r="T23">
        <f>'7. EOD Report'!U23-'6. DAP Report'!U23</f>
        <v/>
      </c>
      <c r="U23">
        <f>'7. EOD Report'!V23-'6. DAP Report'!V23</f>
        <v/>
      </c>
      <c r="V23">
        <f>'7. EOD Report'!W23-'6. DAP Report'!W23</f>
        <v/>
      </c>
    </row>
    <row r="24">
      <c r="C24" t="n">
        <v>14</v>
      </c>
      <c r="D24">
        <f>'7. EOD Report'!D24-'6. DAP Report'!D24</f>
        <v/>
      </c>
      <c r="E24">
        <f>'7. EOD Report'!E24-'6. DAP Report'!E24</f>
        <v/>
      </c>
      <c r="F24">
        <f>'7. EOD Report'!F24-'6. DAP Report'!F24</f>
        <v/>
      </c>
      <c r="G24">
        <f>'7. EOD Report'!G24-'6. DAP Report'!G24</f>
        <v/>
      </c>
      <c r="H24">
        <f>'7. EOD Report'!H24-'6. DAP Report'!H24</f>
        <v/>
      </c>
      <c r="I24">
        <f>'7. EOD Report'!I24-'6. DAP Report'!I24</f>
        <v/>
      </c>
      <c r="J24">
        <f>'7. EOD Report'!J24-'6. DAP Report'!J24</f>
        <v/>
      </c>
      <c r="K24">
        <f>'5. Actual'!W18</f>
        <v/>
      </c>
      <c r="L24">
        <f>'7. EOD Report'!L24-'6. DAP Report'!L24</f>
        <v/>
      </c>
      <c r="M24">
        <f>'7. EOD Report'!M24-'6. DAP Report'!M24</f>
        <v/>
      </c>
      <c r="N24">
        <f>'7. EOD Report'!N24-'6. DAP Report'!N24</f>
        <v/>
      </c>
      <c r="O24">
        <f>'7. EOD Report'!O24-'6. DAP Report'!O24</f>
        <v/>
      </c>
      <c r="P24">
        <f>'7. EOD Report'!P24-'6. DAP Report'!P24</f>
        <v/>
      </c>
      <c r="Q24">
        <f>'1. Rates'!$I$57</f>
        <v/>
      </c>
      <c r="R24">
        <f>'7. EOD Report'!R24-'6. DAP Report'!R24</f>
        <v/>
      </c>
      <c r="S24">
        <f>'7. EOD Report'!T24-'6. DAP Report'!T24</f>
        <v/>
      </c>
      <c r="T24">
        <f>'7. EOD Report'!U24-'6. DAP Report'!U24</f>
        <v/>
      </c>
      <c r="U24">
        <f>'7. EOD Report'!V24-'6. DAP Report'!V24</f>
        <v/>
      </c>
      <c r="V24">
        <f>'7. EOD Report'!W24-'6. DAP Report'!W24</f>
        <v/>
      </c>
    </row>
    <row r="25">
      <c r="C25" t="n">
        <v>15</v>
      </c>
      <c r="D25">
        <f>'7. EOD Report'!D25-'6. DAP Report'!D25</f>
        <v/>
      </c>
      <c r="E25">
        <f>'7. EOD Report'!E25-'6. DAP Report'!E25</f>
        <v/>
      </c>
      <c r="F25">
        <f>'7. EOD Report'!F25-'6. DAP Report'!F25</f>
        <v/>
      </c>
      <c r="G25">
        <f>'7. EOD Report'!G25-'6. DAP Report'!G25</f>
        <v/>
      </c>
      <c r="H25">
        <f>'7. EOD Report'!H25-'6. DAP Report'!H25</f>
        <v/>
      </c>
      <c r="I25">
        <f>'7. EOD Report'!I25-'6. DAP Report'!I25</f>
        <v/>
      </c>
      <c r="J25">
        <f>'7. EOD Report'!J25-'6. DAP Report'!J25</f>
        <v/>
      </c>
      <c r="K25">
        <f>'5. Actual'!W19</f>
        <v/>
      </c>
      <c r="L25">
        <f>'7. EOD Report'!L25-'6. DAP Report'!L25</f>
        <v/>
      </c>
      <c r="M25">
        <f>'7. EOD Report'!M25-'6. DAP Report'!M25</f>
        <v/>
      </c>
      <c r="N25">
        <f>'7. EOD Report'!N25-'6. DAP Report'!N25</f>
        <v/>
      </c>
      <c r="O25">
        <f>'7. EOD Report'!O25-'6. DAP Report'!O25</f>
        <v/>
      </c>
      <c r="P25">
        <f>'7. EOD Report'!P25-'6. DAP Report'!P25</f>
        <v/>
      </c>
      <c r="Q25">
        <f>'1. Rates'!$I$57</f>
        <v/>
      </c>
      <c r="R25">
        <f>'7. EOD Report'!R25-'6. DAP Report'!R25</f>
        <v/>
      </c>
      <c r="S25">
        <f>'7. EOD Report'!T25-'6. DAP Report'!T25</f>
        <v/>
      </c>
      <c r="T25">
        <f>'7. EOD Report'!U25-'6. DAP Report'!U25</f>
        <v/>
      </c>
      <c r="U25">
        <f>'7. EOD Report'!V25-'6. DAP Report'!V25</f>
        <v/>
      </c>
      <c r="V25">
        <f>'7. EOD Report'!W25-'6. DAP Report'!W25</f>
        <v/>
      </c>
    </row>
    <row r="26">
      <c r="C26" t="n">
        <v>16</v>
      </c>
      <c r="D26">
        <f>'7. EOD Report'!D26-'6. DAP Report'!D26</f>
        <v/>
      </c>
      <c r="E26">
        <f>'7. EOD Report'!E26-'6. DAP Report'!E26</f>
        <v/>
      </c>
      <c r="F26">
        <f>'7. EOD Report'!F26-'6. DAP Report'!F26</f>
        <v/>
      </c>
      <c r="G26">
        <f>'7. EOD Report'!G26-'6. DAP Report'!G26</f>
        <v/>
      </c>
      <c r="H26">
        <f>'7. EOD Report'!H26-'6. DAP Report'!H26</f>
        <v/>
      </c>
      <c r="I26">
        <f>'7. EOD Report'!I26-'6. DAP Report'!I26</f>
        <v/>
      </c>
      <c r="J26">
        <f>'7. EOD Report'!J26-'6. DAP Report'!J26</f>
        <v/>
      </c>
      <c r="K26">
        <f>'5. Actual'!W20</f>
        <v/>
      </c>
      <c r="L26">
        <f>'7. EOD Report'!L26-'6. DAP Report'!L26</f>
        <v/>
      </c>
      <c r="M26">
        <f>'7. EOD Report'!M26-'6. DAP Report'!M26</f>
        <v/>
      </c>
      <c r="N26">
        <f>'7. EOD Report'!N26-'6. DAP Report'!N26</f>
        <v/>
      </c>
      <c r="O26">
        <f>'7. EOD Report'!O26-'6. DAP Report'!O26</f>
        <v/>
      </c>
      <c r="P26">
        <f>'7. EOD Report'!P26-'6. DAP Report'!P26</f>
        <v/>
      </c>
      <c r="Q26">
        <f>'1. Rates'!$I$57</f>
        <v/>
      </c>
      <c r="R26">
        <f>'7. EOD Report'!R26-'6. DAP Report'!R26</f>
        <v/>
      </c>
      <c r="S26">
        <f>'7. EOD Report'!T26-'6. DAP Report'!T26</f>
        <v/>
      </c>
      <c r="T26">
        <f>'7. EOD Report'!U26-'6. DAP Report'!U26</f>
        <v/>
      </c>
      <c r="U26">
        <f>'7. EOD Report'!V26-'6. DAP Report'!V26</f>
        <v/>
      </c>
      <c r="V26">
        <f>'7. EOD Report'!W26-'6. DAP Report'!W26</f>
        <v/>
      </c>
    </row>
    <row r="27">
      <c r="C27" t="n">
        <v>17</v>
      </c>
      <c r="D27">
        <f>'7. EOD Report'!D27-'6. DAP Report'!D27</f>
        <v/>
      </c>
      <c r="E27">
        <f>'7. EOD Report'!E27-'6. DAP Report'!E27</f>
        <v/>
      </c>
      <c r="F27">
        <f>'7. EOD Report'!F27-'6. DAP Report'!F27</f>
        <v/>
      </c>
      <c r="G27">
        <f>'7. EOD Report'!G27-'6. DAP Report'!G27</f>
        <v/>
      </c>
      <c r="H27">
        <f>'7. EOD Report'!H27-'6. DAP Report'!H27</f>
        <v/>
      </c>
      <c r="I27">
        <f>'7. EOD Report'!I27-'6. DAP Report'!I27</f>
        <v/>
      </c>
      <c r="J27">
        <f>'7. EOD Report'!J27-'6. DAP Report'!J27</f>
        <v/>
      </c>
      <c r="K27">
        <f>'5. Actual'!W21</f>
        <v/>
      </c>
      <c r="L27">
        <f>'7. EOD Report'!L27-'6. DAP Report'!L27</f>
        <v/>
      </c>
      <c r="M27">
        <f>'7. EOD Report'!M27-'6. DAP Report'!M27</f>
        <v/>
      </c>
      <c r="N27">
        <f>'7. EOD Report'!N27-'6. DAP Report'!N27</f>
        <v/>
      </c>
      <c r="O27">
        <f>'7. EOD Report'!O27-'6. DAP Report'!O27</f>
        <v/>
      </c>
      <c r="P27">
        <f>'7. EOD Report'!P27-'6. DAP Report'!P27</f>
        <v/>
      </c>
      <c r="Q27">
        <f>'1. Rates'!$I$57</f>
        <v/>
      </c>
      <c r="R27">
        <f>'7. EOD Report'!R27-'6. DAP Report'!R27</f>
        <v/>
      </c>
      <c r="S27">
        <f>'7. EOD Report'!T27-'6. DAP Report'!T27</f>
        <v/>
      </c>
      <c r="T27">
        <f>'7. EOD Report'!U27-'6. DAP Report'!U27</f>
        <v/>
      </c>
      <c r="U27">
        <f>'7. EOD Report'!V27-'6. DAP Report'!V27</f>
        <v/>
      </c>
      <c r="V27">
        <f>'7. EOD Report'!W27-'6. DAP Report'!W27</f>
        <v/>
      </c>
    </row>
    <row r="28">
      <c r="C28" t="n">
        <v>18</v>
      </c>
      <c r="D28">
        <f>'7. EOD Report'!D28-'6. DAP Report'!D28</f>
        <v/>
      </c>
      <c r="E28">
        <f>'7. EOD Report'!E28-'6. DAP Report'!E28</f>
        <v/>
      </c>
      <c r="F28">
        <f>'7. EOD Report'!F28-'6. DAP Report'!F28</f>
        <v/>
      </c>
      <c r="G28">
        <f>'7. EOD Report'!G28-'6. DAP Report'!G28</f>
        <v/>
      </c>
      <c r="H28">
        <f>'7. EOD Report'!H28-'6. DAP Report'!H28</f>
        <v/>
      </c>
      <c r="I28">
        <f>'7. EOD Report'!I28-'6. DAP Report'!I28</f>
        <v/>
      </c>
      <c r="J28">
        <f>'7. EOD Report'!J28-'6. DAP Report'!J28</f>
        <v/>
      </c>
      <c r="K28">
        <f>'5. Actual'!W22</f>
        <v/>
      </c>
      <c r="L28">
        <f>'7. EOD Report'!L28-'6. DAP Report'!L28</f>
        <v/>
      </c>
      <c r="M28">
        <f>'7. EOD Report'!M28-'6. DAP Report'!M28</f>
        <v/>
      </c>
      <c r="N28">
        <f>'7. EOD Report'!N28-'6. DAP Report'!N28</f>
        <v/>
      </c>
      <c r="O28">
        <f>'7. EOD Report'!O28-'6. DAP Report'!O28</f>
        <v/>
      </c>
      <c r="P28">
        <f>'7. EOD Report'!P28-'6. DAP Report'!P28</f>
        <v/>
      </c>
      <c r="Q28">
        <f>'1. Rates'!$I$57</f>
        <v/>
      </c>
      <c r="R28">
        <f>'7. EOD Report'!R28-'6. DAP Report'!R28</f>
        <v/>
      </c>
      <c r="S28">
        <f>'7. EOD Report'!T28-'6. DAP Report'!T28</f>
        <v/>
      </c>
      <c r="T28">
        <f>'7. EOD Report'!U28-'6. DAP Report'!U28</f>
        <v/>
      </c>
      <c r="U28">
        <f>'7. EOD Report'!V28-'6. DAP Report'!V28</f>
        <v/>
      </c>
      <c r="V28">
        <f>'7. EOD Report'!W28-'6. DAP Report'!W28</f>
        <v/>
      </c>
    </row>
    <row r="29">
      <c r="C29" t="n">
        <v>19</v>
      </c>
      <c r="D29">
        <f>'7. EOD Report'!D29-'6. DAP Report'!D29</f>
        <v/>
      </c>
      <c r="E29">
        <f>'7. EOD Report'!E29-'6. DAP Report'!E29</f>
        <v/>
      </c>
      <c r="F29">
        <f>'7. EOD Report'!F29-'6. DAP Report'!F29</f>
        <v/>
      </c>
      <c r="G29">
        <f>'7. EOD Report'!G29-'6. DAP Report'!G29</f>
        <v/>
      </c>
      <c r="H29">
        <f>'7. EOD Report'!H29-'6. DAP Report'!H29</f>
        <v/>
      </c>
      <c r="I29">
        <f>'7. EOD Report'!I29-'6. DAP Report'!I29</f>
        <v/>
      </c>
      <c r="J29">
        <f>'7. EOD Report'!J29-'6. DAP Report'!J29</f>
        <v/>
      </c>
      <c r="K29">
        <f>'5. Actual'!W23</f>
        <v/>
      </c>
      <c r="L29">
        <f>'7. EOD Report'!L29-'6. DAP Report'!L29</f>
        <v/>
      </c>
      <c r="M29">
        <f>'7. EOD Report'!M29-'6. DAP Report'!M29</f>
        <v/>
      </c>
      <c r="N29">
        <f>'7. EOD Report'!N29-'6. DAP Report'!N29</f>
        <v/>
      </c>
      <c r="O29">
        <f>'7. EOD Report'!O29-'6. DAP Report'!O29</f>
        <v/>
      </c>
      <c r="P29">
        <f>'7. EOD Report'!P29-'6. DAP Report'!P29</f>
        <v/>
      </c>
      <c r="Q29">
        <f>'1. Rates'!$I$57</f>
        <v/>
      </c>
      <c r="R29">
        <f>'7. EOD Report'!R29-'6. DAP Report'!R29</f>
        <v/>
      </c>
      <c r="S29">
        <f>'7. EOD Report'!T29-'6. DAP Report'!T29</f>
        <v/>
      </c>
      <c r="T29">
        <f>'7. EOD Report'!U29-'6. DAP Report'!U29</f>
        <v/>
      </c>
      <c r="U29">
        <f>'7. EOD Report'!V29-'6. DAP Report'!V29</f>
        <v/>
      </c>
      <c r="V29">
        <f>'7. EOD Report'!W29-'6. DAP Report'!W29</f>
        <v/>
      </c>
    </row>
    <row r="30">
      <c r="C30" t="n">
        <v>20</v>
      </c>
      <c r="D30">
        <f>'7. EOD Report'!D30-'6. DAP Report'!D30</f>
        <v/>
      </c>
      <c r="E30">
        <f>'7. EOD Report'!E30-'6. DAP Report'!E30</f>
        <v/>
      </c>
      <c r="F30">
        <f>'7. EOD Report'!F30-'6. DAP Report'!F30</f>
        <v/>
      </c>
      <c r="G30">
        <f>'7. EOD Report'!G30-'6. DAP Report'!G30</f>
        <v/>
      </c>
      <c r="H30">
        <f>'7. EOD Report'!H30-'6. DAP Report'!H30</f>
        <v/>
      </c>
      <c r="I30">
        <f>'7. EOD Report'!I30-'6. DAP Report'!I30</f>
        <v/>
      </c>
      <c r="J30">
        <f>'7. EOD Report'!J30-'6. DAP Report'!J30</f>
        <v/>
      </c>
      <c r="K30">
        <f>'5. Actual'!W24</f>
        <v/>
      </c>
      <c r="L30">
        <f>'7. EOD Report'!L30-'6. DAP Report'!L30</f>
        <v/>
      </c>
      <c r="M30">
        <f>'7. EOD Report'!M30-'6. DAP Report'!M30</f>
        <v/>
      </c>
      <c r="N30">
        <f>'7. EOD Report'!N30-'6. DAP Report'!N30</f>
        <v/>
      </c>
      <c r="O30">
        <f>'7. EOD Report'!O30-'6. DAP Report'!O30</f>
        <v/>
      </c>
      <c r="P30">
        <f>'7. EOD Report'!P30-'6. DAP Report'!P30</f>
        <v/>
      </c>
      <c r="Q30">
        <f>'1. Rates'!$I$57</f>
        <v/>
      </c>
      <c r="R30">
        <f>'7. EOD Report'!R30-'6. DAP Report'!R30</f>
        <v/>
      </c>
      <c r="S30">
        <f>'7. EOD Report'!T30-'6. DAP Report'!T30</f>
        <v/>
      </c>
      <c r="T30">
        <f>'7. EOD Report'!U30-'6. DAP Report'!U30</f>
        <v/>
      </c>
      <c r="U30">
        <f>'7. EOD Report'!V30-'6. DAP Report'!V30</f>
        <v/>
      </c>
      <c r="V30">
        <f>'7. EOD Report'!W30-'6. DAP Report'!W30</f>
        <v/>
      </c>
    </row>
    <row r="31">
      <c r="C31" t="n">
        <v>21</v>
      </c>
      <c r="D31">
        <f>'7. EOD Report'!D31-'6. DAP Report'!D31</f>
        <v/>
      </c>
      <c r="E31">
        <f>'7. EOD Report'!E31-'6. DAP Report'!E31</f>
        <v/>
      </c>
      <c r="F31">
        <f>'7. EOD Report'!F31-'6. DAP Report'!F31</f>
        <v/>
      </c>
      <c r="G31">
        <f>'7. EOD Report'!G31-'6. DAP Report'!G31</f>
        <v/>
      </c>
      <c r="H31">
        <f>'7. EOD Report'!H31-'6. DAP Report'!H31</f>
        <v/>
      </c>
      <c r="I31">
        <f>'7. EOD Report'!I31-'6. DAP Report'!I31</f>
        <v/>
      </c>
      <c r="J31">
        <f>'7. EOD Report'!J31-'6. DAP Report'!J31</f>
        <v/>
      </c>
      <c r="K31">
        <f>'5. Actual'!W25</f>
        <v/>
      </c>
      <c r="L31">
        <f>'7. EOD Report'!L31-'6. DAP Report'!L31</f>
        <v/>
      </c>
      <c r="M31">
        <f>'7. EOD Report'!M31-'6. DAP Report'!M31</f>
        <v/>
      </c>
      <c r="N31">
        <f>'7. EOD Report'!N31-'6. DAP Report'!N31</f>
        <v/>
      </c>
      <c r="O31">
        <f>'7. EOD Report'!O31-'6. DAP Report'!O31</f>
        <v/>
      </c>
      <c r="P31">
        <f>'7. EOD Report'!P31-'6. DAP Report'!P31</f>
        <v/>
      </c>
      <c r="Q31">
        <f>'1. Rates'!$I$57</f>
        <v/>
      </c>
      <c r="R31">
        <f>'7. EOD Report'!R31-'6. DAP Report'!R31</f>
        <v/>
      </c>
      <c r="S31">
        <f>'7. EOD Report'!T31-'6. DAP Report'!T31</f>
        <v/>
      </c>
      <c r="T31">
        <f>'7. EOD Report'!U31-'6. DAP Report'!U31</f>
        <v/>
      </c>
      <c r="U31">
        <f>'7. EOD Report'!V31-'6. DAP Report'!V31</f>
        <v/>
      </c>
      <c r="V31">
        <f>'7. EOD Report'!W31-'6. DAP Report'!W31</f>
        <v/>
      </c>
    </row>
    <row r="32">
      <c r="C32" t="n">
        <v>22</v>
      </c>
      <c r="D32">
        <f>'7. EOD Report'!D32-'6. DAP Report'!D32</f>
        <v/>
      </c>
      <c r="E32">
        <f>'7. EOD Report'!E32-'6. DAP Report'!E32</f>
        <v/>
      </c>
      <c r="F32">
        <f>'7. EOD Report'!F32-'6. DAP Report'!F32</f>
        <v/>
      </c>
      <c r="G32">
        <f>'7. EOD Report'!G32-'6. DAP Report'!G32</f>
        <v/>
      </c>
      <c r="H32">
        <f>'7. EOD Report'!H32-'6. DAP Report'!H32</f>
        <v/>
      </c>
      <c r="I32">
        <f>'7. EOD Report'!I32-'6. DAP Report'!I32</f>
        <v/>
      </c>
      <c r="J32">
        <f>'7. EOD Report'!J32-'6. DAP Report'!J32</f>
        <v/>
      </c>
      <c r="K32">
        <f>'5. Actual'!W26</f>
        <v/>
      </c>
      <c r="L32">
        <f>'7. EOD Report'!L32-'6. DAP Report'!L32</f>
        <v/>
      </c>
      <c r="M32">
        <f>'7. EOD Report'!M32-'6. DAP Report'!M32</f>
        <v/>
      </c>
      <c r="N32">
        <f>'7. EOD Report'!N32-'6. DAP Report'!N32</f>
        <v/>
      </c>
      <c r="O32">
        <f>'7. EOD Report'!O32-'6. DAP Report'!O32</f>
        <v/>
      </c>
      <c r="P32">
        <f>'7. EOD Report'!P32-'6. DAP Report'!P32</f>
        <v/>
      </c>
      <c r="Q32">
        <f>'1. Rates'!$I$57</f>
        <v/>
      </c>
      <c r="R32">
        <f>'7. EOD Report'!R32-'6. DAP Report'!R32</f>
        <v/>
      </c>
      <c r="S32">
        <f>'7. EOD Report'!T32-'6. DAP Report'!T32</f>
        <v/>
      </c>
      <c r="T32">
        <f>'7. EOD Report'!U32-'6. DAP Report'!U32</f>
        <v/>
      </c>
      <c r="U32">
        <f>'7. EOD Report'!V32-'6. DAP Report'!V32</f>
        <v/>
      </c>
      <c r="V32">
        <f>'7. EOD Report'!W32-'6. DAP Report'!W32</f>
        <v/>
      </c>
    </row>
    <row r="33">
      <c r="C33" t="n">
        <v>23</v>
      </c>
      <c r="D33">
        <f>'7. EOD Report'!D33-'6. DAP Report'!D33</f>
        <v/>
      </c>
      <c r="E33">
        <f>'7. EOD Report'!E33-'6. DAP Report'!E33</f>
        <v/>
      </c>
      <c r="F33">
        <f>'7. EOD Report'!F33-'6. DAP Report'!F33</f>
        <v/>
      </c>
      <c r="G33">
        <f>'7. EOD Report'!G33-'6. DAP Report'!G33</f>
        <v/>
      </c>
      <c r="H33">
        <f>'7. EOD Report'!H33-'6. DAP Report'!H33</f>
        <v/>
      </c>
      <c r="I33">
        <f>'7. EOD Report'!I33-'6. DAP Report'!I33</f>
        <v/>
      </c>
      <c r="J33">
        <f>'7. EOD Report'!J33-'6. DAP Report'!J33</f>
        <v/>
      </c>
      <c r="K33">
        <f>'5. Actual'!W27</f>
        <v/>
      </c>
      <c r="L33">
        <f>'7. EOD Report'!L33-'6. DAP Report'!L33</f>
        <v/>
      </c>
      <c r="M33">
        <f>'7. EOD Report'!M33-'6. DAP Report'!M33</f>
        <v/>
      </c>
      <c r="N33">
        <f>'7. EOD Report'!N33-'6. DAP Report'!N33</f>
        <v/>
      </c>
      <c r="O33">
        <f>'7. EOD Report'!O33-'6. DAP Report'!O33</f>
        <v/>
      </c>
      <c r="P33">
        <f>'7. EOD Report'!P33-'6. DAP Report'!P33</f>
        <v/>
      </c>
      <c r="Q33">
        <f>'1. Rates'!$I$57</f>
        <v/>
      </c>
      <c r="R33">
        <f>'7. EOD Report'!R33-'6. DAP Report'!R33</f>
        <v/>
      </c>
      <c r="S33">
        <f>'7. EOD Report'!T33-'6. DAP Report'!T33</f>
        <v/>
      </c>
      <c r="T33">
        <f>'7. EOD Report'!U33-'6. DAP Report'!U33</f>
        <v/>
      </c>
      <c r="U33">
        <f>'7. EOD Report'!V33-'6. DAP Report'!V33</f>
        <v/>
      </c>
      <c r="V33">
        <f>'7. EOD Report'!W33-'6. DAP Report'!W33</f>
        <v/>
      </c>
    </row>
    <row r="34">
      <c r="C34" t="n">
        <v>24</v>
      </c>
      <c r="D34">
        <f>'7. EOD Report'!D34-'6. DAP Report'!D34</f>
        <v/>
      </c>
      <c r="E34">
        <f>'7. EOD Report'!E34-'6. DAP Report'!E34</f>
        <v/>
      </c>
      <c r="F34">
        <f>'7. EOD Report'!F34-'6. DAP Report'!F34</f>
        <v/>
      </c>
      <c r="G34">
        <f>'7. EOD Report'!G34-'6. DAP Report'!G34</f>
        <v/>
      </c>
      <c r="H34">
        <f>'7. EOD Report'!H34-'6. DAP Report'!H34</f>
        <v/>
      </c>
      <c r="I34">
        <f>'7. EOD Report'!I34-'6. DAP Report'!I34</f>
        <v/>
      </c>
      <c r="J34">
        <f>'7. EOD Report'!J34-'6. DAP Report'!J34</f>
        <v/>
      </c>
      <c r="K34">
        <f>'5. Actual'!W28</f>
        <v/>
      </c>
      <c r="L34">
        <f>'7. EOD Report'!L34-'6. DAP Report'!L34</f>
        <v/>
      </c>
      <c r="M34">
        <f>'7. EOD Report'!M34-'6. DAP Report'!M34</f>
        <v/>
      </c>
      <c r="N34">
        <f>'7. EOD Report'!N34-'6. DAP Report'!N34</f>
        <v/>
      </c>
      <c r="O34">
        <f>'7. EOD Report'!O34-'6. DAP Report'!O34</f>
        <v/>
      </c>
      <c r="P34">
        <f>'7. EOD Report'!P34-'6. DAP Report'!P34</f>
        <v/>
      </c>
      <c r="Q34">
        <f>'1. Rates'!$I$57</f>
        <v/>
      </c>
      <c r="R34">
        <f>'7. EOD Report'!R34-'6. DAP Report'!R34</f>
        <v/>
      </c>
      <c r="S34">
        <f>'7. EOD Report'!T34-'6. DAP Report'!T34</f>
        <v/>
      </c>
      <c r="T34">
        <f>'7. EOD Report'!U34-'6. DAP Report'!U34</f>
        <v/>
      </c>
      <c r="U34">
        <f>'7. EOD Report'!V34-'6. DAP Report'!V34</f>
        <v/>
      </c>
      <c r="V34">
        <f>'7. EOD Report'!W34-'6. DAP Report'!W34</f>
        <v/>
      </c>
    </row>
    <row r="35">
      <c r="C35" t="inlineStr">
        <is>
          <t>TOTAL</t>
        </is>
      </c>
      <c r="D35">
        <f>SUM(D11:D34)</f>
        <v/>
      </c>
      <c r="E35">
        <f>SUM(E11:E34)</f>
        <v/>
      </c>
      <c r="F35">
        <f>SUM(F11:F34)</f>
        <v/>
      </c>
      <c r="G35">
        <f>SUM(G11:G34)</f>
        <v/>
      </c>
      <c r="H35">
        <f>SUM(H11:H34)</f>
        <v/>
      </c>
      <c r="I35">
        <f>SUM(I11:I34)</f>
        <v/>
      </c>
      <c r="J35">
        <f>SUM(J11:J34)</f>
        <v/>
      </c>
      <c r="K35">
        <f>SUM(K11:K34)</f>
        <v/>
      </c>
      <c r="L35">
        <f>SUM(L11:L34)</f>
        <v/>
      </c>
      <c r="M35">
        <f>AVERAGE(M11:M34)</f>
        <v/>
      </c>
      <c r="N35">
        <f>AVERAGE(N11:N34)</f>
        <v/>
      </c>
      <c r="O35">
        <f>AVERAGE(O11:O34)</f>
        <v/>
      </c>
      <c r="P35">
        <f>AVERAGE(P11:P34)</f>
        <v/>
      </c>
      <c r="Q35">
        <f>AVERAGE(Q11:Q34)</f>
        <v/>
      </c>
      <c r="R35">
        <f>AVERAGE(R11:R34)</f>
        <v/>
      </c>
      <c r="S35">
        <f>SUM(S11:S34)</f>
        <v/>
      </c>
      <c r="T35">
        <f>SUM(T11:T34)</f>
        <v/>
      </c>
      <c r="U35">
        <f>'7. EOD Report'!V35-'6. DAP Report'!V35</f>
        <v/>
      </c>
      <c r="V35">
        <f>'7. EOD Report'!W35-'6. DAP Report'!W35</f>
        <v/>
      </c>
    </row>
    <row r="36"/>
    <row r="37"/>
    <row r="38">
      <c r="D38" t="inlineStr">
        <is>
          <t>Prepared by:</t>
        </is>
      </c>
      <c r="L38" t="inlineStr">
        <is>
          <t>Reviewed by:</t>
        </is>
      </c>
      <c r="T38" t="inlineStr">
        <is>
          <t>Approved by:</t>
        </is>
      </c>
    </row>
    <row r="39"/>
    <row r="40"/>
    <row r="41">
      <c r="D41">
        <f>'1. Rates'!C6</f>
        <v/>
      </c>
      <c r="L41" t="inlineStr">
        <is>
          <t>Raphael B. Dorilag</t>
        </is>
      </c>
      <c r="T41" t="inlineStr">
        <is>
          <t>Niel V. Parcon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/>
    <row r="2">
      <c r="V2" t="inlineStr">
        <is>
          <t xml:space="preserve">CORPORATE PLANNING &amp; REGULATORY AFFAIRS   </t>
        </is>
      </c>
    </row>
    <row r="3">
      <c r="V3" t="inlineStr">
        <is>
          <t xml:space="preserve">ENERGY SOURCING GROUP   </t>
        </is>
      </c>
    </row>
    <row r="4"/>
    <row r="5">
      <c r="C5" t="inlineStr">
        <is>
          <t>END-OF-DAY TRADING REPORT</t>
        </is>
      </c>
    </row>
    <row r="6">
      <c r="C6">
        <f>'1. Rates'!C4</f>
        <v/>
      </c>
    </row>
    <row r="7"/>
    <row r="8"/>
    <row r="9">
      <c r="C9" t="inlineStr">
        <is>
          <t>Hour</t>
        </is>
      </c>
      <c r="D9" t="inlineStr">
        <is>
          <t>ENERGY, kWh</t>
        </is>
      </c>
      <c r="G9" t="inlineStr">
        <is>
          <t>BILATERAL CONTRACT QUANTITY, kWh</t>
        </is>
      </c>
      <c r="L9" t="inlineStr">
        <is>
          <t>WESM, 
kWh</t>
        </is>
      </c>
      <c r="M9" t="inlineStr">
        <is>
          <t>ELECTRICITY FEE (VAT EX), P/KWh</t>
        </is>
      </c>
      <c r="R9" t="inlineStr">
        <is>
          <t>WESM,
 P/kWh</t>
        </is>
      </c>
      <c r="S9" t="inlineStr">
        <is>
          <t>Generation Cost, PhP</t>
        </is>
      </c>
      <c r="U9" t="inlineStr">
        <is>
          <t>Generation Rate, PhP/kWH</t>
        </is>
      </c>
    </row>
    <row r="10">
      <c r="D10" t="inlineStr">
        <is>
          <t>GROSS</t>
        </is>
      </c>
      <c r="E10" t="inlineStr">
        <is>
          <t>CC</t>
        </is>
      </c>
      <c r="F10" t="inlineStr">
        <is>
          <t>NET</t>
        </is>
      </c>
      <c r="G10" t="inlineStr">
        <is>
          <t>SCPC</t>
        </is>
      </c>
      <c r="H10" t="inlineStr">
        <is>
          <t>KSPC</t>
        </is>
      </c>
      <c r="I10" t="inlineStr">
        <is>
          <t>EDC</t>
        </is>
      </c>
      <c r="J10" t="inlineStr">
        <is>
          <t>RESERVED</t>
        </is>
      </c>
      <c r="K10" t="inlineStr">
        <is>
          <t>RESERVED</t>
        </is>
      </c>
      <c r="M10" t="inlineStr">
        <is>
          <t>SCPC</t>
        </is>
      </c>
      <c r="N10" t="inlineStr">
        <is>
          <t>KSPC</t>
        </is>
      </c>
      <c r="O10" t="inlineStr">
        <is>
          <t>EDC</t>
        </is>
      </c>
      <c r="P10" t="inlineStr">
        <is>
          <t>RESERVED</t>
        </is>
      </c>
      <c r="Q10" t="inlineStr">
        <is>
          <t>RESERVED</t>
        </is>
      </c>
      <c r="S10" t="inlineStr">
        <is>
          <t>VAT 
Exclusive</t>
        </is>
      </c>
      <c r="T10" t="inlineStr">
        <is>
          <t>VAT
 Inclusive</t>
        </is>
      </c>
      <c r="U10" t="inlineStr">
        <is>
          <t>VAT 
Exclusive</t>
        </is>
      </c>
      <c r="V10" t="inlineStr">
        <is>
          <t>VAT
 Inclusive</t>
        </is>
      </c>
    </row>
    <row r="11">
      <c r="C11" t="n">
        <v>1</v>
      </c>
      <c r="D11">
        <f>IFERROR(('7. EOD Report'!D11-'6. DAP Report'!D11)/'7. EOD Report'!D11,0)</f>
        <v/>
      </c>
      <c r="E11">
        <f>IFERROR(('7. EOD Report'!E11-'6. DAP Report'!E11)/'7. EOD Report'!E11,0)</f>
        <v/>
      </c>
      <c r="F11">
        <f>IFERROR(('7. EOD Report'!F11-'6. DAP Report'!F11)/'7. EOD Report'!F11,0)</f>
        <v/>
      </c>
      <c r="G11">
        <f>IFERROR(('7. EOD Report'!G11-'6. DAP Report'!G11)/'7. EOD Report'!G11,0)</f>
        <v/>
      </c>
      <c r="H11">
        <f>IFERROR(('7. EOD Report'!H11-'6. DAP Report'!H11)/'7. EOD Report'!H11,0)</f>
        <v/>
      </c>
      <c r="I11">
        <f>IFERROR(('7. EOD Report'!I11-'6. DAP Report'!I11)/'7. EOD Report'!I11,0)</f>
        <v/>
      </c>
      <c r="J11">
        <f>IFERROR(('7. EOD Report'!J11-'6. DAP Report'!J11)/'7. EOD Report'!J11,0)</f>
        <v/>
      </c>
      <c r="K11">
        <f>IFERROR(('7. EOD Report'!K11-'6. DAP Report'!K11)/'7. EOD Report'!K11,0)</f>
        <v/>
      </c>
      <c r="L11">
        <f>IFERROR(('7. EOD Report'!L11-'6. DAP Report'!L11)/'7. EOD Report'!L11,0)</f>
        <v/>
      </c>
      <c r="M11">
        <f>IFERROR(('7. EOD Report'!M11-'6. DAP Report'!M11)/'7. EOD Report'!M11,0)</f>
        <v/>
      </c>
      <c r="N11">
        <f>IFERROR(('7. EOD Report'!N11-'6. DAP Report'!N11)/'7. EOD Report'!N11,0)</f>
        <v/>
      </c>
      <c r="O11">
        <f>IFERROR(('7. EOD Report'!O11-'6. DAP Report'!O11)/'7. EOD Report'!O11,0)</f>
        <v/>
      </c>
      <c r="P11">
        <f>IFERROR(('7. EOD Report'!P11-'6. DAP Report'!P11)/'7. EOD Report'!P11,0)</f>
        <v/>
      </c>
      <c r="Q11">
        <f>IFERROR(('7. EOD Report'!Q11-'6. DAP Report'!Q11)/'7. EOD Report'!Q11,0)</f>
        <v/>
      </c>
      <c r="R11">
        <f>IFERROR(('7. EOD Report'!R11-'6. DAP Report'!R11)/'7. EOD Report'!R11,0)</f>
        <v/>
      </c>
      <c r="S11">
        <f>IFERROR(('7. EOD Report'!S11-'6. DAP Report'!S11)/'7. EOD Report'!S11,0)</f>
        <v/>
      </c>
      <c r="T11">
        <f>IFERROR(('7. EOD Report'!T11-'6. DAP Report'!T11)/'7. EOD Report'!T11,0)</f>
        <v/>
      </c>
      <c r="U11">
        <f>IFERROR(('7. EOD Report'!U11-'6. DAP Report'!U11)/'7. EOD Report'!U11,0)</f>
        <v/>
      </c>
      <c r="V11">
        <f>IFERROR(('7. EOD Report'!V11-'6. DAP Report'!V11)/'7. EOD Report'!V11,0)</f>
        <v/>
      </c>
    </row>
    <row r="12">
      <c r="C12" t="n">
        <v>2</v>
      </c>
      <c r="D12">
        <f>IFERROR(('7. EOD Report'!D12-'6. DAP Report'!D12)/'7. EOD Report'!D12,0)</f>
        <v/>
      </c>
      <c r="E12">
        <f>IFERROR(('7. EOD Report'!E12-'6. DAP Report'!E12)/'7. EOD Report'!E12,0)</f>
        <v/>
      </c>
      <c r="F12">
        <f>IFERROR(('7. EOD Report'!F12-'6. DAP Report'!F12)/'7. EOD Report'!F12,0)</f>
        <v/>
      </c>
      <c r="G12">
        <f>IFERROR(('7. EOD Report'!G12-'6. DAP Report'!G12)/'7. EOD Report'!G12,0)</f>
        <v/>
      </c>
      <c r="H12">
        <f>IFERROR(('7. EOD Report'!H12-'6. DAP Report'!H12)/'7. EOD Report'!H12,0)</f>
        <v/>
      </c>
      <c r="I12">
        <f>IFERROR(('7. EOD Report'!I12-'6. DAP Report'!I12)/'7. EOD Report'!I12,0)</f>
        <v/>
      </c>
      <c r="J12">
        <f>IFERROR(('7. EOD Report'!J12-'6. DAP Report'!J12)/'7. EOD Report'!J12,0)</f>
        <v/>
      </c>
      <c r="K12">
        <f>IFERROR(('7. EOD Report'!K12-'6. DAP Report'!K12)/'7. EOD Report'!K12,0)</f>
        <v/>
      </c>
      <c r="L12">
        <f>IFERROR(('7. EOD Report'!L12-'6. DAP Report'!L12)/'7. EOD Report'!L12,0)</f>
        <v/>
      </c>
      <c r="M12">
        <f>IFERROR(('7. EOD Report'!M12-'6. DAP Report'!M12)/'7. EOD Report'!M12,0)</f>
        <v/>
      </c>
      <c r="N12">
        <f>IFERROR(('7. EOD Report'!N12-'6. DAP Report'!N12)/'7. EOD Report'!N12,0)</f>
        <v/>
      </c>
      <c r="O12">
        <f>IFERROR(('7. EOD Report'!O12-'6. DAP Report'!O12)/'7. EOD Report'!O12,0)</f>
        <v/>
      </c>
      <c r="P12">
        <f>IFERROR(('7. EOD Report'!P12-'6. DAP Report'!P12)/'7. EOD Report'!P12,0)</f>
        <v/>
      </c>
      <c r="Q12">
        <f>IFERROR(('7. EOD Report'!Q12-'6. DAP Report'!Q12)/'7. EOD Report'!Q12,0)</f>
        <v/>
      </c>
      <c r="R12">
        <f>IFERROR(('7. EOD Report'!R12-'6. DAP Report'!R12)/'7. EOD Report'!R12,0)</f>
        <v/>
      </c>
      <c r="S12">
        <f>IFERROR(('7. EOD Report'!S12-'6. DAP Report'!S12)/'7. EOD Report'!S12,0)</f>
        <v/>
      </c>
      <c r="T12">
        <f>IFERROR(('7. EOD Report'!T12-'6. DAP Report'!T12)/'7. EOD Report'!T12,0)</f>
        <v/>
      </c>
      <c r="U12">
        <f>IFERROR(('7. EOD Report'!U12-'6. DAP Report'!U12)/'7. EOD Report'!U12,0)</f>
        <v/>
      </c>
      <c r="V12">
        <f>IFERROR(('7. EOD Report'!V12-'6. DAP Report'!V12)/'7. EOD Report'!V12,0)</f>
        <v/>
      </c>
    </row>
    <row r="13">
      <c r="C13" t="n">
        <v>3</v>
      </c>
      <c r="D13">
        <f>IFERROR(('7. EOD Report'!D13-'6. DAP Report'!D13)/'7. EOD Report'!D13,0)</f>
        <v/>
      </c>
      <c r="E13">
        <f>IFERROR(('7. EOD Report'!E13-'6. DAP Report'!E13)/'7. EOD Report'!E13,0)</f>
        <v/>
      </c>
      <c r="F13">
        <f>IFERROR(('7. EOD Report'!F13-'6. DAP Report'!F13)/'7. EOD Report'!F13,0)</f>
        <v/>
      </c>
      <c r="G13">
        <f>IFERROR(('7. EOD Report'!G13-'6. DAP Report'!G13)/'7. EOD Report'!G13,0)</f>
        <v/>
      </c>
      <c r="H13">
        <f>IFERROR(('7. EOD Report'!H13-'6. DAP Report'!H13)/'7. EOD Report'!H13,0)</f>
        <v/>
      </c>
      <c r="I13">
        <f>IFERROR(('7. EOD Report'!I13-'6. DAP Report'!I13)/'7. EOD Report'!I13,0)</f>
        <v/>
      </c>
      <c r="J13">
        <f>IFERROR(('7. EOD Report'!J13-'6. DAP Report'!J13)/'7. EOD Report'!J13,0)</f>
        <v/>
      </c>
      <c r="K13">
        <f>IFERROR(('7. EOD Report'!K13-'6. DAP Report'!K13)/'7. EOD Report'!K13,0)</f>
        <v/>
      </c>
      <c r="L13">
        <f>IFERROR(('7. EOD Report'!L13-'6. DAP Report'!L13)/'7. EOD Report'!L13,0)</f>
        <v/>
      </c>
      <c r="M13">
        <f>IFERROR(('7. EOD Report'!M13-'6. DAP Report'!M13)/'7. EOD Report'!M13,0)</f>
        <v/>
      </c>
      <c r="N13">
        <f>IFERROR(('7. EOD Report'!N13-'6. DAP Report'!N13)/'7. EOD Report'!N13,0)</f>
        <v/>
      </c>
      <c r="O13">
        <f>IFERROR(('7. EOD Report'!O13-'6. DAP Report'!O13)/'7. EOD Report'!O13,0)</f>
        <v/>
      </c>
      <c r="P13">
        <f>IFERROR(('7. EOD Report'!P13-'6. DAP Report'!P13)/'7. EOD Report'!P13,0)</f>
        <v/>
      </c>
      <c r="Q13">
        <f>IFERROR(('7. EOD Report'!Q13-'6. DAP Report'!Q13)/'7. EOD Report'!Q13,0)</f>
        <v/>
      </c>
      <c r="R13">
        <f>IFERROR(('7. EOD Report'!R13-'6. DAP Report'!R13)/'7. EOD Report'!R13,0)</f>
        <v/>
      </c>
      <c r="S13">
        <f>IFERROR(('7. EOD Report'!S13-'6. DAP Report'!S13)/'7. EOD Report'!S13,0)</f>
        <v/>
      </c>
      <c r="T13">
        <f>IFERROR(('7. EOD Report'!T13-'6. DAP Report'!T13)/'7. EOD Report'!T13,0)</f>
        <v/>
      </c>
      <c r="U13">
        <f>IFERROR(('7. EOD Report'!U13-'6. DAP Report'!U13)/'7. EOD Report'!U13,0)</f>
        <v/>
      </c>
      <c r="V13">
        <f>IFERROR(('7. EOD Report'!V13-'6. DAP Report'!V13)/'7. EOD Report'!V13,0)</f>
        <v/>
      </c>
    </row>
    <row r="14">
      <c r="C14" t="n">
        <v>4</v>
      </c>
      <c r="D14">
        <f>IFERROR(('7. EOD Report'!D14-'6. DAP Report'!D14)/'7. EOD Report'!D14,0)</f>
        <v/>
      </c>
      <c r="E14">
        <f>IFERROR(('7. EOD Report'!E14-'6. DAP Report'!E14)/'7. EOD Report'!E14,0)</f>
        <v/>
      </c>
      <c r="F14">
        <f>IFERROR(('7. EOD Report'!F14-'6. DAP Report'!F14)/'7. EOD Report'!F14,0)</f>
        <v/>
      </c>
      <c r="G14">
        <f>IFERROR(('7. EOD Report'!G14-'6. DAP Report'!G14)/'7. EOD Report'!G14,0)</f>
        <v/>
      </c>
      <c r="H14">
        <f>IFERROR(('7. EOD Report'!H14-'6. DAP Report'!H14)/'7. EOD Report'!H14,0)</f>
        <v/>
      </c>
      <c r="I14">
        <f>IFERROR(('7. EOD Report'!I14-'6. DAP Report'!I14)/'7. EOD Report'!I14,0)</f>
        <v/>
      </c>
      <c r="J14">
        <f>IFERROR(('7. EOD Report'!J14-'6. DAP Report'!J14)/'7. EOD Report'!J14,0)</f>
        <v/>
      </c>
      <c r="K14">
        <f>IFERROR(('7. EOD Report'!K14-'6. DAP Report'!K14)/'7. EOD Report'!K14,0)</f>
        <v/>
      </c>
      <c r="L14">
        <f>IFERROR(('7. EOD Report'!L14-'6. DAP Report'!L14)/'7. EOD Report'!L14,0)</f>
        <v/>
      </c>
      <c r="M14">
        <f>IFERROR(('7. EOD Report'!M14-'6. DAP Report'!M14)/'7. EOD Report'!M14,0)</f>
        <v/>
      </c>
      <c r="N14">
        <f>IFERROR(('7. EOD Report'!N14-'6. DAP Report'!N14)/'7. EOD Report'!N14,0)</f>
        <v/>
      </c>
      <c r="O14">
        <f>IFERROR(('7. EOD Report'!O14-'6. DAP Report'!O14)/'7. EOD Report'!O14,0)</f>
        <v/>
      </c>
      <c r="P14">
        <f>IFERROR(('7. EOD Report'!P14-'6. DAP Report'!P14)/'7. EOD Report'!P14,0)</f>
        <v/>
      </c>
      <c r="Q14">
        <f>IFERROR(('7. EOD Report'!Q14-'6. DAP Report'!Q14)/'7. EOD Report'!Q14,0)</f>
        <v/>
      </c>
      <c r="R14">
        <f>IFERROR(('7. EOD Report'!R14-'6. DAP Report'!R14)/'7. EOD Report'!R14,0)</f>
        <v/>
      </c>
      <c r="S14">
        <f>IFERROR(('7. EOD Report'!S14-'6. DAP Report'!S14)/'7. EOD Report'!S14,0)</f>
        <v/>
      </c>
      <c r="T14">
        <f>IFERROR(('7. EOD Report'!T14-'6. DAP Report'!T14)/'7. EOD Report'!T14,0)</f>
        <v/>
      </c>
      <c r="U14">
        <f>IFERROR(('7. EOD Report'!U14-'6. DAP Report'!U14)/'7. EOD Report'!U14,0)</f>
        <v/>
      </c>
      <c r="V14">
        <f>IFERROR(('7. EOD Report'!V14-'6. DAP Report'!V14)/'7. EOD Report'!V14,0)</f>
        <v/>
      </c>
    </row>
    <row r="15">
      <c r="C15" t="n">
        <v>5</v>
      </c>
      <c r="D15">
        <f>IFERROR(('7. EOD Report'!D15-'6. DAP Report'!D15)/'7. EOD Report'!D15,0)</f>
        <v/>
      </c>
      <c r="E15">
        <f>IFERROR(('7. EOD Report'!E15-'6. DAP Report'!E15)/'7. EOD Report'!E15,0)</f>
        <v/>
      </c>
      <c r="F15">
        <f>IFERROR(('7. EOD Report'!F15-'6. DAP Report'!F15)/'7. EOD Report'!F15,0)</f>
        <v/>
      </c>
      <c r="G15">
        <f>IFERROR(('7. EOD Report'!G15-'6. DAP Report'!G15)/'7. EOD Report'!G15,0)</f>
        <v/>
      </c>
      <c r="H15">
        <f>IFERROR(('7. EOD Report'!H15-'6. DAP Report'!H15)/'7. EOD Report'!H15,0)</f>
        <v/>
      </c>
      <c r="I15">
        <f>IFERROR(('7. EOD Report'!I15-'6. DAP Report'!I15)/'7. EOD Report'!I15,0)</f>
        <v/>
      </c>
      <c r="J15">
        <f>IFERROR(('7. EOD Report'!J15-'6. DAP Report'!J15)/'7. EOD Report'!J15,0)</f>
        <v/>
      </c>
      <c r="K15">
        <f>IFERROR(('7. EOD Report'!K15-'6. DAP Report'!K15)/'7. EOD Report'!K15,0)</f>
        <v/>
      </c>
      <c r="L15">
        <f>IFERROR(('7. EOD Report'!L15-'6. DAP Report'!L15)/'7. EOD Report'!L15,0)</f>
        <v/>
      </c>
      <c r="M15">
        <f>IFERROR(('7. EOD Report'!M15-'6. DAP Report'!M15)/'7. EOD Report'!M15,0)</f>
        <v/>
      </c>
      <c r="N15">
        <f>IFERROR(('7. EOD Report'!N15-'6. DAP Report'!N15)/'7. EOD Report'!N15,0)</f>
        <v/>
      </c>
      <c r="O15">
        <f>IFERROR(('7. EOD Report'!O15-'6. DAP Report'!O15)/'7. EOD Report'!O15,0)</f>
        <v/>
      </c>
      <c r="P15">
        <f>IFERROR(('7. EOD Report'!P15-'6. DAP Report'!P15)/'7. EOD Report'!P15,0)</f>
        <v/>
      </c>
      <c r="Q15">
        <f>IFERROR(('7. EOD Report'!Q15-'6. DAP Report'!Q15)/'7. EOD Report'!Q15,0)</f>
        <v/>
      </c>
      <c r="R15">
        <f>IFERROR(('7. EOD Report'!R15-'6. DAP Report'!R15)/'7. EOD Report'!R15,0)</f>
        <v/>
      </c>
      <c r="S15">
        <f>IFERROR(('7. EOD Report'!S15-'6. DAP Report'!S15)/'7. EOD Report'!S15,0)</f>
        <v/>
      </c>
      <c r="T15">
        <f>IFERROR(('7. EOD Report'!T15-'6. DAP Report'!T15)/'7. EOD Report'!T15,0)</f>
        <v/>
      </c>
      <c r="U15">
        <f>IFERROR(('7. EOD Report'!U15-'6. DAP Report'!U15)/'7. EOD Report'!U15,0)</f>
        <v/>
      </c>
      <c r="V15">
        <f>IFERROR(('7. EOD Report'!V15-'6. DAP Report'!V15)/'7. EOD Report'!V15,0)</f>
        <v/>
      </c>
    </row>
    <row r="16">
      <c r="C16" t="n">
        <v>6</v>
      </c>
      <c r="D16">
        <f>IFERROR(('7. EOD Report'!D16-'6. DAP Report'!D16)/'7. EOD Report'!D16,0)</f>
        <v/>
      </c>
      <c r="E16">
        <f>IFERROR(('7. EOD Report'!E16-'6. DAP Report'!E16)/'7. EOD Report'!E16,0)</f>
        <v/>
      </c>
      <c r="F16">
        <f>IFERROR(('7. EOD Report'!F16-'6. DAP Report'!F16)/'7. EOD Report'!F16,0)</f>
        <v/>
      </c>
      <c r="G16">
        <f>IFERROR(('7. EOD Report'!G16-'6. DAP Report'!G16)/'7. EOD Report'!G16,0)</f>
        <v/>
      </c>
      <c r="H16">
        <f>IFERROR(('7. EOD Report'!H16-'6. DAP Report'!H16)/'7. EOD Report'!H16,0)</f>
        <v/>
      </c>
      <c r="I16">
        <f>IFERROR(('7. EOD Report'!I16-'6. DAP Report'!I16)/'7. EOD Report'!I16,0)</f>
        <v/>
      </c>
      <c r="J16">
        <f>IFERROR(('7. EOD Report'!J16-'6. DAP Report'!J16)/'7. EOD Report'!J16,0)</f>
        <v/>
      </c>
      <c r="K16">
        <f>IFERROR(('7. EOD Report'!K16-'6. DAP Report'!K16)/'7. EOD Report'!K16,0)</f>
        <v/>
      </c>
      <c r="L16">
        <f>IFERROR(('7. EOD Report'!L16-'6. DAP Report'!L16)/'7. EOD Report'!L16,0)</f>
        <v/>
      </c>
      <c r="M16">
        <f>IFERROR(('7. EOD Report'!M16-'6. DAP Report'!M16)/'7. EOD Report'!M16,0)</f>
        <v/>
      </c>
      <c r="N16">
        <f>IFERROR(('7. EOD Report'!N16-'6. DAP Report'!N16)/'7. EOD Report'!N16,0)</f>
        <v/>
      </c>
      <c r="O16">
        <f>IFERROR(('7. EOD Report'!O16-'6. DAP Report'!O16)/'7. EOD Report'!O16,0)</f>
        <v/>
      </c>
      <c r="P16">
        <f>IFERROR(('7. EOD Report'!P16-'6. DAP Report'!P16)/'7. EOD Report'!P16,0)</f>
        <v/>
      </c>
      <c r="Q16">
        <f>IFERROR(('7. EOD Report'!Q16-'6. DAP Report'!Q16)/'7. EOD Report'!Q16,0)</f>
        <v/>
      </c>
      <c r="R16">
        <f>IFERROR(('7. EOD Report'!R16-'6. DAP Report'!R16)/'7. EOD Report'!R16,0)</f>
        <v/>
      </c>
      <c r="S16">
        <f>IFERROR(('7. EOD Report'!S16-'6. DAP Report'!S16)/'7. EOD Report'!S16,0)</f>
        <v/>
      </c>
      <c r="T16">
        <f>IFERROR(('7. EOD Report'!T16-'6. DAP Report'!T16)/'7. EOD Report'!T16,0)</f>
        <v/>
      </c>
      <c r="U16">
        <f>IFERROR(('7. EOD Report'!U16-'6. DAP Report'!U16)/'7. EOD Report'!U16,0)</f>
        <v/>
      </c>
      <c r="V16">
        <f>IFERROR(('7. EOD Report'!V16-'6. DAP Report'!V16)/'7. EOD Report'!V16,0)</f>
        <v/>
      </c>
    </row>
    <row r="17">
      <c r="C17" t="n">
        <v>7</v>
      </c>
      <c r="D17">
        <f>IFERROR(('7. EOD Report'!D17-'6. DAP Report'!D17)/'7. EOD Report'!D17,0)</f>
        <v/>
      </c>
      <c r="E17">
        <f>IFERROR(('7. EOD Report'!E17-'6. DAP Report'!E17)/'7. EOD Report'!E17,0)</f>
        <v/>
      </c>
      <c r="F17">
        <f>IFERROR(('7. EOD Report'!F17-'6. DAP Report'!F17)/'7. EOD Report'!F17,0)</f>
        <v/>
      </c>
      <c r="G17">
        <f>IFERROR(('7. EOD Report'!G17-'6. DAP Report'!G17)/'7. EOD Report'!G17,0)</f>
        <v/>
      </c>
      <c r="H17">
        <f>IFERROR(('7. EOD Report'!H17-'6. DAP Report'!H17)/'7. EOD Report'!H17,0)</f>
        <v/>
      </c>
      <c r="I17">
        <f>IFERROR(('7. EOD Report'!I17-'6. DAP Report'!I17)/'7. EOD Report'!I17,0)</f>
        <v/>
      </c>
      <c r="J17">
        <f>IFERROR(('7. EOD Report'!J17-'6. DAP Report'!J17)/'7. EOD Report'!J17,0)</f>
        <v/>
      </c>
      <c r="K17">
        <f>IFERROR(('7. EOD Report'!K17-'6. DAP Report'!K17)/'7. EOD Report'!K17,0)</f>
        <v/>
      </c>
      <c r="L17">
        <f>IFERROR(('7. EOD Report'!L17-'6. DAP Report'!L17)/'7. EOD Report'!L17,0)</f>
        <v/>
      </c>
      <c r="M17">
        <f>IFERROR(('7. EOD Report'!M17-'6. DAP Report'!M17)/'7. EOD Report'!M17,0)</f>
        <v/>
      </c>
      <c r="N17">
        <f>IFERROR(('7. EOD Report'!N17-'6. DAP Report'!N17)/'7. EOD Report'!N17,0)</f>
        <v/>
      </c>
      <c r="O17">
        <f>IFERROR(('7. EOD Report'!O17-'6. DAP Report'!O17)/'7. EOD Report'!O17,0)</f>
        <v/>
      </c>
      <c r="P17">
        <f>IFERROR(('7. EOD Report'!P17-'6. DAP Report'!P17)/'7. EOD Report'!P17,0)</f>
        <v/>
      </c>
      <c r="Q17">
        <f>IFERROR(('7. EOD Report'!Q17-'6. DAP Report'!Q17)/'7. EOD Report'!Q17,0)</f>
        <v/>
      </c>
      <c r="R17">
        <f>IFERROR(('7. EOD Report'!R17-'6. DAP Report'!R17)/'7. EOD Report'!R17,0)</f>
        <v/>
      </c>
      <c r="S17">
        <f>IFERROR(('7. EOD Report'!S17-'6. DAP Report'!S17)/'7. EOD Report'!S17,0)</f>
        <v/>
      </c>
      <c r="T17">
        <f>IFERROR(('7. EOD Report'!T17-'6. DAP Report'!T17)/'7. EOD Report'!T17,0)</f>
        <v/>
      </c>
      <c r="U17">
        <f>IFERROR(('7. EOD Report'!U17-'6. DAP Report'!U17)/'7. EOD Report'!U17,0)</f>
        <v/>
      </c>
      <c r="V17">
        <f>IFERROR(('7. EOD Report'!V17-'6. DAP Report'!V17)/'7. EOD Report'!V17,0)</f>
        <v/>
      </c>
    </row>
    <row r="18">
      <c r="C18" t="n">
        <v>8</v>
      </c>
      <c r="D18">
        <f>IFERROR(('7. EOD Report'!D18-'6. DAP Report'!D18)/'7. EOD Report'!D18,0)</f>
        <v/>
      </c>
      <c r="E18">
        <f>IFERROR(('7. EOD Report'!E18-'6. DAP Report'!E18)/'7. EOD Report'!E18,0)</f>
        <v/>
      </c>
      <c r="F18">
        <f>IFERROR(('7. EOD Report'!F18-'6. DAP Report'!F18)/'7. EOD Report'!F18,0)</f>
        <v/>
      </c>
      <c r="G18">
        <f>IFERROR(('7. EOD Report'!G18-'6. DAP Report'!G18)/'7. EOD Report'!G18,0)</f>
        <v/>
      </c>
      <c r="H18">
        <f>IFERROR(('7. EOD Report'!H18-'6. DAP Report'!H18)/'7. EOD Report'!H18,0)</f>
        <v/>
      </c>
      <c r="I18">
        <f>IFERROR(('7. EOD Report'!I18-'6. DAP Report'!I18)/'7. EOD Report'!I18,0)</f>
        <v/>
      </c>
      <c r="J18">
        <f>IFERROR(('7. EOD Report'!J18-'6. DAP Report'!J18)/'7. EOD Report'!J18,0)</f>
        <v/>
      </c>
      <c r="K18">
        <f>IFERROR(('7. EOD Report'!K18-'6. DAP Report'!K18)/'7. EOD Report'!K18,0)</f>
        <v/>
      </c>
      <c r="L18">
        <f>IFERROR(('7. EOD Report'!L18-'6. DAP Report'!L18)/'7. EOD Report'!L18,0)</f>
        <v/>
      </c>
      <c r="M18">
        <f>IFERROR(('7. EOD Report'!M18-'6. DAP Report'!M18)/'7. EOD Report'!M18,0)</f>
        <v/>
      </c>
      <c r="N18">
        <f>IFERROR(('7. EOD Report'!N18-'6. DAP Report'!N18)/'7. EOD Report'!N18,0)</f>
        <v/>
      </c>
      <c r="O18">
        <f>IFERROR(('7. EOD Report'!O18-'6. DAP Report'!O18)/'7. EOD Report'!O18,0)</f>
        <v/>
      </c>
      <c r="P18">
        <f>IFERROR(('7. EOD Report'!P18-'6. DAP Report'!P18)/'7. EOD Report'!P18,0)</f>
        <v/>
      </c>
      <c r="Q18">
        <f>IFERROR(('7. EOD Report'!Q18-'6. DAP Report'!Q18)/'7. EOD Report'!Q18,0)</f>
        <v/>
      </c>
      <c r="R18">
        <f>IFERROR(('7. EOD Report'!R18-'6. DAP Report'!R18)/'7. EOD Report'!R18,0)</f>
        <v/>
      </c>
      <c r="S18">
        <f>IFERROR(('7. EOD Report'!S18-'6. DAP Report'!S18)/'7. EOD Report'!S18,0)</f>
        <v/>
      </c>
      <c r="T18">
        <f>IFERROR(('7. EOD Report'!T18-'6. DAP Report'!T18)/'7. EOD Report'!T18,0)</f>
        <v/>
      </c>
      <c r="U18">
        <f>IFERROR(('7. EOD Report'!U18-'6. DAP Report'!U18)/'7. EOD Report'!U18,0)</f>
        <v/>
      </c>
      <c r="V18">
        <f>IFERROR(('7. EOD Report'!V18-'6. DAP Report'!V18)/'7. EOD Report'!V18,0)</f>
        <v/>
      </c>
    </row>
    <row r="19">
      <c r="C19" t="n">
        <v>9</v>
      </c>
      <c r="D19">
        <f>IFERROR(('7. EOD Report'!D19-'6. DAP Report'!D19)/'7. EOD Report'!D19,0)</f>
        <v/>
      </c>
      <c r="E19">
        <f>IFERROR(('7. EOD Report'!E19-'6. DAP Report'!E19)/'7. EOD Report'!E19,0)</f>
        <v/>
      </c>
      <c r="F19">
        <f>IFERROR(('7. EOD Report'!F19-'6. DAP Report'!F19)/'7. EOD Report'!F19,0)</f>
        <v/>
      </c>
      <c r="G19">
        <f>IFERROR(('7. EOD Report'!G19-'6. DAP Report'!G19)/'7. EOD Report'!G19,0)</f>
        <v/>
      </c>
      <c r="H19">
        <f>IFERROR(('7. EOD Report'!H19-'6. DAP Report'!H19)/'7. EOD Report'!H19,0)</f>
        <v/>
      </c>
      <c r="I19">
        <f>IFERROR(('7. EOD Report'!I19-'6. DAP Report'!I19)/'7. EOD Report'!I19,0)</f>
        <v/>
      </c>
      <c r="J19">
        <f>IFERROR(('7. EOD Report'!J19-'6. DAP Report'!J19)/'7. EOD Report'!J19,0)</f>
        <v/>
      </c>
      <c r="K19">
        <f>IFERROR(('7. EOD Report'!K19-'6. DAP Report'!K19)/'7. EOD Report'!K19,0)</f>
        <v/>
      </c>
      <c r="L19">
        <f>IFERROR(('7. EOD Report'!L19-'6. DAP Report'!L19)/'7. EOD Report'!L19,0)</f>
        <v/>
      </c>
      <c r="M19">
        <f>IFERROR(('7. EOD Report'!M19-'6. DAP Report'!M19)/'7. EOD Report'!M19,0)</f>
        <v/>
      </c>
      <c r="N19">
        <f>IFERROR(('7. EOD Report'!N19-'6. DAP Report'!N19)/'7. EOD Report'!N19,0)</f>
        <v/>
      </c>
      <c r="O19">
        <f>IFERROR(('7. EOD Report'!O19-'6. DAP Report'!O19)/'7. EOD Report'!O19,0)</f>
        <v/>
      </c>
      <c r="P19">
        <f>IFERROR(('7. EOD Report'!P19-'6. DAP Report'!P19)/'7. EOD Report'!P19,0)</f>
        <v/>
      </c>
      <c r="Q19">
        <f>IFERROR(('7. EOD Report'!Q19-'6. DAP Report'!Q19)/'7. EOD Report'!Q19,0)</f>
        <v/>
      </c>
      <c r="R19">
        <f>IFERROR(('7. EOD Report'!R19-'6. DAP Report'!R19)/'7. EOD Report'!R19,0)</f>
        <v/>
      </c>
      <c r="S19">
        <f>IFERROR(('7. EOD Report'!S19-'6. DAP Report'!S19)/'7. EOD Report'!S19,0)</f>
        <v/>
      </c>
      <c r="T19">
        <f>IFERROR(('7. EOD Report'!T19-'6. DAP Report'!T19)/'7. EOD Report'!T19,0)</f>
        <v/>
      </c>
      <c r="U19">
        <f>IFERROR(('7. EOD Report'!U19-'6. DAP Report'!U19)/'7. EOD Report'!U19,0)</f>
        <v/>
      </c>
      <c r="V19">
        <f>IFERROR(('7. EOD Report'!V19-'6. DAP Report'!V19)/'7. EOD Report'!V19,0)</f>
        <v/>
      </c>
    </row>
    <row r="20">
      <c r="C20" t="n">
        <v>10</v>
      </c>
      <c r="D20">
        <f>IFERROR(('7. EOD Report'!D20-'6. DAP Report'!D20)/'7. EOD Report'!D20,0)</f>
        <v/>
      </c>
      <c r="E20">
        <f>IFERROR(('7. EOD Report'!E20-'6. DAP Report'!E20)/'7. EOD Report'!E20,0)</f>
        <v/>
      </c>
      <c r="F20">
        <f>IFERROR(('7. EOD Report'!F20-'6. DAP Report'!F20)/'7. EOD Report'!F20,0)</f>
        <v/>
      </c>
      <c r="G20">
        <f>IFERROR(('7. EOD Report'!G20-'6. DAP Report'!G20)/'7. EOD Report'!G20,0)</f>
        <v/>
      </c>
      <c r="H20">
        <f>IFERROR(('7. EOD Report'!H20-'6. DAP Report'!H20)/'7. EOD Report'!H20,0)</f>
        <v/>
      </c>
      <c r="I20">
        <f>IFERROR(('7. EOD Report'!I20-'6. DAP Report'!I20)/'7. EOD Report'!I20,0)</f>
        <v/>
      </c>
      <c r="J20">
        <f>IFERROR(('7. EOD Report'!J20-'6. DAP Report'!J20)/'7. EOD Report'!J20,0)</f>
        <v/>
      </c>
      <c r="K20">
        <f>IFERROR(('7. EOD Report'!K20-'6. DAP Report'!K20)/'7. EOD Report'!K20,0)</f>
        <v/>
      </c>
      <c r="L20">
        <f>IFERROR(('7. EOD Report'!L20-'6. DAP Report'!L20)/'7. EOD Report'!L20,0)</f>
        <v/>
      </c>
      <c r="M20">
        <f>IFERROR(('7. EOD Report'!M20-'6. DAP Report'!M20)/'7. EOD Report'!M20,0)</f>
        <v/>
      </c>
      <c r="N20">
        <f>IFERROR(('7. EOD Report'!N20-'6. DAP Report'!N20)/'7. EOD Report'!N20,0)</f>
        <v/>
      </c>
      <c r="O20">
        <f>IFERROR(('7. EOD Report'!O20-'6. DAP Report'!O20)/'7. EOD Report'!O20,0)</f>
        <v/>
      </c>
      <c r="P20">
        <f>IFERROR(('7. EOD Report'!P20-'6. DAP Report'!P20)/'7. EOD Report'!P20,0)</f>
        <v/>
      </c>
      <c r="Q20">
        <f>IFERROR(('7. EOD Report'!Q20-'6. DAP Report'!Q20)/'7. EOD Report'!Q20,0)</f>
        <v/>
      </c>
      <c r="R20">
        <f>IFERROR(('7. EOD Report'!R20-'6. DAP Report'!R20)/'7. EOD Report'!R20,0)</f>
        <v/>
      </c>
      <c r="S20">
        <f>IFERROR(('7. EOD Report'!S20-'6. DAP Report'!S20)/'7. EOD Report'!S20,0)</f>
        <v/>
      </c>
      <c r="T20">
        <f>IFERROR(('7. EOD Report'!T20-'6. DAP Report'!T20)/'7. EOD Report'!T20,0)</f>
        <v/>
      </c>
      <c r="U20">
        <f>IFERROR(('7. EOD Report'!U20-'6. DAP Report'!U20)/'7. EOD Report'!U20,0)</f>
        <v/>
      </c>
      <c r="V20">
        <f>IFERROR(('7. EOD Report'!V20-'6. DAP Report'!V20)/'7. EOD Report'!V20,0)</f>
        <v/>
      </c>
    </row>
    <row r="21">
      <c r="C21" t="n">
        <v>11</v>
      </c>
      <c r="D21">
        <f>IFERROR(('7. EOD Report'!D21-'6. DAP Report'!D21)/'7. EOD Report'!D21,0)</f>
        <v/>
      </c>
      <c r="E21">
        <f>IFERROR(('7. EOD Report'!E21-'6. DAP Report'!E21)/'7. EOD Report'!E21,0)</f>
        <v/>
      </c>
      <c r="F21">
        <f>IFERROR(('7. EOD Report'!F21-'6. DAP Report'!F21)/'7. EOD Report'!F21,0)</f>
        <v/>
      </c>
      <c r="G21">
        <f>IFERROR(('7. EOD Report'!G21-'6. DAP Report'!G21)/'7. EOD Report'!G21,0)</f>
        <v/>
      </c>
      <c r="H21">
        <f>IFERROR(('7. EOD Report'!H21-'6. DAP Report'!H21)/'7. EOD Report'!H21,0)</f>
        <v/>
      </c>
      <c r="I21">
        <f>IFERROR(('7. EOD Report'!I21-'6. DAP Report'!I21)/'7. EOD Report'!I21,0)</f>
        <v/>
      </c>
      <c r="J21">
        <f>IFERROR(('7. EOD Report'!J21-'6. DAP Report'!J21)/'7. EOD Report'!J21,0)</f>
        <v/>
      </c>
      <c r="K21">
        <f>IFERROR(('7. EOD Report'!K21-'6. DAP Report'!K21)/'7. EOD Report'!K21,0)</f>
        <v/>
      </c>
      <c r="L21">
        <f>IFERROR(('7. EOD Report'!L21-'6. DAP Report'!L21)/'7. EOD Report'!L21,0)</f>
        <v/>
      </c>
      <c r="M21">
        <f>IFERROR(('7. EOD Report'!M21-'6. DAP Report'!M21)/'7. EOD Report'!M21,0)</f>
        <v/>
      </c>
      <c r="N21">
        <f>IFERROR(('7. EOD Report'!N21-'6. DAP Report'!N21)/'7. EOD Report'!N21,0)</f>
        <v/>
      </c>
      <c r="O21">
        <f>IFERROR(('7. EOD Report'!O21-'6. DAP Report'!O21)/'7. EOD Report'!O21,0)</f>
        <v/>
      </c>
      <c r="P21">
        <f>IFERROR(('7. EOD Report'!P21-'6. DAP Report'!P21)/'7. EOD Report'!P21,0)</f>
        <v/>
      </c>
      <c r="Q21">
        <f>IFERROR(('7. EOD Report'!Q21-'6. DAP Report'!Q21)/'7. EOD Report'!Q21,0)</f>
        <v/>
      </c>
      <c r="R21">
        <f>IFERROR(('7. EOD Report'!R21-'6. DAP Report'!R21)/'7. EOD Report'!R21,0)</f>
        <v/>
      </c>
      <c r="S21">
        <f>IFERROR(('7. EOD Report'!S21-'6. DAP Report'!S21)/'7. EOD Report'!S21,0)</f>
        <v/>
      </c>
      <c r="T21">
        <f>IFERROR(('7. EOD Report'!T21-'6. DAP Report'!T21)/'7. EOD Report'!T21,0)</f>
        <v/>
      </c>
      <c r="U21">
        <f>IFERROR(('7. EOD Report'!U21-'6. DAP Report'!U21)/'7. EOD Report'!U21,0)</f>
        <v/>
      </c>
      <c r="V21">
        <f>IFERROR(('7. EOD Report'!V21-'6. DAP Report'!V21)/'7. EOD Report'!V21,0)</f>
        <v/>
      </c>
    </row>
    <row r="22">
      <c r="C22" t="n">
        <v>12</v>
      </c>
      <c r="D22">
        <f>IFERROR(('7. EOD Report'!D22-'6. DAP Report'!D22)/'7. EOD Report'!D22,0)</f>
        <v/>
      </c>
      <c r="E22">
        <f>IFERROR(('7. EOD Report'!E22-'6. DAP Report'!E22)/'7. EOD Report'!E22,0)</f>
        <v/>
      </c>
      <c r="F22">
        <f>IFERROR(('7. EOD Report'!F22-'6. DAP Report'!F22)/'7. EOD Report'!F22,0)</f>
        <v/>
      </c>
      <c r="G22">
        <f>IFERROR(('7. EOD Report'!G22-'6. DAP Report'!G22)/'7. EOD Report'!G22,0)</f>
        <v/>
      </c>
      <c r="H22">
        <f>IFERROR(('7. EOD Report'!H22-'6. DAP Report'!H22)/'7. EOD Report'!H22,0)</f>
        <v/>
      </c>
      <c r="I22">
        <f>IFERROR(('7. EOD Report'!I22-'6. DAP Report'!I22)/'7. EOD Report'!I22,0)</f>
        <v/>
      </c>
      <c r="J22">
        <f>IFERROR(('7. EOD Report'!J22-'6. DAP Report'!J22)/'7. EOD Report'!J22,0)</f>
        <v/>
      </c>
      <c r="K22">
        <f>IFERROR(('7. EOD Report'!K22-'6. DAP Report'!K22)/'7. EOD Report'!K22,0)</f>
        <v/>
      </c>
      <c r="L22">
        <f>IFERROR(('7. EOD Report'!L22-'6. DAP Report'!L22)/'7. EOD Report'!L22,0)</f>
        <v/>
      </c>
      <c r="M22">
        <f>IFERROR(('7. EOD Report'!M22-'6. DAP Report'!M22)/'7. EOD Report'!M22,0)</f>
        <v/>
      </c>
      <c r="N22">
        <f>IFERROR(('7. EOD Report'!N22-'6. DAP Report'!N22)/'7. EOD Report'!N22,0)</f>
        <v/>
      </c>
      <c r="O22">
        <f>IFERROR(('7. EOD Report'!O22-'6. DAP Report'!O22)/'7. EOD Report'!O22,0)</f>
        <v/>
      </c>
      <c r="P22">
        <f>IFERROR(('7. EOD Report'!P22-'6. DAP Report'!P22)/'7. EOD Report'!P22,0)</f>
        <v/>
      </c>
      <c r="Q22">
        <f>IFERROR(('7. EOD Report'!Q22-'6. DAP Report'!Q22)/'7. EOD Report'!Q22,0)</f>
        <v/>
      </c>
      <c r="R22">
        <f>IFERROR(('7. EOD Report'!R22-'6. DAP Report'!R22)/'7. EOD Report'!R22,0)</f>
        <v/>
      </c>
      <c r="S22">
        <f>IFERROR(('7. EOD Report'!S22-'6. DAP Report'!S22)/'7. EOD Report'!S22,0)</f>
        <v/>
      </c>
      <c r="T22">
        <f>IFERROR(('7. EOD Report'!T22-'6. DAP Report'!T22)/'7. EOD Report'!T22,0)</f>
        <v/>
      </c>
      <c r="U22">
        <f>IFERROR(('7. EOD Report'!U22-'6. DAP Report'!U22)/'7. EOD Report'!U22,0)</f>
        <v/>
      </c>
      <c r="V22">
        <f>IFERROR(('7. EOD Report'!V22-'6. DAP Report'!V22)/'7. EOD Report'!V22,0)</f>
        <v/>
      </c>
    </row>
    <row r="23">
      <c r="C23" t="n">
        <v>13</v>
      </c>
      <c r="D23">
        <f>IFERROR(('7. EOD Report'!D23-'6. DAP Report'!D23)/'7. EOD Report'!D23,0)</f>
        <v/>
      </c>
      <c r="E23">
        <f>IFERROR(('7. EOD Report'!E23-'6. DAP Report'!E23)/'7. EOD Report'!E23,0)</f>
        <v/>
      </c>
      <c r="F23">
        <f>IFERROR(('7. EOD Report'!F23-'6. DAP Report'!F23)/'7. EOD Report'!F23,0)</f>
        <v/>
      </c>
      <c r="G23">
        <f>IFERROR(('7. EOD Report'!G23-'6. DAP Report'!G23)/'7. EOD Report'!G23,0)</f>
        <v/>
      </c>
      <c r="H23">
        <f>IFERROR(('7. EOD Report'!H23-'6. DAP Report'!H23)/'7. EOD Report'!H23,0)</f>
        <v/>
      </c>
      <c r="I23">
        <f>IFERROR(('7. EOD Report'!I23-'6. DAP Report'!I23)/'7. EOD Report'!I23,0)</f>
        <v/>
      </c>
      <c r="J23">
        <f>IFERROR(('7. EOD Report'!J23-'6. DAP Report'!J23)/'7. EOD Report'!J23,0)</f>
        <v/>
      </c>
      <c r="K23">
        <f>IFERROR(('7. EOD Report'!K23-'6. DAP Report'!K23)/'7. EOD Report'!K23,0)</f>
        <v/>
      </c>
      <c r="L23">
        <f>IFERROR(('7. EOD Report'!L23-'6. DAP Report'!L23)/'7. EOD Report'!L23,0)</f>
        <v/>
      </c>
      <c r="M23">
        <f>IFERROR(('7. EOD Report'!M23-'6. DAP Report'!M23)/'7. EOD Report'!M23,0)</f>
        <v/>
      </c>
      <c r="N23">
        <f>IFERROR(('7. EOD Report'!N23-'6. DAP Report'!N23)/'7. EOD Report'!N23,0)</f>
        <v/>
      </c>
      <c r="O23">
        <f>IFERROR(('7. EOD Report'!O23-'6. DAP Report'!O23)/'7. EOD Report'!O23,0)</f>
        <v/>
      </c>
      <c r="P23">
        <f>IFERROR(('7. EOD Report'!P23-'6. DAP Report'!P23)/'7. EOD Report'!P23,0)</f>
        <v/>
      </c>
      <c r="Q23">
        <f>IFERROR(('7. EOD Report'!Q23-'6. DAP Report'!Q23)/'7. EOD Report'!Q23,0)</f>
        <v/>
      </c>
      <c r="R23">
        <f>IFERROR(('7. EOD Report'!R23-'6. DAP Report'!R23)/'7. EOD Report'!R23,0)</f>
        <v/>
      </c>
      <c r="S23">
        <f>IFERROR(('7. EOD Report'!S23-'6. DAP Report'!S23)/'7. EOD Report'!S23,0)</f>
        <v/>
      </c>
      <c r="T23">
        <f>IFERROR(('7. EOD Report'!T23-'6. DAP Report'!T23)/'7. EOD Report'!T23,0)</f>
        <v/>
      </c>
      <c r="U23">
        <f>IFERROR(('7. EOD Report'!U23-'6. DAP Report'!U23)/'7. EOD Report'!U23,0)</f>
        <v/>
      </c>
      <c r="V23">
        <f>IFERROR(('7. EOD Report'!V23-'6. DAP Report'!V23)/'7. EOD Report'!V23,0)</f>
        <v/>
      </c>
    </row>
    <row r="24">
      <c r="C24" t="n">
        <v>14</v>
      </c>
      <c r="D24">
        <f>IFERROR(('7. EOD Report'!D24-'6. DAP Report'!D24)/'7. EOD Report'!D24,0)</f>
        <v/>
      </c>
      <c r="E24">
        <f>IFERROR(('7. EOD Report'!E24-'6. DAP Report'!E24)/'7. EOD Report'!E24,0)</f>
        <v/>
      </c>
      <c r="F24">
        <f>IFERROR(('7. EOD Report'!F24-'6. DAP Report'!F24)/'7. EOD Report'!F24,0)</f>
        <v/>
      </c>
      <c r="G24">
        <f>IFERROR(('7. EOD Report'!G24-'6. DAP Report'!G24)/'7. EOD Report'!G24,0)</f>
        <v/>
      </c>
      <c r="H24">
        <f>IFERROR(('7. EOD Report'!H24-'6. DAP Report'!H24)/'7. EOD Report'!H24,0)</f>
        <v/>
      </c>
      <c r="I24">
        <f>IFERROR(('7. EOD Report'!I24-'6. DAP Report'!I24)/'7. EOD Report'!I24,0)</f>
        <v/>
      </c>
      <c r="J24">
        <f>IFERROR(('7. EOD Report'!J24-'6. DAP Report'!J24)/'7. EOD Report'!J24,0)</f>
        <v/>
      </c>
      <c r="K24">
        <f>IFERROR(('7. EOD Report'!K24-'6. DAP Report'!K24)/'7. EOD Report'!K24,0)</f>
        <v/>
      </c>
      <c r="L24">
        <f>IFERROR(('7. EOD Report'!L24-'6. DAP Report'!L24)/'7. EOD Report'!L24,0)</f>
        <v/>
      </c>
      <c r="M24">
        <f>IFERROR(('7. EOD Report'!M24-'6. DAP Report'!M24)/'7. EOD Report'!M24,0)</f>
        <v/>
      </c>
      <c r="N24">
        <f>IFERROR(('7. EOD Report'!N24-'6. DAP Report'!N24)/'7. EOD Report'!N24,0)</f>
        <v/>
      </c>
      <c r="O24">
        <f>IFERROR(('7. EOD Report'!O24-'6. DAP Report'!O24)/'7. EOD Report'!O24,0)</f>
        <v/>
      </c>
      <c r="P24">
        <f>IFERROR(('7. EOD Report'!P24-'6. DAP Report'!P24)/'7. EOD Report'!P24,0)</f>
        <v/>
      </c>
      <c r="Q24">
        <f>IFERROR(('7. EOD Report'!Q24-'6. DAP Report'!Q24)/'7. EOD Report'!Q24,0)</f>
        <v/>
      </c>
      <c r="R24">
        <f>IFERROR(('7. EOD Report'!R24-'6. DAP Report'!R24)/'7. EOD Report'!R24,0)</f>
        <v/>
      </c>
      <c r="S24">
        <f>IFERROR(('7. EOD Report'!S24-'6. DAP Report'!S24)/'7. EOD Report'!S24,0)</f>
        <v/>
      </c>
      <c r="T24">
        <f>IFERROR(('7. EOD Report'!T24-'6. DAP Report'!T24)/'7. EOD Report'!T24,0)</f>
        <v/>
      </c>
      <c r="U24">
        <f>IFERROR(('7. EOD Report'!U24-'6. DAP Report'!U24)/'7. EOD Report'!U24,0)</f>
        <v/>
      </c>
      <c r="V24">
        <f>IFERROR(('7. EOD Report'!V24-'6. DAP Report'!V24)/'7. EOD Report'!V24,0)</f>
        <v/>
      </c>
    </row>
    <row r="25">
      <c r="C25" t="n">
        <v>15</v>
      </c>
      <c r="D25">
        <f>IFERROR(('7. EOD Report'!D25-'6. DAP Report'!D25)/'7. EOD Report'!D25,0)</f>
        <v/>
      </c>
      <c r="E25">
        <f>IFERROR(('7. EOD Report'!E25-'6. DAP Report'!E25)/'7. EOD Report'!E25,0)</f>
        <v/>
      </c>
      <c r="F25">
        <f>IFERROR(('7. EOD Report'!F25-'6. DAP Report'!F25)/'7. EOD Report'!F25,0)</f>
        <v/>
      </c>
      <c r="G25">
        <f>IFERROR(('7. EOD Report'!G25-'6. DAP Report'!G25)/'7. EOD Report'!G25,0)</f>
        <v/>
      </c>
      <c r="H25">
        <f>IFERROR(('7. EOD Report'!H25-'6. DAP Report'!H25)/'7. EOD Report'!H25,0)</f>
        <v/>
      </c>
      <c r="I25">
        <f>IFERROR(('7. EOD Report'!I25-'6. DAP Report'!I25)/'7. EOD Report'!I25,0)</f>
        <v/>
      </c>
      <c r="J25">
        <f>IFERROR(('7. EOD Report'!J25-'6. DAP Report'!J25)/'7. EOD Report'!J25,0)</f>
        <v/>
      </c>
      <c r="K25">
        <f>IFERROR(('7. EOD Report'!K25-'6. DAP Report'!K25)/'7. EOD Report'!K25,0)</f>
        <v/>
      </c>
      <c r="L25">
        <f>IFERROR(('7. EOD Report'!L25-'6. DAP Report'!L25)/'7. EOD Report'!L25,0)</f>
        <v/>
      </c>
      <c r="M25">
        <f>IFERROR(('7. EOD Report'!M25-'6. DAP Report'!M25)/'7. EOD Report'!M25,0)</f>
        <v/>
      </c>
      <c r="N25">
        <f>IFERROR(('7. EOD Report'!N25-'6. DAP Report'!N25)/'7. EOD Report'!N25,0)</f>
        <v/>
      </c>
      <c r="O25">
        <f>IFERROR(('7. EOD Report'!O25-'6. DAP Report'!O25)/'7. EOD Report'!O25,0)</f>
        <v/>
      </c>
      <c r="P25">
        <f>IFERROR(('7. EOD Report'!P25-'6. DAP Report'!P25)/'7. EOD Report'!P25,0)</f>
        <v/>
      </c>
      <c r="Q25">
        <f>IFERROR(('7. EOD Report'!Q25-'6. DAP Report'!Q25)/'7. EOD Report'!Q25,0)</f>
        <v/>
      </c>
      <c r="R25">
        <f>IFERROR(('7. EOD Report'!R25-'6. DAP Report'!R25)/'7. EOD Report'!R25,0)</f>
        <v/>
      </c>
      <c r="S25">
        <f>IFERROR(('7. EOD Report'!S25-'6. DAP Report'!S25)/'7. EOD Report'!S25,0)</f>
        <v/>
      </c>
      <c r="T25">
        <f>IFERROR(('7. EOD Report'!T25-'6. DAP Report'!T25)/'7. EOD Report'!T25,0)</f>
        <v/>
      </c>
      <c r="U25">
        <f>IFERROR(('7. EOD Report'!U25-'6. DAP Report'!U25)/'7. EOD Report'!U25,0)</f>
        <v/>
      </c>
      <c r="V25">
        <f>IFERROR(('7. EOD Report'!V25-'6. DAP Report'!V25)/'7. EOD Report'!V25,0)</f>
        <v/>
      </c>
    </row>
    <row r="26">
      <c r="C26" t="n">
        <v>16</v>
      </c>
      <c r="D26">
        <f>IFERROR(('7. EOD Report'!D26-'6. DAP Report'!D26)/'7. EOD Report'!D26,0)</f>
        <v/>
      </c>
      <c r="E26">
        <f>IFERROR(('7. EOD Report'!E26-'6. DAP Report'!E26)/'7. EOD Report'!E26,0)</f>
        <v/>
      </c>
      <c r="F26">
        <f>IFERROR(('7. EOD Report'!F26-'6. DAP Report'!F26)/'7. EOD Report'!F26,0)</f>
        <v/>
      </c>
      <c r="G26">
        <f>IFERROR(('7. EOD Report'!G26-'6. DAP Report'!G26)/'7. EOD Report'!G26,0)</f>
        <v/>
      </c>
      <c r="H26">
        <f>IFERROR(('7. EOD Report'!H26-'6. DAP Report'!H26)/'7. EOD Report'!H26,0)</f>
        <v/>
      </c>
      <c r="I26">
        <f>IFERROR(('7. EOD Report'!I26-'6. DAP Report'!I26)/'7. EOD Report'!I26,0)</f>
        <v/>
      </c>
      <c r="J26">
        <f>IFERROR(('7. EOD Report'!J26-'6. DAP Report'!J26)/'7. EOD Report'!J26,0)</f>
        <v/>
      </c>
      <c r="K26">
        <f>IFERROR(('7. EOD Report'!K26-'6. DAP Report'!K26)/'7. EOD Report'!K26,0)</f>
        <v/>
      </c>
      <c r="L26">
        <f>IFERROR(('7. EOD Report'!L26-'6. DAP Report'!L26)/'7. EOD Report'!L26,0)</f>
        <v/>
      </c>
      <c r="M26">
        <f>IFERROR(('7. EOD Report'!M26-'6. DAP Report'!M26)/'7. EOD Report'!M26,0)</f>
        <v/>
      </c>
      <c r="N26">
        <f>IFERROR(('7. EOD Report'!N26-'6. DAP Report'!N26)/'7. EOD Report'!N26,0)</f>
        <v/>
      </c>
      <c r="O26">
        <f>IFERROR(('7. EOD Report'!O26-'6. DAP Report'!O26)/'7. EOD Report'!O26,0)</f>
        <v/>
      </c>
      <c r="P26">
        <f>IFERROR(('7. EOD Report'!P26-'6. DAP Report'!P26)/'7. EOD Report'!P26,0)</f>
        <v/>
      </c>
      <c r="Q26">
        <f>IFERROR(('7. EOD Report'!Q26-'6. DAP Report'!Q26)/'7. EOD Report'!Q26,0)</f>
        <v/>
      </c>
      <c r="R26">
        <f>IFERROR(('7. EOD Report'!R26-'6. DAP Report'!R26)/'7. EOD Report'!R26,0)</f>
        <v/>
      </c>
      <c r="S26">
        <f>IFERROR(('7. EOD Report'!S26-'6. DAP Report'!S26)/'7. EOD Report'!S26,0)</f>
        <v/>
      </c>
      <c r="T26">
        <f>IFERROR(('7. EOD Report'!T26-'6. DAP Report'!T26)/'7. EOD Report'!T26,0)</f>
        <v/>
      </c>
      <c r="U26">
        <f>IFERROR(('7. EOD Report'!U26-'6. DAP Report'!U26)/'7. EOD Report'!U26,0)</f>
        <v/>
      </c>
      <c r="V26">
        <f>IFERROR(('7. EOD Report'!V26-'6. DAP Report'!V26)/'7. EOD Report'!V26,0)</f>
        <v/>
      </c>
    </row>
    <row r="27">
      <c r="C27" t="n">
        <v>17</v>
      </c>
      <c r="D27">
        <f>IFERROR(('7. EOD Report'!D27-'6. DAP Report'!D27)/'7. EOD Report'!D27,0)</f>
        <v/>
      </c>
      <c r="E27">
        <f>IFERROR(('7. EOD Report'!E27-'6. DAP Report'!E27)/'7. EOD Report'!E27,0)</f>
        <v/>
      </c>
      <c r="F27">
        <f>IFERROR(('7. EOD Report'!F27-'6. DAP Report'!F27)/'7. EOD Report'!F27,0)</f>
        <v/>
      </c>
      <c r="G27">
        <f>IFERROR(('7. EOD Report'!G27-'6. DAP Report'!G27)/'7. EOD Report'!G27,0)</f>
        <v/>
      </c>
      <c r="H27">
        <f>IFERROR(('7. EOD Report'!H27-'6. DAP Report'!H27)/'7. EOD Report'!H27,0)</f>
        <v/>
      </c>
      <c r="I27">
        <f>IFERROR(('7. EOD Report'!I27-'6. DAP Report'!I27)/'7. EOD Report'!I27,0)</f>
        <v/>
      </c>
      <c r="J27">
        <f>IFERROR(('7. EOD Report'!J27-'6. DAP Report'!J27)/'7. EOD Report'!J27,0)</f>
        <v/>
      </c>
      <c r="K27">
        <f>IFERROR(('7. EOD Report'!K27-'6. DAP Report'!K27)/'7. EOD Report'!K27,0)</f>
        <v/>
      </c>
      <c r="L27">
        <f>IFERROR(('7. EOD Report'!L27-'6. DAP Report'!L27)/'7. EOD Report'!L27,0)</f>
        <v/>
      </c>
      <c r="M27">
        <f>IFERROR(('7. EOD Report'!M27-'6. DAP Report'!M27)/'7. EOD Report'!M27,0)</f>
        <v/>
      </c>
      <c r="N27">
        <f>IFERROR(('7. EOD Report'!N27-'6. DAP Report'!N27)/'7. EOD Report'!N27,0)</f>
        <v/>
      </c>
      <c r="O27">
        <f>IFERROR(('7. EOD Report'!O27-'6. DAP Report'!O27)/'7. EOD Report'!O27,0)</f>
        <v/>
      </c>
      <c r="P27">
        <f>IFERROR(('7. EOD Report'!P27-'6. DAP Report'!P27)/'7. EOD Report'!P27,0)</f>
        <v/>
      </c>
      <c r="Q27">
        <f>IFERROR(('7. EOD Report'!Q27-'6. DAP Report'!Q27)/'7. EOD Report'!Q27,0)</f>
        <v/>
      </c>
      <c r="R27">
        <f>IFERROR(('7. EOD Report'!R27-'6. DAP Report'!R27)/'7. EOD Report'!R27,0)</f>
        <v/>
      </c>
      <c r="S27">
        <f>IFERROR(('7. EOD Report'!S27-'6. DAP Report'!S27)/'7. EOD Report'!S27,0)</f>
        <v/>
      </c>
      <c r="T27">
        <f>IFERROR(('7. EOD Report'!T27-'6. DAP Report'!T27)/'7. EOD Report'!T27,0)</f>
        <v/>
      </c>
      <c r="U27">
        <f>IFERROR(('7. EOD Report'!U27-'6. DAP Report'!U27)/'7. EOD Report'!U27,0)</f>
        <v/>
      </c>
      <c r="V27">
        <f>IFERROR(('7. EOD Report'!V27-'6. DAP Report'!V27)/'7. EOD Report'!V27,0)</f>
        <v/>
      </c>
    </row>
    <row r="28">
      <c r="C28" t="n">
        <v>18</v>
      </c>
      <c r="D28">
        <f>IFERROR(('7. EOD Report'!D28-'6. DAP Report'!D28)/'7. EOD Report'!D28,0)</f>
        <v/>
      </c>
      <c r="E28">
        <f>IFERROR(('7. EOD Report'!E28-'6. DAP Report'!E28)/'7. EOD Report'!E28,0)</f>
        <v/>
      </c>
      <c r="F28">
        <f>IFERROR(('7. EOD Report'!F28-'6. DAP Report'!F28)/'7. EOD Report'!F28,0)</f>
        <v/>
      </c>
      <c r="G28">
        <f>IFERROR(('7. EOD Report'!G28-'6. DAP Report'!G28)/'7. EOD Report'!G28,0)</f>
        <v/>
      </c>
      <c r="H28">
        <f>IFERROR(('7. EOD Report'!H28-'6. DAP Report'!H28)/'7. EOD Report'!H28,0)</f>
        <v/>
      </c>
      <c r="I28">
        <f>IFERROR(('7. EOD Report'!I28-'6. DAP Report'!I28)/'7. EOD Report'!I28,0)</f>
        <v/>
      </c>
      <c r="J28">
        <f>IFERROR(('7. EOD Report'!J28-'6. DAP Report'!J28)/'7. EOD Report'!J28,0)</f>
        <v/>
      </c>
      <c r="K28">
        <f>IFERROR(('7. EOD Report'!K28-'6. DAP Report'!K28)/'7. EOD Report'!K28,0)</f>
        <v/>
      </c>
      <c r="L28">
        <f>IFERROR(('7. EOD Report'!L28-'6. DAP Report'!L28)/'7. EOD Report'!L28,0)</f>
        <v/>
      </c>
      <c r="M28">
        <f>IFERROR(('7. EOD Report'!M28-'6. DAP Report'!M28)/'7. EOD Report'!M28,0)</f>
        <v/>
      </c>
      <c r="N28">
        <f>IFERROR(('7. EOD Report'!N28-'6. DAP Report'!N28)/'7. EOD Report'!N28,0)</f>
        <v/>
      </c>
      <c r="O28">
        <f>IFERROR(('7. EOD Report'!O28-'6. DAP Report'!O28)/'7. EOD Report'!O28,0)</f>
        <v/>
      </c>
      <c r="P28">
        <f>IFERROR(('7. EOD Report'!P28-'6. DAP Report'!P28)/'7. EOD Report'!P28,0)</f>
        <v/>
      </c>
      <c r="Q28">
        <f>IFERROR(('7. EOD Report'!Q28-'6. DAP Report'!Q28)/'7. EOD Report'!Q28,0)</f>
        <v/>
      </c>
      <c r="R28">
        <f>IFERROR(('7. EOD Report'!R28-'6. DAP Report'!R28)/'7. EOD Report'!R28,0)</f>
        <v/>
      </c>
      <c r="S28">
        <f>IFERROR(('7. EOD Report'!S28-'6. DAP Report'!S28)/'7. EOD Report'!S28,0)</f>
        <v/>
      </c>
      <c r="T28">
        <f>IFERROR(('7. EOD Report'!T28-'6. DAP Report'!T28)/'7. EOD Report'!T28,0)</f>
        <v/>
      </c>
      <c r="U28">
        <f>IFERROR(('7. EOD Report'!U28-'6. DAP Report'!U28)/'7. EOD Report'!U28,0)</f>
        <v/>
      </c>
      <c r="V28">
        <f>IFERROR(('7. EOD Report'!V28-'6. DAP Report'!V28)/'7. EOD Report'!V28,0)</f>
        <v/>
      </c>
    </row>
    <row r="29">
      <c r="C29" t="n">
        <v>19</v>
      </c>
      <c r="D29">
        <f>IFERROR(('7. EOD Report'!D29-'6. DAP Report'!D29)/'7. EOD Report'!D29,0)</f>
        <v/>
      </c>
      <c r="E29">
        <f>IFERROR(('7. EOD Report'!E29-'6. DAP Report'!E29)/'7. EOD Report'!E29,0)</f>
        <v/>
      </c>
      <c r="F29">
        <f>IFERROR(('7. EOD Report'!F29-'6. DAP Report'!F29)/'7. EOD Report'!F29,0)</f>
        <v/>
      </c>
      <c r="G29">
        <f>IFERROR(('7. EOD Report'!G29-'6. DAP Report'!G29)/'7. EOD Report'!G29,0)</f>
        <v/>
      </c>
      <c r="H29">
        <f>IFERROR(('7. EOD Report'!H29-'6. DAP Report'!H29)/'7. EOD Report'!H29,0)</f>
        <v/>
      </c>
      <c r="I29">
        <f>IFERROR(('7. EOD Report'!I29-'6. DAP Report'!I29)/'7. EOD Report'!I29,0)</f>
        <v/>
      </c>
      <c r="J29">
        <f>IFERROR(('7. EOD Report'!J29-'6. DAP Report'!J29)/'7. EOD Report'!J29,0)</f>
        <v/>
      </c>
      <c r="K29">
        <f>IFERROR(('7. EOD Report'!K29-'6. DAP Report'!K29)/'7. EOD Report'!K29,0)</f>
        <v/>
      </c>
      <c r="L29">
        <f>IFERROR(('7. EOD Report'!L29-'6. DAP Report'!L29)/'7. EOD Report'!L29,0)</f>
        <v/>
      </c>
      <c r="M29">
        <f>IFERROR(('7. EOD Report'!M29-'6. DAP Report'!M29)/'7. EOD Report'!M29,0)</f>
        <v/>
      </c>
      <c r="N29">
        <f>IFERROR(('7. EOD Report'!N29-'6. DAP Report'!N29)/'7. EOD Report'!N29,0)</f>
        <v/>
      </c>
      <c r="O29">
        <f>IFERROR(('7. EOD Report'!O29-'6. DAP Report'!O29)/'7. EOD Report'!O29,0)</f>
        <v/>
      </c>
      <c r="P29">
        <f>IFERROR(('7. EOD Report'!P29-'6. DAP Report'!P29)/'7. EOD Report'!P29,0)</f>
        <v/>
      </c>
      <c r="Q29">
        <f>IFERROR(('7. EOD Report'!Q29-'6. DAP Report'!Q29)/'7. EOD Report'!Q29,0)</f>
        <v/>
      </c>
      <c r="R29">
        <f>IFERROR(('7. EOD Report'!R29-'6. DAP Report'!R29)/'7. EOD Report'!R29,0)</f>
        <v/>
      </c>
      <c r="S29">
        <f>IFERROR(('7. EOD Report'!S29-'6. DAP Report'!S29)/'7. EOD Report'!S29,0)</f>
        <v/>
      </c>
      <c r="T29">
        <f>IFERROR(('7. EOD Report'!T29-'6. DAP Report'!T29)/'7. EOD Report'!T29,0)</f>
        <v/>
      </c>
      <c r="U29">
        <f>IFERROR(('7. EOD Report'!U29-'6. DAP Report'!U29)/'7. EOD Report'!U29,0)</f>
        <v/>
      </c>
      <c r="V29">
        <f>IFERROR(('7. EOD Report'!V29-'6. DAP Report'!V29)/'7. EOD Report'!V29,0)</f>
        <v/>
      </c>
    </row>
    <row r="30">
      <c r="C30" t="n">
        <v>20</v>
      </c>
      <c r="D30">
        <f>IFERROR(('7. EOD Report'!D30-'6. DAP Report'!D30)/'7. EOD Report'!D30,0)</f>
        <v/>
      </c>
      <c r="E30">
        <f>IFERROR(('7. EOD Report'!E30-'6. DAP Report'!E30)/'7. EOD Report'!E30,0)</f>
        <v/>
      </c>
      <c r="F30">
        <f>IFERROR(('7. EOD Report'!F30-'6. DAP Report'!F30)/'7. EOD Report'!F30,0)</f>
        <v/>
      </c>
      <c r="G30">
        <f>IFERROR(('7. EOD Report'!G30-'6. DAP Report'!G30)/'7. EOD Report'!G30,0)</f>
        <v/>
      </c>
      <c r="H30">
        <f>IFERROR(('7. EOD Report'!H30-'6. DAP Report'!H30)/'7. EOD Report'!H30,0)</f>
        <v/>
      </c>
      <c r="I30">
        <f>IFERROR(('7. EOD Report'!I30-'6. DAP Report'!I30)/'7. EOD Report'!I30,0)</f>
        <v/>
      </c>
      <c r="J30">
        <f>IFERROR(('7. EOD Report'!J30-'6. DAP Report'!J30)/'7. EOD Report'!J30,0)</f>
        <v/>
      </c>
      <c r="K30">
        <f>IFERROR(('7. EOD Report'!K30-'6. DAP Report'!K30)/'7. EOD Report'!K30,0)</f>
        <v/>
      </c>
      <c r="L30">
        <f>IFERROR(('7. EOD Report'!L30-'6. DAP Report'!L30)/'7. EOD Report'!L30,0)</f>
        <v/>
      </c>
      <c r="M30">
        <f>IFERROR(('7. EOD Report'!M30-'6. DAP Report'!M30)/'7. EOD Report'!M30,0)</f>
        <v/>
      </c>
      <c r="N30">
        <f>IFERROR(('7. EOD Report'!N30-'6. DAP Report'!N30)/'7. EOD Report'!N30,0)</f>
        <v/>
      </c>
      <c r="O30">
        <f>IFERROR(('7. EOD Report'!O30-'6. DAP Report'!O30)/'7. EOD Report'!O30,0)</f>
        <v/>
      </c>
      <c r="P30">
        <f>IFERROR(('7. EOD Report'!P30-'6. DAP Report'!P30)/'7. EOD Report'!P30,0)</f>
        <v/>
      </c>
      <c r="Q30">
        <f>IFERROR(('7. EOD Report'!Q30-'6. DAP Report'!Q30)/'7. EOD Report'!Q30,0)</f>
        <v/>
      </c>
      <c r="R30">
        <f>IFERROR(('7. EOD Report'!R30-'6. DAP Report'!R30)/'7. EOD Report'!R30,0)</f>
        <v/>
      </c>
      <c r="S30">
        <f>IFERROR(('7. EOD Report'!S30-'6. DAP Report'!S30)/'7. EOD Report'!S30,0)</f>
        <v/>
      </c>
      <c r="T30">
        <f>IFERROR(('7. EOD Report'!T30-'6. DAP Report'!T30)/'7. EOD Report'!T30,0)</f>
        <v/>
      </c>
      <c r="U30">
        <f>IFERROR(('7. EOD Report'!U30-'6. DAP Report'!U30)/'7. EOD Report'!U30,0)</f>
        <v/>
      </c>
      <c r="V30">
        <f>IFERROR(('7. EOD Report'!V30-'6. DAP Report'!V30)/'7. EOD Report'!V30,0)</f>
        <v/>
      </c>
    </row>
    <row r="31">
      <c r="C31" t="n">
        <v>21</v>
      </c>
      <c r="D31">
        <f>IFERROR(('7. EOD Report'!D31-'6. DAP Report'!D31)/'7. EOD Report'!D31,0)</f>
        <v/>
      </c>
      <c r="E31">
        <f>IFERROR(('7. EOD Report'!E31-'6. DAP Report'!E31)/'7. EOD Report'!E31,0)</f>
        <v/>
      </c>
      <c r="F31">
        <f>IFERROR(('7. EOD Report'!F31-'6. DAP Report'!F31)/'7. EOD Report'!F31,0)</f>
        <v/>
      </c>
      <c r="G31">
        <f>IFERROR(('7. EOD Report'!G31-'6. DAP Report'!G31)/'7. EOD Report'!G31,0)</f>
        <v/>
      </c>
      <c r="H31">
        <f>IFERROR(('7. EOD Report'!H31-'6. DAP Report'!H31)/'7. EOD Report'!H31,0)</f>
        <v/>
      </c>
      <c r="I31">
        <f>IFERROR(('7. EOD Report'!I31-'6. DAP Report'!I31)/'7. EOD Report'!I31,0)</f>
        <v/>
      </c>
      <c r="J31">
        <f>IFERROR(('7. EOD Report'!J31-'6. DAP Report'!J31)/'7. EOD Report'!J31,0)</f>
        <v/>
      </c>
      <c r="K31">
        <f>IFERROR(('7. EOD Report'!K31-'6. DAP Report'!K31)/'7. EOD Report'!K31,0)</f>
        <v/>
      </c>
      <c r="L31">
        <f>IFERROR(('7. EOD Report'!L31-'6. DAP Report'!L31)/'7. EOD Report'!L31,0)</f>
        <v/>
      </c>
      <c r="M31">
        <f>IFERROR(('7. EOD Report'!M31-'6. DAP Report'!M31)/'7. EOD Report'!M31,0)</f>
        <v/>
      </c>
      <c r="N31">
        <f>IFERROR(('7. EOD Report'!N31-'6. DAP Report'!N31)/'7. EOD Report'!N31,0)</f>
        <v/>
      </c>
      <c r="O31">
        <f>IFERROR(('7. EOD Report'!O31-'6. DAP Report'!O31)/'7. EOD Report'!O31,0)</f>
        <v/>
      </c>
      <c r="P31">
        <f>IFERROR(('7. EOD Report'!P31-'6. DAP Report'!P31)/'7. EOD Report'!P31,0)</f>
        <v/>
      </c>
      <c r="Q31">
        <f>IFERROR(('7. EOD Report'!Q31-'6. DAP Report'!Q31)/'7. EOD Report'!Q31,0)</f>
        <v/>
      </c>
      <c r="R31">
        <f>IFERROR(('7. EOD Report'!R31-'6. DAP Report'!R31)/'7. EOD Report'!R31,0)</f>
        <v/>
      </c>
      <c r="S31">
        <f>IFERROR(('7. EOD Report'!S31-'6. DAP Report'!S31)/'7. EOD Report'!S31,0)</f>
        <v/>
      </c>
      <c r="T31">
        <f>IFERROR(('7. EOD Report'!T31-'6. DAP Report'!T31)/'7. EOD Report'!T31,0)</f>
        <v/>
      </c>
      <c r="U31">
        <f>IFERROR(('7. EOD Report'!U31-'6. DAP Report'!U31)/'7. EOD Report'!U31,0)</f>
        <v/>
      </c>
      <c r="V31">
        <f>IFERROR(('7. EOD Report'!V31-'6. DAP Report'!V31)/'7. EOD Report'!V31,0)</f>
        <v/>
      </c>
    </row>
    <row r="32">
      <c r="C32" t="n">
        <v>22</v>
      </c>
      <c r="D32">
        <f>IFERROR(('7. EOD Report'!D32-'6. DAP Report'!D32)/'7. EOD Report'!D32,0)</f>
        <v/>
      </c>
      <c r="E32">
        <f>IFERROR(('7. EOD Report'!E32-'6. DAP Report'!E32)/'7. EOD Report'!E32,0)</f>
        <v/>
      </c>
      <c r="F32">
        <f>IFERROR(('7. EOD Report'!F32-'6. DAP Report'!F32)/'7. EOD Report'!F32,0)</f>
        <v/>
      </c>
      <c r="G32">
        <f>IFERROR(('7. EOD Report'!G32-'6. DAP Report'!G32)/'7. EOD Report'!G32,0)</f>
        <v/>
      </c>
      <c r="H32">
        <f>IFERROR(('7. EOD Report'!H32-'6. DAP Report'!H32)/'7. EOD Report'!H32,0)</f>
        <v/>
      </c>
      <c r="I32">
        <f>IFERROR(('7. EOD Report'!I32-'6. DAP Report'!I32)/'7. EOD Report'!I32,0)</f>
        <v/>
      </c>
      <c r="J32">
        <f>IFERROR(('7. EOD Report'!J32-'6. DAP Report'!J32)/'7. EOD Report'!J32,0)</f>
        <v/>
      </c>
      <c r="K32">
        <f>IFERROR(('7. EOD Report'!K32-'6. DAP Report'!K32)/'7. EOD Report'!K32,0)</f>
        <v/>
      </c>
      <c r="L32">
        <f>IFERROR(('7. EOD Report'!L32-'6. DAP Report'!L32)/'7. EOD Report'!L32,0)</f>
        <v/>
      </c>
      <c r="M32">
        <f>IFERROR(('7. EOD Report'!M32-'6. DAP Report'!M32)/'7. EOD Report'!M32,0)</f>
        <v/>
      </c>
      <c r="N32">
        <f>IFERROR(('7. EOD Report'!N32-'6. DAP Report'!N32)/'7. EOD Report'!N32,0)</f>
        <v/>
      </c>
      <c r="O32">
        <f>IFERROR(('7. EOD Report'!O32-'6. DAP Report'!O32)/'7. EOD Report'!O32,0)</f>
        <v/>
      </c>
      <c r="P32">
        <f>IFERROR(('7. EOD Report'!P32-'6. DAP Report'!P32)/'7. EOD Report'!P32,0)</f>
        <v/>
      </c>
      <c r="Q32">
        <f>IFERROR(('7. EOD Report'!Q32-'6. DAP Report'!Q32)/'7. EOD Report'!Q32,0)</f>
        <v/>
      </c>
      <c r="R32">
        <f>IFERROR(('7. EOD Report'!R32-'6. DAP Report'!R32)/'7. EOD Report'!R32,0)</f>
        <v/>
      </c>
      <c r="S32">
        <f>IFERROR(('7. EOD Report'!S32-'6. DAP Report'!S32)/'7. EOD Report'!S32,0)</f>
        <v/>
      </c>
      <c r="T32">
        <f>IFERROR(('7. EOD Report'!T32-'6. DAP Report'!T32)/'7. EOD Report'!T32,0)</f>
        <v/>
      </c>
      <c r="U32">
        <f>IFERROR(('7. EOD Report'!U32-'6. DAP Report'!U32)/'7. EOD Report'!U32,0)</f>
        <v/>
      </c>
      <c r="V32">
        <f>IFERROR(('7. EOD Report'!V32-'6. DAP Report'!V32)/'7. EOD Report'!V32,0)</f>
        <v/>
      </c>
    </row>
    <row r="33">
      <c r="C33" t="n">
        <v>23</v>
      </c>
      <c r="D33">
        <f>IFERROR(('7. EOD Report'!D33-'6. DAP Report'!D33)/'7. EOD Report'!D33,0)</f>
        <v/>
      </c>
      <c r="E33">
        <f>IFERROR(('7. EOD Report'!E33-'6. DAP Report'!E33)/'7. EOD Report'!E33,0)</f>
        <v/>
      </c>
      <c r="F33">
        <f>IFERROR(('7. EOD Report'!F33-'6. DAP Report'!F33)/'7. EOD Report'!F33,0)</f>
        <v/>
      </c>
      <c r="G33">
        <f>IFERROR(('7. EOD Report'!G33-'6. DAP Report'!G33)/'7. EOD Report'!G33,0)</f>
        <v/>
      </c>
      <c r="H33">
        <f>IFERROR(('7. EOD Report'!H33-'6. DAP Report'!H33)/'7. EOD Report'!H33,0)</f>
        <v/>
      </c>
      <c r="I33">
        <f>IFERROR(('7. EOD Report'!I33-'6. DAP Report'!I33)/'7. EOD Report'!I33,0)</f>
        <v/>
      </c>
      <c r="J33">
        <f>IFERROR(('7. EOD Report'!J33-'6. DAP Report'!J33)/'7. EOD Report'!J33,0)</f>
        <v/>
      </c>
      <c r="K33">
        <f>IFERROR(('7. EOD Report'!K33-'6. DAP Report'!K33)/'7. EOD Report'!K33,0)</f>
        <v/>
      </c>
      <c r="L33">
        <f>IFERROR(('7. EOD Report'!L33-'6. DAP Report'!L33)/'7. EOD Report'!L33,0)</f>
        <v/>
      </c>
      <c r="M33">
        <f>IFERROR(('7. EOD Report'!M33-'6. DAP Report'!M33)/'7. EOD Report'!M33,0)</f>
        <v/>
      </c>
      <c r="N33">
        <f>IFERROR(('7. EOD Report'!N33-'6. DAP Report'!N33)/'7. EOD Report'!N33,0)</f>
        <v/>
      </c>
      <c r="O33">
        <f>IFERROR(('7. EOD Report'!O33-'6. DAP Report'!O33)/'7. EOD Report'!O33,0)</f>
        <v/>
      </c>
      <c r="P33">
        <f>IFERROR(('7. EOD Report'!P33-'6. DAP Report'!P33)/'7. EOD Report'!P33,0)</f>
        <v/>
      </c>
      <c r="Q33">
        <f>IFERROR(('7. EOD Report'!Q33-'6. DAP Report'!Q33)/'7. EOD Report'!Q33,0)</f>
        <v/>
      </c>
      <c r="R33">
        <f>IFERROR(('7. EOD Report'!R33-'6. DAP Report'!R33)/'7. EOD Report'!R33,0)</f>
        <v/>
      </c>
      <c r="S33">
        <f>IFERROR(('7. EOD Report'!S33-'6. DAP Report'!S33)/'7. EOD Report'!S33,0)</f>
        <v/>
      </c>
      <c r="T33">
        <f>IFERROR(('7. EOD Report'!T33-'6. DAP Report'!T33)/'7. EOD Report'!T33,0)</f>
        <v/>
      </c>
      <c r="U33">
        <f>IFERROR(('7. EOD Report'!U33-'6. DAP Report'!U33)/'7. EOD Report'!U33,0)</f>
        <v/>
      </c>
      <c r="V33">
        <f>IFERROR(('7. EOD Report'!V33-'6. DAP Report'!V33)/'7. EOD Report'!V33,0)</f>
        <v/>
      </c>
    </row>
    <row r="34">
      <c r="C34" t="n">
        <v>24</v>
      </c>
      <c r="D34">
        <f>IFERROR(('7. EOD Report'!D34-'6. DAP Report'!D34)/'7. EOD Report'!D34,0)</f>
        <v/>
      </c>
      <c r="E34">
        <f>IFERROR(('7. EOD Report'!E34-'6. DAP Report'!E34)/'7. EOD Report'!E34,0)</f>
        <v/>
      </c>
      <c r="F34">
        <f>IFERROR(('7. EOD Report'!F34-'6. DAP Report'!F34)/'7. EOD Report'!F34,0)</f>
        <v/>
      </c>
      <c r="G34">
        <f>IFERROR(('7. EOD Report'!G34-'6. DAP Report'!G34)/'7. EOD Report'!G34,0)</f>
        <v/>
      </c>
      <c r="H34">
        <f>IFERROR(('7. EOD Report'!H34-'6. DAP Report'!H34)/'7. EOD Report'!H34,0)</f>
        <v/>
      </c>
      <c r="I34">
        <f>IFERROR(('7. EOD Report'!I34-'6. DAP Report'!I34)/'7. EOD Report'!I34,0)</f>
        <v/>
      </c>
      <c r="J34">
        <f>IFERROR(('7. EOD Report'!J34-'6. DAP Report'!J34)/'7. EOD Report'!J34,0)</f>
        <v/>
      </c>
      <c r="K34">
        <f>IFERROR(('7. EOD Report'!K34-'6. DAP Report'!K34)/'7. EOD Report'!K34,0)</f>
        <v/>
      </c>
      <c r="L34">
        <f>IFERROR(('7. EOD Report'!L34-'6. DAP Report'!L34)/'7. EOD Report'!L34,0)</f>
        <v/>
      </c>
      <c r="M34">
        <f>IFERROR(('7. EOD Report'!M34-'6. DAP Report'!M34)/'7. EOD Report'!M34,0)</f>
        <v/>
      </c>
      <c r="N34">
        <f>IFERROR(('7. EOD Report'!N34-'6. DAP Report'!N34)/'7. EOD Report'!N34,0)</f>
        <v/>
      </c>
      <c r="O34">
        <f>IFERROR(('7. EOD Report'!O34-'6. DAP Report'!O34)/'7. EOD Report'!O34,0)</f>
        <v/>
      </c>
      <c r="P34">
        <f>IFERROR(('7. EOD Report'!P34-'6. DAP Report'!P34)/'7. EOD Report'!P34,0)</f>
        <v/>
      </c>
      <c r="Q34">
        <f>IFERROR(('7. EOD Report'!Q34-'6. DAP Report'!Q34)/'7. EOD Report'!Q34,0)</f>
        <v/>
      </c>
      <c r="R34">
        <f>IFERROR(('7. EOD Report'!R34-'6. DAP Report'!R34)/'7. EOD Report'!R34,0)</f>
        <v/>
      </c>
      <c r="S34">
        <f>IFERROR(('7. EOD Report'!S34-'6. DAP Report'!S34)/'7. EOD Report'!S34,0)</f>
        <v/>
      </c>
      <c r="T34">
        <f>IFERROR(('7. EOD Report'!T34-'6. DAP Report'!T34)/'7. EOD Report'!T34,0)</f>
        <v/>
      </c>
      <c r="U34">
        <f>IFERROR(('7. EOD Report'!U34-'6. DAP Report'!U34)/'7. EOD Report'!U34,0)</f>
        <v/>
      </c>
      <c r="V34">
        <f>IFERROR(('7. EOD Report'!V34-'6. DAP Report'!V34)/'7. EOD Report'!V34,0)</f>
        <v/>
      </c>
    </row>
    <row r="35">
      <c r="C35" t="inlineStr">
        <is>
          <t>TOTAL</t>
        </is>
      </c>
      <c r="D35">
        <f>IFERROR(('7. EOD Report'!D35-'6. DAP Report'!D35)/'7. EOD Report'!D35,0)</f>
        <v/>
      </c>
      <c r="E35">
        <f>IFERROR(('7. EOD Report'!E35-'6. DAP Report'!E35)/'7. EOD Report'!E35,0)</f>
        <v/>
      </c>
      <c r="F35">
        <f>IFERROR(('7. EOD Report'!F35-'6. DAP Report'!F35)/'7. EOD Report'!F35,0)</f>
        <v/>
      </c>
      <c r="G35">
        <f>IFERROR(('7. EOD Report'!G35-'6. DAP Report'!G35)/'7. EOD Report'!G35,0)</f>
        <v/>
      </c>
      <c r="H35">
        <f>IFERROR(('7. EOD Report'!H35-'6. DAP Report'!H35)/'7. EOD Report'!H35,0)</f>
        <v/>
      </c>
      <c r="I35">
        <f>IFERROR(('7. EOD Report'!I35-'6. DAP Report'!I35)/'7. EOD Report'!I35,0)</f>
        <v/>
      </c>
      <c r="J35">
        <f>IFERROR(('7. EOD Report'!J35-'6. DAP Report'!J35)/'7. EOD Report'!J35,0)</f>
        <v/>
      </c>
      <c r="K35">
        <f>IFERROR(('7. EOD Report'!K35-'6. DAP Report'!K35)/'7. EOD Report'!K35,0)</f>
        <v/>
      </c>
      <c r="L35">
        <f>IFERROR(('7. EOD Report'!L35-'6. DAP Report'!L35)/'7. EOD Report'!L35,0)</f>
        <v/>
      </c>
      <c r="M35">
        <f>IFERROR(('7. EOD Report'!M35-'6. DAP Report'!M35)/'7. EOD Report'!M35,0)</f>
        <v/>
      </c>
      <c r="N35">
        <f>IFERROR(('7. EOD Report'!N35-'6. DAP Report'!N35)/'7. EOD Report'!N35,0)</f>
        <v/>
      </c>
      <c r="O35">
        <f>IFERROR(('7. EOD Report'!O35-'6. DAP Report'!O35)/'7. EOD Report'!O35,0)</f>
        <v/>
      </c>
      <c r="P35">
        <f>IFERROR(('7. EOD Report'!P35-'6. DAP Report'!P35)/'7. EOD Report'!P35,0)</f>
        <v/>
      </c>
      <c r="Q35">
        <f>IFERROR(('7. EOD Report'!Q35-'6. DAP Report'!Q35)/'7. EOD Report'!Q35,0)</f>
        <v/>
      </c>
      <c r="R35">
        <f>IFERROR(('7. EOD Report'!R35-'6. DAP Report'!R35)/'7. EOD Report'!R35,0)</f>
        <v/>
      </c>
      <c r="S35">
        <f>IFERROR(('7. EOD Report'!S35-'6. DAP Report'!S35)/'7. EOD Report'!S35,0)</f>
        <v/>
      </c>
      <c r="T35">
        <f>IFERROR(('7. EOD Report'!T35-'6. DAP Report'!T35)/'7. EOD Report'!T35,0)</f>
        <v/>
      </c>
      <c r="U35">
        <f>IFERROR(('7. EOD Report'!U35-'6. DAP Report'!U35)/'7. EOD Report'!U35,0)</f>
        <v/>
      </c>
      <c r="V35">
        <f>IFERROR(('7. EOD Report'!V35-'6. DAP Report'!V35)/'7. EOD Report'!V35,0)</f>
        <v/>
      </c>
    </row>
    <row r="36"/>
    <row r="37"/>
    <row r="38">
      <c r="D38" t="inlineStr">
        <is>
          <t>Prepared by:</t>
        </is>
      </c>
      <c r="L38" t="inlineStr">
        <is>
          <t>Reviewed by:</t>
        </is>
      </c>
      <c r="T38" t="inlineStr">
        <is>
          <t>Approved by:</t>
        </is>
      </c>
    </row>
    <row r="39"/>
    <row r="40"/>
    <row r="41">
      <c r="D41">
        <f>'1. Rates'!C6</f>
        <v/>
      </c>
      <c r="L41" t="inlineStr">
        <is>
          <t>Raphael B. Dorilag</t>
        </is>
      </c>
      <c r="T41" t="inlineStr">
        <is>
          <t>Niel V. Parcon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DAILY TRADING SIMULATION for:</t>
        </is>
      </c>
      <c r="G1" t="inlineStr">
        <is>
          <t>AVERAGE, All Day Type</t>
        </is>
      </c>
    </row>
    <row r="2"/>
    <row r="3">
      <c r="B3" t="inlineStr">
        <is>
          <t>Excluding WESM Sold Capacities:</t>
        </is>
      </c>
      <c r="G3" t="inlineStr">
        <is>
          <t xml:space="preserve">  GENERATION RATE, P/kWh:</t>
        </is>
      </c>
      <c r="J3">
        <f>AM46</f>
        <v/>
      </c>
      <c r="L3" t="inlineStr">
        <is>
          <t xml:space="preserve">  TRANSMISSION RATE, P/kWh:</t>
        </is>
      </c>
      <c r="O3">
        <f>AM47</f>
        <v/>
      </c>
      <c r="Q3" t="inlineStr">
        <is>
          <t>ESTIMATED SAVINGS, P/kWh:</t>
        </is>
      </c>
      <c r="T3">
        <f>AP48</f>
        <v/>
      </c>
    </row>
    <row r="4"/>
    <row r="5">
      <c r="B5" t="inlineStr">
        <is>
          <t>Including WESM Sold Capacities:</t>
        </is>
      </c>
      <c r="G5" t="inlineStr">
        <is>
          <t xml:space="preserve">  GENERATION RATE, P/kWh:</t>
        </is>
      </c>
      <c r="J5">
        <f>AM51</f>
        <v/>
      </c>
      <c r="L5" t="inlineStr">
        <is>
          <t xml:space="preserve">  TRANSMISSION RATE, P/kWh:</t>
        </is>
      </c>
      <c r="O5">
        <f>AM47</f>
        <v/>
      </c>
      <c r="Q5" t="inlineStr">
        <is>
          <t>ESTIMATED SAVINGS, P/kWh:</t>
        </is>
      </c>
      <c r="T5">
        <f>AP53</f>
        <v/>
      </c>
    </row>
    <row r="6"/>
    <row r="7">
      <c r="B7" t="inlineStr">
        <is>
          <t xml:space="preserve">  I. CAPACITY NOMINATION, MW</t>
        </is>
      </c>
      <c r="AE7" t="inlineStr">
        <is>
          <t xml:space="preserve">  II. VARIABLE COST, PhP</t>
        </is>
      </c>
    </row>
    <row r="8">
      <c r="B8" t="inlineStr">
        <is>
          <t>Hour</t>
        </is>
      </c>
      <c r="C8" t="inlineStr">
        <is>
          <t>Demand</t>
        </is>
      </c>
      <c r="F8" t="inlineStr">
        <is>
          <t>Spot Price</t>
        </is>
      </c>
      <c r="G8" t="inlineStr">
        <is>
          <t>PEDC 1,2</t>
        </is>
      </c>
      <c r="I8" t="inlineStr">
        <is>
          <t>PEDC3</t>
        </is>
      </c>
      <c r="K8" t="inlineStr">
        <is>
          <t>PPC</t>
        </is>
      </c>
      <c r="M8" t="inlineStr">
        <is>
          <t>KSPC</t>
        </is>
      </c>
      <c r="N8" t="inlineStr">
        <is>
          <t>APRI</t>
        </is>
      </c>
      <c r="O8" t="inlineStr">
        <is>
          <t>EDC</t>
        </is>
      </c>
      <c r="P8" t="inlineStr">
        <is>
          <t>Total BCQ Supply</t>
        </is>
      </c>
      <c r="S8" t="inlineStr">
        <is>
          <t xml:space="preserve">WESM Purchased (+) </t>
        </is>
      </c>
      <c r="V8" t="inlineStr">
        <is>
          <t>WESM Sold (-)</t>
        </is>
      </c>
      <c r="Y8" t="inlineStr">
        <is>
          <t>Total Supply</t>
        </is>
      </c>
      <c r="AB8" t="inlineStr">
        <is>
          <t>Supply vs Demand</t>
        </is>
      </c>
      <c r="AE8" t="inlineStr">
        <is>
          <t>PEDC 1,2</t>
        </is>
      </c>
      <c r="AF8" t="inlineStr">
        <is>
          <t>PEDC 3</t>
        </is>
      </c>
      <c r="AG8" t="inlineStr">
        <is>
          <t>PPC</t>
        </is>
      </c>
      <c r="AH8" t="inlineStr">
        <is>
          <t>KSPC</t>
        </is>
      </c>
      <c r="AI8" t="inlineStr">
        <is>
          <t>APRI</t>
        </is>
      </c>
      <c r="AJ8" t="inlineStr">
        <is>
          <t>EDC</t>
        </is>
      </c>
      <c r="AK8" t="inlineStr">
        <is>
          <t>WESM PURCHASED</t>
        </is>
      </c>
      <c r="AL8" t="inlineStr">
        <is>
          <t>WESM SOLD</t>
        </is>
      </c>
      <c r="AM8" t="inlineStr">
        <is>
          <t>TOTAL
 (EXC WESM SOLD)</t>
        </is>
      </c>
    </row>
    <row r="9">
      <c r="C9" t="inlineStr">
        <is>
          <t>Embedded</t>
        </is>
      </c>
      <c r="D9" t="inlineStr">
        <is>
          <t>Grid</t>
        </is>
      </c>
      <c r="E9" t="inlineStr">
        <is>
          <t>Total</t>
        </is>
      </c>
      <c r="G9" t="inlineStr">
        <is>
          <t>Embedded</t>
        </is>
      </c>
      <c r="H9" t="inlineStr">
        <is>
          <t>Grid</t>
        </is>
      </c>
      <c r="I9" t="inlineStr">
        <is>
          <t>Embedded</t>
        </is>
      </c>
      <c r="J9" t="inlineStr">
        <is>
          <t>Grid</t>
        </is>
      </c>
      <c r="K9" t="inlineStr">
        <is>
          <t>Embedded</t>
        </is>
      </c>
      <c r="L9" t="inlineStr">
        <is>
          <t>Grid</t>
        </is>
      </c>
      <c r="P9" t="inlineStr">
        <is>
          <t>Embedded</t>
        </is>
      </c>
      <c r="Q9" t="inlineStr">
        <is>
          <t>Grid</t>
        </is>
      </c>
      <c r="R9" t="inlineStr">
        <is>
          <t>Total</t>
        </is>
      </c>
      <c r="S9" t="inlineStr">
        <is>
          <t>Embedded</t>
        </is>
      </c>
      <c r="T9" t="inlineStr">
        <is>
          <t>Grid</t>
        </is>
      </c>
      <c r="U9" t="inlineStr">
        <is>
          <t>Total</t>
        </is>
      </c>
      <c r="V9" t="inlineStr">
        <is>
          <t>Embedded</t>
        </is>
      </c>
      <c r="W9" t="inlineStr">
        <is>
          <t>Grid</t>
        </is>
      </c>
      <c r="X9" t="inlineStr">
        <is>
          <t>Total</t>
        </is>
      </c>
      <c r="Y9" t="inlineStr">
        <is>
          <t>Embedded</t>
        </is>
      </c>
      <c r="Z9" t="inlineStr">
        <is>
          <t>Grid</t>
        </is>
      </c>
      <c r="AA9" t="inlineStr">
        <is>
          <t>Total</t>
        </is>
      </c>
    </row>
    <row r="10">
      <c r="B10" t="n">
        <v>1</v>
      </c>
      <c r="C10" t="n">
        <v>22.1007182320442</v>
      </c>
      <c r="D10" t="n">
        <v>34.42680110497236</v>
      </c>
      <c r="E10">
        <f>SUM(C10:D10)</f>
        <v/>
      </c>
      <c r="F10" t="n">
        <v>3.460027910447517</v>
      </c>
      <c r="G10" t="n">
        <v>22.2</v>
      </c>
      <c r="J10" t="n">
        <v>20</v>
      </c>
      <c r="M10" t="n">
        <v>5</v>
      </c>
      <c r="N10" t="n">
        <v>10</v>
      </c>
      <c r="P10">
        <f>G10+I10+K10</f>
        <v/>
      </c>
      <c r="Q10">
        <f>H10+J10+L10+M10+N10+O10</f>
        <v/>
      </c>
      <c r="R10">
        <f>SUM(P10:Q10)</f>
        <v/>
      </c>
      <c r="S10">
        <f>IF((C10-P10)&gt;0,(C10-P10),0)</f>
        <v/>
      </c>
      <c r="T10">
        <f>IF((D10-Q10)&gt;0,(D10-Q10),0)</f>
        <v/>
      </c>
      <c r="U10">
        <f>SUM(S10:T10)</f>
        <v/>
      </c>
      <c r="V10">
        <f>IF((C10-P10)&lt;0,(C10-P10),0)</f>
        <v/>
      </c>
      <c r="W10">
        <f>IF((D10-Q10)&lt;0,(D10-Q10),0)</f>
        <v/>
      </c>
      <c r="X10">
        <f>SUM(V10:W10)</f>
        <v/>
      </c>
      <c r="Y10">
        <f>P10+S10</f>
        <v/>
      </c>
      <c r="Z10">
        <f>Q10+T10</f>
        <v/>
      </c>
      <c r="AA10">
        <f>SUM(Y10:Z10)</f>
        <v/>
      </c>
      <c r="AB10">
        <f>AA10-E10</f>
        <v/>
      </c>
      <c r="AE10">
        <f>(G10+H10)*(#REF!+#REF!)*1000</f>
        <v/>
      </c>
      <c r="AF10">
        <f>(I10+J10)*(#REF!+#REF!)*1000</f>
        <v/>
      </c>
      <c r="AG10">
        <f>(K10+L10)*(#REF!+#REF!)*1000</f>
        <v/>
      </c>
      <c r="AH10">
        <f>#REF!*#REF!*1000</f>
        <v/>
      </c>
      <c r="AI10">
        <f>N10*(#REF!+#REF!)*1000</f>
        <v/>
      </c>
      <c r="AJ10">
        <f>IF(O10="","",(#REF!*#REF!*1000))</f>
        <v/>
      </c>
      <c r="AK10">
        <f>(F10*U10*1000)+(S10*0.45*1000)</f>
        <v/>
      </c>
      <c r="AL10">
        <f>(F10*X10*1000)-(V10*0.45*1000)</f>
        <v/>
      </c>
      <c r="AM10">
        <f>SUM(AE10:AK10)</f>
        <v/>
      </c>
    </row>
    <row r="11">
      <c r="B11" t="n">
        <v>2</v>
      </c>
      <c r="C11" t="n">
        <v>21.23317127071822</v>
      </c>
      <c r="D11" t="n">
        <v>32.83860773480663</v>
      </c>
      <c r="E11">
        <f>SUM(C11:D11)</f>
        <v/>
      </c>
      <c r="F11" t="n">
        <v>3.322478751143648</v>
      </c>
      <c r="G11" t="n">
        <v>22.2</v>
      </c>
      <c r="J11" t="n">
        <v>20</v>
      </c>
      <c r="M11" t="n">
        <v>5</v>
      </c>
      <c r="N11" t="n">
        <v>10</v>
      </c>
      <c r="P11">
        <f>G11+I11+K11</f>
        <v/>
      </c>
      <c r="Q11">
        <f>H11+J11+L11+M11+N11+O11</f>
        <v/>
      </c>
      <c r="R11">
        <f>SUM(P11:Q11)</f>
        <v/>
      </c>
      <c r="S11">
        <f>IF((C11-P11)&gt;0,(C11-P11),0)</f>
        <v/>
      </c>
      <c r="T11">
        <f>IF((D11-Q11)&gt;0,(D11-Q11),0)</f>
        <v/>
      </c>
      <c r="U11">
        <f>SUM(S11:T11)</f>
        <v/>
      </c>
      <c r="V11">
        <f>IF((C11-P11)&lt;0,(C11-P11),0)</f>
        <v/>
      </c>
      <c r="W11">
        <f>IF((D11-Q11)&lt;0,(D11-Q11),0)</f>
        <v/>
      </c>
      <c r="X11">
        <f>SUM(V11:W11)</f>
        <v/>
      </c>
      <c r="Y11">
        <f>P11+S11</f>
        <v/>
      </c>
      <c r="Z11">
        <f>Q11+T11</f>
        <v/>
      </c>
      <c r="AA11">
        <f>SUM(Y11:Z11)</f>
        <v/>
      </c>
      <c r="AB11">
        <f>AA11-E11</f>
        <v/>
      </c>
      <c r="AE11">
        <f>(G11+H11)*(#REF!+#REF!)*1000</f>
        <v/>
      </c>
      <c r="AF11">
        <f>(I11+J11)*(#REF!+#REF!)*1000</f>
        <v/>
      </c>
      <c r="AG11">
        <f>(K11+L11)*(#REF!+#REF!)*1000</f>
        <v/>
      </c>
      <c r="AH11">
        <f>#REF!*#REF!*1000</f>
        <v/>
      </c>
      <c r="AI11">
        <f>N11*(#REF!+#REF!)*1000</f>
        <v/>
      </c>
      <c r="AJ11">
        <f>IF(O11="","",(#REF!*#REF!*1000))</f>
        <v/>
      </c>
      <c r="AK11">
        <f>(F11*U11*1000)+(S11*0.45*1000)</f>
        <v/>
      </c>
      <c r="AL11">
        <f>(F11*X11*1000)-(V11*0.45*1000)</f>
        <v/>
      </c>
      <c r="AM11">
        <f>SUM(AE11:AK11)</f>
        <v/>
      </c>
    </row>
    <row r="12">
      <c r="B12" t="n">
        <v>3</v>
      </c>
      <c r="C12" t="n">
        <v>20.62307182320442</v>
      </c>
      <c r="D12" t="n">
        <v>31.58713812154697</v>
      </c>
      <c r="E12">
        <f>SUM(C12:D12)</f>
        <v/>
      </c>
      <c r="F12" t="n">
        <v>2.999735502640885</v>
      </c>
      <c r="G12" t="n">
        <v>22.2</v>
      </c>
      <c r="J12" t="n">
        <v>20</v>
      </c>
      <c r="M12" t="n">
        <v>5</v>
      </c>
      <c r="N12" t="n">
        <v>10</v>
      </c>
      <c r="P12">
        <f>G12+I12+K12</f>
        <v/>
      </c>
      <c r="Q12">
        <f>H12+J12+L12+M12+N12+O12</f>
        <v/>
      </c>
      <c r="R12">
        <f>SUM(P12:Q12)</f>
        <v/>
      </c>
      <c r="S12">
        <f>IF((C12-P12)&gt;0,(C12-P12),0)</f>
        <v/>
      </c>
      <c r="T12">
        <f>IF((D12-Q12)&gt;0,(D12-Q12),0)</f>
        <v/>
      </c>
      <c r="U12">
        <f>SUM(S12:T12)</f>
        <v/>
      </c>
      <c r="V12">
        <f>IF((C12-P12)&lt;0,(C12-P12),0)</f>
        <v/>
      </c>
      <c r="W12">
        <f>IF((D12-Q12)&lt;0,(D12-Q12),0)</f>
        <v/>
      </c>
      <c r="X12">
        <f>SUM(V12:W12)</f>
        <v/>
      </c>
      <c r="Y12">
        <f>P12+S12</f>
        <v/>
      </c>
      <c r="Z12">
        <f>Q12+T12</f>
        <v/>
      </c>
      <c r="AA12">
        <f>SUM(Y12:Z12)</f>
        <v/>
      </c>
      <c r="AB12">
        <f>AA12-E12</f>
        <v/>
      </c>
      <c r="AE12">
        <f>(G12+H12)*(#REF!+#REF!)*1000</f>
        <v/>
      </c>
      <c r="AF12">
        <f>(I12+J12)*(#REF!+#REF!)*1000</f>
        <v/>
      </c>
      <c r="AG12">
        <f>(K12+L12)*(#REF!+#REF!)*1000</f>
        <v/>
      </c>
      <c r="AH12">
        <f>#REF!*#REF!*1000</f>
        <v/>
      </c>
      <c r="AI12">
        <f>N12*(#REF!+#REF!)*1000</f>
        <v/>
      </c>
      <c r="AJ12">
        <f>IF(O12="","",(#REF!*#REF!*1000))</f>
        <v/>
      </c>
      <c r="AK12">
        <f>(F12*U12*1000)+(S12*0.45*1000)</f>
        <v/>
      </c>
      <c r="AL12">
        <f>(F12*X12*1000)-(V12*0.45*1000)</f>
        <v/>
      </c>
      <c r="AM12">
        <f>SUM(AE12:AK12)</f>
        <v/>
      </c>
    </row>
    <row r="13">
      <c r="B13" t="n">
        <v>4</v>
      </c>
      <c r="C13" t="n">
        <v>20.32714364640884</v>
      </c>
      <c r="D13" t="n">
        <v>30.84928729281769</v>
      </c>
      <c r="E13">
        <f>SUM(C13:D13)</f>
        <v/>
      </c>
      <c r="F13" t="n">
        <v>2.765658548337017</v>
      </c>
      <c r="G13" t="n">
        <v>22.2</v>
      </c>
      <c r="J13" t="n">
        <v>20</v>
      </c>
      <c r="M13" t="n">
        <v>5</v>
      </c>
      <c r="N13" t="n">
        <v>10</v>
      </c>
      <c r="P13">
        <f>G13+I13+K13</f>
        <v/>
      </c>
      <c r="Q13">
        <f>H13+J13+L13+M13+N13+O13</f>
        <v/>
      </c>
      <c r="R13">
        <f>SUM(P13:Q13)</f>
        <v/>
      </c>
      <c r="S13">
        <f>IF((C13-P13)&gt;0,(C13-P13),0)</f>
        <v/>
      </c>
      <c r="T13">
        <f>IF((D13-Q13)&gt;0,(D13-Q13),0)</f>
        <v/>
      </c>
      <c r="U13">
        <f>SUM(S13:T13)</f>
        <v/>
      </c>
      <c r="V13">
        <f>IF((C13-P13)&lt;0,(C13-P13),0)</f>
        <v/>
      </c>
      <c r="W13">
        <f>IF((D13-Q13)&lt;0,(D13-Q13),0)</f>
        <v/>
      </c>
      <c r="X13">
        <f>SUM(V13:W13)</f>
        <v/>
      </c>
      <c r="Y13">
        <f>P13+S13</f>
        <v/>
      </c>
      <c r="Z13">
        <f>Q13+T13</f>
        <v/>
      </c>
      <c r="AA13">
        <f>SUM(Y13:Z13)</f>
        <v/>
      </c>
      <c r="AB13">
        <f>AA13-E13</f>
        <v/>
      </c>
      <c r="AE13">
        <f>(G13+H13)*(#REF!+#REF!)*1000</f>
        <v/>
      </c>
      <c r="AF13">
        <f>(I13+J13)*(#REF!+#REF!)*1000</f>
        <v/>
      </c>
      <c r="AG13">
        <f>(K13+L13)*(#REF!+#REF!)*1000</f>
        <v/>
      </c>
      <c r="AH13">
        <f>#REF!*#REF!*1000</f>
        <v/>
      </c>
      <c r="AI13">
        <f>N13*(#REF!+#REF!)*1000</f>
        <v/>
      </c>
      <c r="AJ13">
        <f>IF(O13="","",(#REF!*#REF!*1000))</f>
        <v/>
      </c>
      <c r="AK13">
        <f>(F13*U13*1000)+(S13*0.45*1000)</f>
        <v/>
      </c>
      <c r="AL13">
        <f>(F13*X13*1000)-(V13*0.45*1000)</f>
        <v/>
      </c>
      <c r="AM13">
        <f>SUM(AE13:AK13)</f>
        <v/>
      </c>
    </row>
    <row r="14">
      <c r="B14" t="n">
        <v>5</v>
      </c>
      <c r="C14" t="n">
        <v>20.63932044198894</v>
      </c>
      <c r="D14" t="n">
        <v>31.47407734806629</v>
      </c>
      <c r="E14">
        <f>SUM(C14:D14)</f>
        <v/>
      </c>
      <c r="F14" t="n">
        <v>2.835933910093923</v>
      </c>
      <c r="G14" t="n">
        <v>22.2</v>
      </c>
      <c r="J14" t="n">
        <v>20</v>
      </c>
      <c r="M14" t="n">
        <v>5</v>
      </c>
      <c r="N14" t="n">
        <v>10</v>
      </c>
      <c r="P14">
        <f>G14+I14+K14</f>
        <v/>
      </c>
      <c r="Q14">
        <f>H14+J14+L14+M14+N14+O14</f>
        <v/>
      </c>
      <c r="R14">
        <f>SUM(P14:Q14)</f>
        <v/>
      </c>
      <c r="S14">
        <f>IF((C14-P14)&gt;0,(C14-P14),0)</f>
        <v/>
      </c>
      <c r="T14">
        <f>IF((D14-Q14)&gt;0,(D14-Q14),0)</f>
        <v/>
      </c>
      <c r="U14">
        <f>SUM(S14:T14)</f>
        <v/>
      </c>
      <c r="V14">
        <f>IF((C14-P14)&lt;0,(C14-P14),0)</f>
        <v/>
      </c>
      <c r="W14">
        <f>IF((D14-Q14)&lt;0,(D14-Q14),0)</f>
        <v/>
      </c>
      <c r="X14">
        <f>SUM(V14:W14)</f>
        <v/>
      </c>
      <c r="Y14">
        <f>P14+S14</f>
        <v/>
      </c>
      <c r="Z14">
        <f>Q14+T14</f>
        <v/>
      </c>
      <c r="AA14">
        <f>SUM(Y14:Z14)</f>
        <v/>
      </c>
      <c r="AB14">
        <f>AA14-E14</f>
        <v/>
      </c>
      <c r="AE14">
        <f>(G14+H14)*(#REF!+#REF!)*1000</f>
        <v/>
      </c>
      <c r="AF14">
        <f>(I14+J14)*(#REF!+#REF!)*1000</f>
        <v/>
      </c>
      <c r="AG14">
        <f>(K14+L14)*(#REF!+#REF!)*1000</f>
        <v/>
      </c>
      <c r="AH14">
        <f>#REF!*#REF!*1000</f>
        <v/>
      </c>
      <c r="AI14">
        <f>N14*(#REF!+#REF!)*1000</f>
        <v/>
      </c>
      <c r="AJ14">
        <f>IF(O14="","",(#REF!*#REF!*1000))</f>
        <v/>
      </c>
      <c r="AK14">
        <f>(F14*U14*1000)+(S14*0.45*1000)</f>
        <v/>
      </c>
      <c r="AL14">
        <f>(F14*X14*1000)-(V14*0.45*1000)</f>
        <v/>
      </c>
      <c r="AM14">
        <f>SUM(AE14:AK14)</f>
        <v/>
      </c>
    </row>
    <row r="15">
      <c r="B15" t="n">
        <v>6</v>
      </c>
      <c r="C15" t="n">
        <v>21.47182872928177</v>
      </c>
      <c r="D15" t="n">
        <v>32.68288397790057</v>
      </c>
      <c r="E15">
        <f>SUM(C15:D15)</f>
        <v/>
      </c>
      <c r="F15" t="n">
        <v>2.760017735911603</v>
      </c>
      <c r="G15" t="n">
        <v>22.2</v>
      </c>
      <c r="J15" t="n">
        <v>20</v>
      </c>
      <c r="M15" t="n">
        <v>5</v>
      </c>
      <c r="N15" t="n">
        <v>10</v>
      </c>
      <c r="P15">
        <f>G15+I15+K15</f>
        <v/>
      </c>
      <c r="Q15">
        <f>H15+J15+L15+M15+N15+O15</f>
        <v/>
      </c>
      <c r="R15">
        <f>SUM(P15:Q15)</f>
        <v/>
      </c>
      <c r="S15">
        <f>IF((C15-P15)&gt;0,(C15-P15),0)</f>
        <v/>
      </c>
      <c r="T15">
        <f>IF((D15-Q15)&gt;0,(D15-Q15),0)</f>
        <v/>
      </c>
      <c r="U15">
        <f>SUM(S15:T15)</f>
        <v/>
      </c>
      <c r="V15">
        <f>IF((C15-P15)&lt;0,(C15-P15),0)</f>
        <v/>
      </c>
      <c r="W15">
        <f>IF((D15-Q15)&lt;0,(D15-Q15),0)</f>
        <v/>
      </c>
      <c r="X15">
        <f>SUM(V15:W15)</f>
        <v/>
      </c>
      <c r="Y15">
        <f>P15+S15</f>
        <v/>
      </c>
      <c r="Z15">
        <f>Q15+T15</f>
        <v/>
      </c>
      <c r="AA15">
        <f>SUM(Y15:Z15)</f>
        <v/>
      </c>
      <c r="AB15">
        <f>AA15-E15</f>
        <v/>
      </c>
      <c r="AE15">
        <f>(G15+H15)*(#REF!+#REF!)*1000</f>
        <v/>
      </c>
      <c r="AF15">
        <f>(I15+J15)*(#REF!+#REF!)*1000</f>
        <v/>
      </c>
      <c r="AG15">
        <f>(K15+L15)*(#REF!+#REF!)*1000</f>
        <v/>
      </c>
      <c r="AH15">
        <f>#REF!*#REF!*1000</f>
        <v/>
      </c>
      <c r="AI15">
        <f>N15*(#REF!+#REF!)*1000</f>
        <v/>
      </c>
      <c r="AJ15">
        <f>IF(O15="","",(#REF!*#REF!*1000))</f>
        <v/>
      </c>
      <c r="AK15">
        <f>(F15*U15*1000)+(S15*0.45*1000)</f>
        <v/>
      </c>
      <c r="AL15">
        <f>(F15*X15*1000)-(V15*0.45*1000)</f>
        <v/>
      </c>
      <c r="AM15">
        <f>SUM(AE15:AK15)</f>
        <v/>
      </c>
    </row>
    <row r="16">
      <c r="B16" t="n">
        <v>7</v>
      </c>
      <c r="C16" t="n">
        <v>22.65172928176796</v>
      </c>
      <c r="D16" t="n">
        <v>32.36242541436464</v>
      </c>
      <c r="E16">
        <f>SUM(C16:D16)</f>
        <v/>
      </c>
      <c r="F16" t="n">
        <v>2.197307569060773</v>
      </c>
      <c r="G16" t="n">
        <v>23</v>
      </c>
      <c r="J16" t="n">
        <v>20</v>
      </c>
      <c r="M16" t="n">
        <v>5</v>
      </c>
      <c r="N16" t="n">
        <v>10</v>
      </c>
      <c r="P16">
        <f>G16+I16+K16</f>
        <v/>
      </c>
      <c r="Q16">
        <f>H16+J16+L16+M16+N16+O16</f>
        <v/>
      </c>
      <c r="R16">
        <f>SUM(P16:Q16)</f>
        <v/>
      </c>
      <c r="S16">
        <f>IF((C16-P16)&gt;0,(C16-P16),0)</f>
        <v/>
      </c>
      <c r="T16">
        <f>IF((D16-Q16)&gt;0,(D16-Q16),0)</f>
        <v/>
      </c>
      <c r="U16">
        <f>SUM(S16:T16)</f>
        <v/>
      </c>
      <c r="V16">
        <f>IF((C16-P16)&lt;0,(C16-P16),0)</f>
        <v/>
      </c>
      <c r="W16">
        <f>IF((D16-Q16)&lt;0,(D16-Q16),0)</f>
        <v/>
      </c>
      <c r="X16">
        <f>SUM(V16:W16)</f>
        <v/>
      </c>
      <c r="Y16">
        <f>P16+S16</f>
        <v/>
      </c>
      <c r="Z16">
        <f>Q16+T16</f>
        <v/>
      </c>
      <c r="AA16">
        <f>SUM(Y16:Z16)</f>
        <v/>
      </c>
      <c r="AB16">
        <f>AA16-E16</f>
        <v/>
      </c>
      <c r="AE16">
        <f>(G16+H16)*(#REF!+#REF!)*1000</f>
        <v/>
      </c>
      <c r="AF16">
        <f>(I16+J16)*(#REF!+#REF!)*1000</f>
        <v/>
      </c>
      <c r="AG16">
        <f>(K16+L16)*(#REF!+#REF!)*1000</f>
        <v/>
      </c>
      <c r="AH16">
        <f>#REF!*#REF!*1000</f>
        <v/>
      </c>
      <c r="AI16">
        <f>N16*(#REF!+#REF!)*1000</f>
        <v/>
      </c>
      <c r="AJ16">
        <f>IF(O16="","",(#REF!*#REF!*1000))</f>
        <v/>
      </c>
      <c r="AK16">
        <f>(F16*U16*1000)+(S16*0.45*1000)</f>
        <v/>
      </c>
      <c r="AL16">
        <f>(F16*X16*1000)-(V16*0.45*1000)</f>
        <v/>
      </c>
      <c r="AM16">
        <f>SUM(AE16:AK16)</f>
        <v/>
      </c>
    </row>
    <row r="17">
      <c r="B17" t="n">
        <v>8</v>
      </c>
      <c r="C17" t="n">
        <v>27.42697790055248</v>
      </c>
      <c r="D17" t="n">
        <v>36.53199447513811</v>
      </c>
      <c r="E17">
        <f>SUM(C17:D17)</f>
        <v/>
      </c>
      <c r="F17" t="n">
        <v>2.784990600259667</v>
      </c>
      <c r="G17" t="n">
        <v>30</v>
      </c>
      <c r="J17" t="n">
        <v>22</v>
      </c>
      <c r="M17" t="n">
        <v>5</v>
      </c>
      <c r="N17" t="n">
        <v>10</v>
      </c>
      <c r="P17">
        <f>G17+I17+K17</f>
        <v/>
      </c>
      <c r="Q17">
        <f>H17+J17+L17+M17+N17+O17</f>
        <v/>
      </c>
      <c r="R17">
        <f>SUM(P17:Q17)</f>
        <v/>
      </c>
      <c r="S17">
        <f>IF((C17-P17)&gt;0,(C17-P17),0)</f>
        <v/>
      </c>
      <c r="T17">
        <f>IF((D17-Q17)&gt;0,(D17-Q17),0)</f>
        <v/>
      </c>
      <c r="U17">
        <f>SUM(S17:T17)</f>
        <v/>
      </c>
      <c r="V17">
        <f>IF((C17-P17)&lt;0,(C17-P17),0)</f>
        <v/>
      </c>
      <c r="W17">
        <f>IF((D17-Q17)&lt;0,(D17-Q17),0)</f>
        <v/>
      </c>
      <c r="X17">
        <f>SUM(V17:W17)</f>
        <v/>
      </c>
      <c r="Y17">
        <f>P17+S17</f>
        <v/>
      </c>
      <c r="Z17">
        <f>Q17+T17</f>
        <v/>
      </c>
      <c r="AA17">
        <f>SUM(Y17:Z17)</f>
        <v/>
      </c>
      <c r="AB17">
        <f>AA17-E17</f>
        <v/>
      </c>
      <c r="AE17">
        <f>(G17+H17)*(#REF!+#REF!)*1000</f>
        <v/>
      </c>
      <c r="AF17">
        <f>(I17+J17)*(#REF!+#REF!)*1000</f>
        <v/>
      </c>
      <c r="AG17">
        <f>(K17+L17)*(#REF!+#REF!)*1000</f>
        <v/>
      </c>
      <c r="AH17">
        <f>#REF!*#REF!*1000</f>
        <v/>
      </c>
      <c r="AI17">
        <f>N17*(#REF!+#REF!)*1000</f>
        <v/>
      </c>
      <c r="AJ17">
        <f>IF(O17="","",(#REF!*#REF!*1000))</f>
        <v/>
      </c>
      <c r="AK17">
        <f>(F17*U17*1000)+(S17*0.45*1000)</f>
        <v/>
      </c>
      <c r="AL17">
        <f>(F17*X17*1000)-(V17*0.45*1000)</f>
        <v/>
      </c>
      <c r="AM17">
        <f>SUM(AE17:AK17)</f>
        <v/>
      </c>
    </row>
    <row r="18">
      <c r="B18" t="n">
        <v>9</v>
      </c>
      <c r="C18" t="n">
        <v>34.48528729281768</v>
      </c>
      <c r="D18" t="n">
        <v>44.29201657458563</v>
      </c>
      <c r="E18">
        <f>SUM(C18:D18)</f>
        <v/>
      </c>
      <c r="F18" t="n">
        <v>4.56667093346961</v>
      </c>
      <c r="G18" t="n">
        <v>35</v>
      </c>
      <c r="J18" t="n">
        <v>25</v>
      </c>
      <c r="M18" t="n">
        <v>5</v>
      </c>
      <c r="N18" t="n">
        <v>10</v>
      </c>
      <c r="P18">
        <f>G18+I18+K18</f>
        <v/>
      </c>
      <c r="Q18">
        <f>H18+J18+L18+M18+N18+O18</f>
        <v/>
      </c>
      <c r="R18">
        <f>SUM(P18:Q18)</f>
        <v/>
      </c>
      <c r="S18">
        <f>IF((C18-P18)&gt;0,(C18-P18),0)</f>
        <v/>
      </c>
      <c r="T18">
        <f>IF((D18-Q18)&gt;0,(D18-Q18),0)</f>
        <v/>
      </c>
      <c r="U18">
        <f>SUM(S18:T18)</f>
        <v/>
      </c>
      <c r="V18">
        <f>IF((C18-P18)&lt;0,(C18-P18),0)</f>
        <v/>
      </c>
      <c r="W18">
        <f>IF((D18-Q18)&lt;0,(D18-Q18),0)</f>
        <v/>
      </c>
      <c r="X18">
        <f>SUM(V18:W18)</f>
        <v/>
      </c>
      <c r="Y18">
        <f>P18+S18</f>
        <v/>
      </c>
      <c r="Z18">
        <f>Q18+T18</f>
        <v/>
      </c>
      <c r="AA18">
        <f>SUM(Y18:Z18)</f>
        <v/>
      </c>
      <c r="AB18">
        <f>AA18-E18</f>
        <v/>
      </c>
      <c r="AE18">
        <f>(G18+H18)*(#REF!+#REF!)*1000</f>
        <v/>
      </c>
      <c r="AF18">
        <f>(I18+J18)*(#REF!+#REF!)*1000</f>
        <v/>
      </c>
      <c r="AG18">
        <f>(K18+L18)*(#REF!+#REF!)*1000</f>
        <v/>
      </c>
      <c r="AH18">
        <f>#REF!*#REF!*1000</f>
        <v/>
      </c>
      <c r="AI18">
        <f>N18*(#REF!+#REF!)*1000</f>
        <v/>
      </c>
      <c r="AJ18">
        <f>IF(O18="","",(#REF!*#REF!*1000))</f>
        <v/>
      </c>
      <c r="AK18">
        <f>(F18*U18*1000)+(S18*0.45*1000)</f>
        <v/>
      </c>
      <c r="AL18">
        <f>(F18*X18*1000)-(V18*0.45*1000)</f>
        <v/>
      </c>
      <c r="AM18">
        <f>SUM(AE18:AK18)</f>
        <v/>
      </c>
    </row>
    <row r="19">
      <c r="B19" t="n">
        <v>10</v>
      </c>
      <c r="C19" t="n">
        <v>38.90291160220995</v>
      </c>
      <c r="D19" t="n">
        <v>51.3583867403315</v>
      </c>
      <c r="E19">
        <f>SUM(C19:D19)</f>
        <v/>
      </c>
      <c r="F19" t="n">
        <v>5.165017076933698</v>
      </c>
      <c r="G19" t="n">
        <v>37</v>
      </c>
      <c r="I19" t="n">
        <v>3</v>
      </c>
      <c r="J19" t="n">
        <v>22</v>
      </c>
      <c r="L19" t="n">
        <v>15</v>
      </c>
      <c r="M19" t="n">
        <v>5</v>
      </c>
      <c r="N19" t="n">
        <v>10</v>
      </c>
      <c r="P19">
        <f>G19+I19+K19</f>
        <v/>
      </c>
      <c r="Q19">
        <f>H19+J19+L19+M19+N19+O19</f>
        <v/>
      </c>
      <c r="R19">
        <f>SUM(P19:Q19)</f>
        <v/>
      </c>
      <c r="S19">
        <f>IF((C19-P19)&gt;0,(C19-P19),0)</f>
        <v/>
      </c>
      <c r="T19">
        <f>IF((D19-Q19)&gt;0,(D19-Q19),0)</f>
        <v/>
      </c>
      <c r="U19">
        <f>SUM(S19:T19)</f>
        <v/>
      </c>
      <c r="V19">
        <f>IF((C19-P19)&lt;0,(C19-P19),0)</f>
        <v/>
      </c>
      <c r="W19">
        <f>IF((D19-Q19)&lt;0,(D19-Q19),0)</f>
        <v/>
      </c>
      <c r="X19">
        <f>SUM(V19:W19)</f>
        <v/>
      </c>
      <c r="Y19">
        <f>P19+S19</f>
        <v/>
      </c>
      <c r="Z19">
        <f>Q19+T19</f>
        <v/>
      </c>
      <c r="AA19">
        <f>SUM(Y19:Z19)</f>
        <v/>
      </c>
      <c r="AB19">
        <f>AA19-E19</f>
        <v/>
      </c>
      <c r="AE19">
        <f>(G19+H19)*(#REF!+#REF!)*1000</f>
        <v/>
      </c>
      <c r="AF19">
        <f>(I19+J19)*(#REF!+#REF!)*1000</f>
        <v/>
      </c>
      <c r="AG19">
        <f>(K19+L19)*(#REF!+#REF!)*1000</f>
        <v/>
      </c>
      <c r="AH19">
        <f>#REF!*#REF!*1000</f>
        <v/>
      </c>
      <c r="AI19">
        <f>N19*(#REF!+#REF!)*1000</f>
        <v/>
      </c>
      <c r="AJ19">
        <f>IF(O19="","",(#REF!*#REF!*1000))</f>
        <v/>
      </c>
      <c r="AK19">
        <f>(F19*U19*1000)+(S19*0.45*1000)</f>
        <v/>
      </c>
      <c r="AL19">
        <f>(F19*X19*1000)-(V19*0.45*1000)</f>
        <v/>
      </c>
      <c r="AM19">
        <f>SUM(AE19:AK19)</f>
        <v/>
      </c>
    </row>
    <row r="20">
      <c r="B20" t="n">
        <v>11</v>
      </c>
      <c r="C20" t="n">
        <v>40.28167403314916</v>
      </c>
      <c r="D20" t="n">
        <v>54.0589779005525</v>
      </c>
      <c r="E20">
        <f>SUM(C20:D20)</f>
        <v/>
      </c>
      <c r="F20" t="n">
        <v>5.774519952790056</v>
      </c>
      <c r="G20" t="n">
        <v>37</v>
      </c>
      <c r="I20" t="n">
        <v>4</v>
      </c>
      <c r="J20" t="n">
        <v>21</v>
      </c>
      <c r="L20" t="n">
        <v>18</v>
      </c>
      <c r="M20" t="n">
        <v>5</v>
      </c>
      <c r="N20" t="n">
        <v>10</v>
      </c>
      <c r="P20">
        <f>G20+I20+K20</f>
        <v/>
      </c>
      <c r="Q20">
        <f>H20+J20+L20+M20+N20+O20</f>
        <v/>
      </c>
      <c r="R20">
        <f>SUM(P20:Q20)</f>
        <v/>
      </c>
      <c r="S20">
        <f>IF((C20-P20)&gt;0,(C20-P20),0)</f>
        <v/>
      </c>
      <c r="T20">
        <f>IF((D20-Q20)&gt;0,(D20-Q20),0)</f>
        <v/>
      </c>
      <c r="U20">
        <f>SUM(S20:T20)</f>
        <v/>
      </c>
      <c r="V20">
        <f>IF((C20-P20)&lt;0,(C20-P20),0)</f>
        <v/>
      </c>
      <c r="W20">
        <f>IF((D20-Q20)&lt;0,(D20-Q20),0)</f>
        <v/>
      </c>
      <c r="X20">
        <f>SUM(V20:W20)</f>
        <v/>
      </c>
      <c r="Y20">
        <f>P20+S20</f>
        <v/>
      </c>
      <c r="Z20">
        <f>Q20+T20</f>
        <v/>
      </c>
      <c r="AA20">
        <f>SUM(Y20:Z20)</f>
        <v/>
      </c>
      <c r="AB20">
        <f>AA20-E20</f>
        <v/>
      </c>
      <c r="AE20">
        <f>(G20+H20)*(#REF!+#REF!)*1000</f>
        <v/>
      </c>
      <c r="AF20">
        <f>(I20+J20)*(#REF!+#REF!)*1000</f>
        <v/>
      </c>
      <c r="AG20">
        <f>(K20+L20)*(#REF!+#REF!)*1000</f>
        <v/>
      </c>
      <c r="AH20">
        <f>#REF!*#REF!*1000</f>
        <v/>
      </c>
      <c r="AI20">
        <f>N20*(#REF!+#REF!)*1000</f>
        <v/>
      </c>
      <c r="AJ20">
        <f>IF(O20="","",(#REF!*#REF!*1000))</f>
        <v/>
      </c>
      <c r="AK20">
        <f>(F20*U20*1000)+(S20*0.45*1000)</f>
        <v/>
      </c>
      <c r="AL20">
        <f>(F20*X20*1000)-(V20*0.45*1000)</f>
        <v/>
      </c>
      <c r="AM20">
        <f>SUM(AE20:AK20)</f>
        <v/>
      </c>
    </row>
    <row r="21">
      <c r="B21" t="n">
        <v>12</v>
      </c>
      <c r="C21" t="n">
        <v>40.0579779005525</v>
      </c>
      <c r="D21" t="n">
        <v>53.96743093922652</v>
      </c>
      <c r="E21">
        <f>SUM(C21:D21)</f>
        <v/>
      </c>
      <c r="F21" t="n">
        <v>4.671061618585632</v>
      </c>
      <c r="G21" t="n">
        <v>37</v>
      </c>
      <c r="I21" t="n">
        <v>4</v>
      </c>
      <c r="J21" t="n">
        <v>21</v>
      </c>
      <c r="L21" t="n">
        <v>18</v>
      </c>
      <c r="M21" t="n">
        <v>5</v>
      </c>
      <c r="N21" t="n">
        <v>10</v>
      </c>
      <c r="P21">
        <f>G21+I21+K21</f>
        <v/>
      </c>
      <c r="Q21">
        <f>H21+J21+L21+M21+N21+O21</f>
        <v/>
      </c>
      <c r="R21">
        <f>SUM(P21:Q21)</f>
        <v/>
      </c>
      <c r="S21">
        <f>IF((C21-P21)&gt;0,(C21-P21),0)</f>
        <v/>
      </c>
      <c r="T21">
        <f>IF((D21-Q21)&gt;0,(D21-Q21),0)</f>
        <v/>
      </c>
      <c r="U21">
        <f>SUM(S21:T21)</f>
        <v/>
      </c>
      <c r="V21">
        <f>IF((C21-P21)&lt;0,(C21-P21),0)</f>
        <v/>
      </c>
      <c r="W21">
        <f>IF((D21-Q21)&lt;0,(D21-Q21),0)</f>
        <v/>
      </c>
      <c r="X21">
        <f>SUM(V21:W21)</f>
        <v/>
      </c>
      <c r="Y21">
        <f>P21+S21</f>
        <v/>
      </c>
      <c r="Z21">
        <f>Q21+T21</f>
        <v/>
      </c>
      <c r="AA21">
        <f>SUM(Y21:Z21)</f>
        <v/>
      </c>
      <c r="AB21">
        <f>AA21-E21</f>
        <v/>
      </c>
      <c r="AE21">
        <f>(G21+H21)*(#REF!+#REF!)*1000</f>
        <v/>
      </c>
      <c r="AF21">
        <f>(I21+J21)*(#REF!+#REF!)*1000</f>
        <v/>
      </c>
      <c r="AG21">
        <f>(K21+L21)*(#REF!+#REF!)*1000</f>
        <v/>
      </c>
      <c r="AH21">
        <f>#REF!*#REF!*1000</f>
        <v/>
      </c>
      <c r="AI21">
        <f>N21*(#REF!+#REF!)*1000</f>
        <v/>
      </c>
      <c r="AJ21">
        <f>IF(O21="","",(#REF!*#REF!*1000))</f>
        <v/>
      </c>
      <c r="AK21">
        <f>(F21*U21*1000)+(S21*0.45*1000)</f>
        <v/>
      </c>
      <c r="AL21">
        <f>(F21*X21*1000)-(V21*0.45*1000)</f>
        <v/>
      </c>
      <c r="AM21">
        <f>SUM(AE21:AK21)</f>
        <v/>
      </c>
    </row>
    <row r="22">
      <c r="B22" t="n">
        <v>13</v>
      </c>
      <c r="C22" t="n">
        <v>40.14102209944753</v>
      </c>
      <c r="D22" t="n">
        <v>53.772591160221</v>
      </c>
      <c r="E22">
        <f>SUM(C22:D22)</f>
        <v/>
      </c>
      <c r="F22" t="n">
        <v>4.726539085110498</v>
      </c>
      <c r="G22" t="n">
        <v>37</v>
      </c>
      <c r="I22" t="n">
        <v>4</v>
      </c>
      <c r="J22" t="n">
        <v>21</v>
      </c>
      <c r="L22" t="n">
        <v>18</v>
      </c>
      <c r="M22" t="n">
        <v>5</v>
      </c>
      <c r="N22" t="n">
        <v>10</v>
      </c>
      <c r="P22">
        <f>G22+I22+K22</f>
        <v/>
      </c>
      <c r="Q22">
        <f>H22+J22+L22+M22+N22+O22</f>
        <v/>
      </c>
      <c r="R22">
        <f>SUM(P22:Q22)</f>
        <v/>
      </c>
      <c r="S22">
        <f>IF((C22-P22)&gt;0,(C22-P22),0)</f>
        <v/>
      </c>
      <c r="T22">
        <f>IF((D22-Q22)&gt;0,(D22-Q22),0)</f>
        <v/>
      </c>
      <c r="U22">
        <f>SUM(S22:T22)</f>
        <v/>
      </c>
      <c r="V22">
        <f>IF((C22-P22)&lt;0,(C22-P22),0)</f>
        <v/>
      </c>
      <c r="W22">
        <f>IF((D22-Q22)&lt;0,(D22-Q22),0)</f>
        <v/>
      </c>
      <c r="X22">
        <f>SUM(V22:W22)</f>
        <v/>
      </c>
      <c r="Y22">
        <f>P22+S22</f>
        <v/>
      </c>
      <c r="Z22">
        <f>Q22+T22</f>
        <v/>
      </c>
      <c r="AA22">
        <f>SUM(Y22:Z22)</f>
        <v/>
      </c>
      <c r="AB22">
        <f>AA22-E22</f>
        <v/>
      </c>
      <c r="AE22">
        <f>(G22+H22)*(#REF!+#REF!)*1000</f>
        <v/>
      </c>
      <c r="AF22">
        <f>(I22+J22)*(#REF!+#REF!)*1000</f>
        <v/>
      </c>
      <c r="AG22">
        <f>(K22+L22)*(#REF!+#REF!)*1000</f>
        <v/>
      </c>
      <c r="AH22">
        <f>#REF!*#REF!*1000</f>
        <v/>
      </c>
      <c r="AI22">
        <f>N22*(#REF!+#REF!)*1000</f>
        <v/>
      </c>
      <c r="AJ22">
        <f>IF(O22="","",(#REF!*#REF!*1000))</f>
        <v/>
      </c>
      <c r="AK22">
        <f>(F22*U22*1000)+(S22*0.45*1000)</f>
        <v/>
      </c>
      <c r="AL22">
        <f>(F22*X22*1000)-(V22*0.45*1000)</f>
        <v/>
      </c>
      <c r="AM22">
        <f>SUM(AE22:AK22)</f>
        <v/>
      </c>
    </row>
    <row r="23">
      <c r="B23" t="n">
        <v>14</v>
      </c>
      <c r="C23" t="n">
        <v>40.68828176795579</v>
      </c>
      <c r="D23" t="n">
        <v>55.33780662983425</v>
      </c>
      <c r="E23">
        <f>SUM(C23:D23)</f>
        <v/>
      </c>
      <c r="F23" t="n">
        <v>7.421199671243094</v>
      </c>
      <c r="G23" t="n">
        <v>37</v>
      </c>
      <c r="I23" t="n">
        <v>4</v>
      </c>
      <c r="J23" t="n">
        <v>21</v>
      </c>
      <c r="L23" t="n">
        <v>18</v>
      </c>
      <c r="M23" t="n">
        <v>5</v>
      </c>
      <c r="N23" t="n">
        <v>10</v>
      </c>
      <c r="P23">
        <f>G23+I23+K23</f>
        <v/>
      </c>
      <c r="Q23">
        <f>H23+J23+L23+M23+N23+O23</f>
        <v/>
      </c>
      <c r="R23">
        <f>SUM(P23:Q23)</f>
        <v/>
      </c>
      <c r="S23">
        <f>IF((C23-P23)&gt;0,(C23-P23),0)</f>
        <v/>
      </c>
      <c r="T23">
        <f>IF((D23-Q23)&gt;0,(D23-Q23),0)</f>
        <v/>
      </c>
      <c r="U23">
        <f>SUM(S23:T23)</f>
        <v/>
      </c>
      <c r="V23">
        <f>IF((C23-P23)&lt;0,(C23-P23),0)</f>
        <v/>
      </c>
      <c r="W23">
        <f>IF((D23-Q23)&lt;0,(D23-Q23),0)</f>
        <v/>
      </c>
      <c r="X23">
        <f>SUM(V23:W23)</f>
        <v/>
      </c>
      <c r="Y23">
        <f>P23+S23</f>
        <v/>
      </c>
      <c r="Z23">
        <f>Q23+T23</f>
        <v/>
      </c>
      <c r="AA23">
        <f>SUM(Y23:Z23)</f>
        <v/>
      </c>
      <c r="AB23">
        <f>AA23-E23</f>
        <v/>
      </c>
      <c r="AE23">
        <f>(G23+H23)*(#REF!+#REF!)*1000</f>
        <v/>
      </c>
      <c r="AF23">
        <f>(I23+J23)*(#REF!+#REF!)*1000</f>
        <v/>
      </c>
      <c r="AG23">
        <f>(K23+L23)*(#REF!+#REF!)*1000</f>
        <v/>
      </c>
      <c r="AH23">
        <f>#REF!*#REF!*1000</f>
        <v/>
      </c>
      <c r="AI23">
        <f>N23*(#REF!+#REF!)*1000</f>
        <v/>
      </c>
      <c r="AJ23">
        <f>IF(O23="","",(#REF!*#REF!*1000))</f>
        <v/>
      </c>
      <c r="AK23">
        <f>(F23*U23*1000)+(S23*0.45*1000)</f>
        <v/>
      </c>
      <c r="AL23">
        <f>(F23*X23*1000)-(V23*0.45*1000)</f>
        <v/>
      </c>
      <c r="AM23">
        <f>SUM(AE23:AK23)</f>
        <v/>
      </c>
    </row>
    <row r="24">
      <c r="B24" t="n">
        <v>15</v>
      </c>
      <c r="C24" t="n">
        <v>40.17152486187843</v>
      </c>
      <c r="D24" t="n">
        <v>54.68803867403312</v>
      </c>
      <c r="E24">
        <f>SUM(C24:D24)</f>
        <v/>
      </c>
      <c r="F24" t="n">
        <v>7.47527298366851</v>
      </c>
      <c r="G24" t="n">
        <v>37</v>
      </c>
      <c r="I24" t="n">
        <v>4</v>
      </c>
      <c r="J24" t="n">
        <v>21</v>
      </c>
      <c r="L24" t="n">
        <v>18</v>
      </c>
      <c r="M24" t="n">
        <v>5</v>
      </c>
      <c r="N24" t="n">
        <v>10</v>
      </c>
      <c r="P24">
        <f>G24+I24+K24</f>
        <v/>
      </c>
      <c r="Q24">
        <f>H24+J24+L24+M24+N24+O24</f>
        <v/>
      </c>
      <c r="R24">
        <f>SUM(P24:Q24)</f>
        <v/>
      </c>
      <c r="S24">
        <f>IF((C24-P24)&gt;0,(C24-P24),0)</f>
        <v/>
      </c>
      <c r="T24">
        <f>IF((D24-Q24)&gt;0,(D24-Q24),0)</f>
        <v/>
      </c>
      <c r="U24">
        <f>SUM(S24:T24)</f>
        <v/>
      </c>
      <c r="V24">
        <f>IF((C24-P24)&lt;0,(C24-P24),0)</f>
        <v/>
      </c>
      <c r="W24">
        <f>IF((D24-Q24)&lt;0,(D24-Q24),0)</f>
        <v/>
      </c>
      <c r="X24">
        <f>SUM(V24:W24)</f>
        <v/>
      </c>
      <c r="Y24">
        <f>P24+S24</f>
        <v/>
      </c>
      <c r="Z24">
        <f>Q24+T24</f>
        <v/>
      </c>
      <c r="AA24">
        <f>SUM(Y24:Z24)</f>
        <v/>
      </c>
      <c r="AB24">
        <f>AA24-E24</f>
        <v/>
      </c>
      <c r="AE24">
        <f>(G24+H24)*(#REF!+#REF!)*1000</f>
        <v/>
      </c>
      <c r="AF24">
        <f>(I24+J24)*(#REF!+#REF!)*1000</f>
        <v/>
      </c>
      <c r="AG24">
        <f>(K24+L24)*(#REF!+#REF!)*1000</f>
        <v/>
      </c>
      <c r="AH24">
        <f>#REF!*#REF!*1000</f>
        <v/>
      </c>
      <c r="AI24">
        <f>N24*(#REF!+#REF!)*1000</f>
        <v/>
      </c>
      <c r="AJ24">
        <f>IF(O24="","",(#REF!*#REF!*1000))</f>
        <v/>
      </c>
      <c r="AK24">
        <f>(F24*U24*1000)+(S24*0.45*1000)</f>
        <v/>
      </c>
      <c r="AL24">
        <f>(F24*X24*1000)-(V24*0.45*1000)</f>
        <v/>
      </c>
      <c r="AM24">
        <f>SUM(AE24:AK24)</f>
        <v/>
      </c>
    </row>
    <row r="25">
      <c r="B25" t="n">
        <v>16</v>
      </c>
      <c r="C25" t="n">
        <v>38.98346961325968</v>
      </c>
      <c r="D25" t="n">
        <v>53.58355248618784</v>
      </c>
      <c r="E25">
        <f>SUM(C25:D25)</f>
        <v/>
      </c>
      <c r="F25" t="n">
        <v>8.046813400066299</v>
      </c>
      <c r="G25" t="n">
        <v>37</v>
      </c>
      <c r="I25" t="n">
        <v>3</v>
      </c>
      <c r="J25" t="n">
        <v>22</v>
      </c>
      <c r="L25" t="n">
        <v>17</v>
      </c>
      <c r="M25" t="n">
        <v>5</v>
      </c>
      <c r="N25" t="n">
        <v>10</v>
      </c>
      <c r="P25">
        <f>G25+I25+K25</f>
        <v/>
      </c>
      <c r="Q25">
        <f>H25+J25+L25+M25+N25+O25</f>
        <v/>
      </c>
      <c r="R25">
        <f>SUM(P25:Q25)</f>
        <v/>
      </c>
      <c r="S25">
        <f>IF((C25-P25)&gt;0,(C25-P25),0)</f>
        <v/>
      </c>
      <c r="T25">
        <f>IF((D25-Q25)&gt;0,(D25-Q25),0)</f>
        <v/>
      </c>
      <c r="U25">
        <f>SUM(S25:T25)</f>
        <v/>
      </c>
      <c r="V25">
        <f>IF((C25-P25)&lt;0,(C25-P25),0)</f>
        <v/>
      </c>
      <c r="W25">
        <f>IF((D25-Q25)&lt;0,(D25-Q25),0)</f>
        <v/>
      </c>
      <c r="X25">
        <f>SUM(V25:W25)</f>
        <v/>
      </c>
      <c r="Y25">
        <f>P25+S25</f>
        <v/>
      </c>
      <c r="Z25">
        <f>Q25+T25</f>
        <v/>
      </c>
      <c r="AA25">
        <f>SUM(Y25:Z25)</f>
        <v/>
      </c>
      <c r="AB25">
        <f>AA25-E25</f>
        <v/>
      </c>
      <c r="AE25">
        <f>(G25+H25)*(#REF!+#REF!)*1000</f>
        <v/>
      </c>
      <c r="AF25">
        <f>(I25+J25)*(#REF!+#REF!)*1000</f>
        <v/>
      </c>
      <c r="AG25">
        <f>(K25+L25)*(#REF!+#REF!)*1000</f>
        <v/>
      </c>
      <c r="AH25">
        <f>#REF!*#REF!*1000</f>
        <v/>
      </c>
      <c r="AI25">
        <f>N25*(#REF!+#REF!)*1000</f>
        <v/>
      </c>
      <c r="AJ25">
        <f>IF(O25="","",(#REF!*#REF!*1000))</f>
        <v/>
      </c>
      <c r="AK25">
        <f>(F25*U25*1000)+(S25*0.45*1000)</f>
        <v/>
      </c>
      <c r="AL25">
        <f>(F25*X25*1000)-(V25*0.45*1000)</f>
        <v/>
      </c>
      <c r="AM25">
        <f>SUM(AE25:AK25)</f>
        <v/>
      </c>
    </row>
    <row r="26">
      <c r="B26" t="n">
        <v>17</v>
      </c>
      <c r="C26" t="n">
        <v>37.6976685082873</v>
      </c>
      <c r="D26" t="n">
        <v>51.57700000000001</v>
      </c>
      <c r="E26">
        <f>SUM(C26:D26)</f>
        <v/>
      </c>
      <c r="F26" t="n">
        <v>5.91237494728729</v>
      </c>
      <c r="G26" t="n">
        <v>37</v>
      </c>
      <c r="I26" t="n">
        <v>2</v>
      </c>
      <c r="J26" t="n">
        <v>23</v>
      </c>
      <c r="L26" t="n">
        <v>14</v>
      </c>
      <c r="M26" t="n">
        <v>5</v>
      </c>
      <c r="N26" t="n">
        <v>10</v>
      </c>
      <c r="P26">
        <f>G26+I26+K26</f>
        <v/>
      </c>
      <c r="Q26">
        <f>H26+J26+L26+M26+N26+O26</f>
        <v/>
      </c>
      <c r="R26">
        <f>SUM(P26:Q26)</f>
        <v/>
      </c>
      <c r="S26">
        <f>IF((C26-P26)&gt;0,(C26-P26),0)</f>
        <v/>
      </c>
      <c r="T26">
        <f>IF((D26-Q26)&gt;0,(D26-Q26),0)</f>
        <v/>
      </c>
      <c r="U26">
        <f>SUM(S26:T26)</f>
        <v/>
      </c>
      <c r="V26">
        <f>IF((C26-P26)&lt;0,(C26-P26),0)</f>
        <v/>
      </c>
      <c r="W26">
        <f>IF((D26-Q26)&lt;0,(D26-Q26),0)</f>
        <v/>
      </c>
      <c r="X26">
        <f>SUM(V26:W26)</f>
        <v/>
      </c>
      <c r="Y26">
        <f>P26+S26</f>
        <v/>
      </c>
      <c r="Z26">
        <f>Q26+T26</f>
        <v/>
      </c>
      <c r="AA26">
        <f>SUM(Y26:Z26)</f>
        <v/>
      </c>
      <c r="AB26">
        <f>AA26-E26</f>
        <v/>
      </c>
      <c r="AE26">
        <f>(G26+H26)*(#REF!+#REF!)*1000</f>
        <v/>
      </c>
      <c r="AF26">
        <f>(I26+J26)*(#REF!+#REF!)*1000</f>
        <v/>
      </c>
      <c r="AG26">
        <f>(K26+L26)*(#REF!+#REF!)*1000</f>
        <v/>
      </c>
      <c r="AH26">
        <f>#REF!*#REF!*1000</f>
        <v/>
      </c>
      <c r="AI26">
        <f>N26*(#REF!+#REF!)*1000</f>
        <v/>
      </c>
      <c r="AJ26">
        <f>IF(O26="","",(#REF!*#REF!*1000))</f>
        <v/>
      </c>
      <c r="AK26">
        <f>(F26*U26*1000)+(S26*0.45*1000)</f>
        <v/>
      </c>
      <c r="AL26">
        <f>(F26*X26*1000)-(V26*0.45*1000)</f>
        <v/>
      </c>
      <c r="AM26">
        <f>SUM(AE26:AK26)</f>
        <v/>
      </c>
    </row>
    <row r="27">
      <c r="B27" t="n">
        <v>18</v>
      </c>
      <c r="C27" t="n">
        <v>36.27950828729282</v>
      </c>
      <c r="D27" t="n">
        <v>50.46658011049728</v>
      </c>
      <c r="E27">
        <f>SUM(C27:D27)</f>
        <v/>
      </c>
      <c r="F27" t="n">
        <v>5.171406674867403</v>
      </c>
      <c r="G27" t="n">
        <v>37</v>
      </c>
      <c r="J27" t="n">
        <v>25</v>
      </c>
      <c r="L27" t="n">
        <v>10</v>
      </c>
      <c r="M27" t="n">
        <v>5</v>
      </c>
      <c r="N27" t="n">
        <v>10</v>
      </c>
      <c r="P27">
        <f>G27+I27+K27</f>
        <v/>
      </c>
      <c r="Q27">
        <f>H27+J27+L27+M27+N27+O27</f>
        <v/>
      </c>
      <c r="R27">
        <f>SUM(P27:Q27)</f>
        <v/>
      </c>
      <c r="S27">
        <f>IF((C27-P27)&gt;0,(C27-P27),0)</f>
        <v/>
      </c>
      <c r="T27">
        <f>IF((D27-Q27)&gt;0,(D27-Q27),0)</f>
        <v/>
      </c>
      <c r="U27">
        <f>SUM(S27:T27)</f>
        <v/>
      </c>
      <c r="V27">
        <f>IF((C27-P27)&lt;0,(C27-P27),0)</f>
        <v/>
      </c>
      <c r="W27">
        <f>IF((D27-Q27)&lt;0,(D27-Q27),0)</f>
        <v/>
      </c>
      <c r="X27">
        <f>SUM(V27:W27)</f>
        <v/>
      </c>
      <c r="Y27">
        <f>P27+S27</f>
        <v/>
      </c>
      <c r="Z27">
        <f>Q27+T27</f>
        <v/>
      </c>
      <c r="AA27">
        <f>SUM(Y27:Z27)</f>
        <v/>
      </c>
      <c r="AB27">
        <f>AA27-E27</f>
        <v/>
      </c>
      <c r="AE27">
        <f>(G27+H27)*(#REF!+#REF!)*1000</f>
        <v/>
      </c>
      <c r="AF27">
        <f>(I27+J27)*(#REF!+#REF!)*1000</f>
        <v/>
      </c>
      <c r="AG27">
        <f>(K27+L27)*(#REF!+#REF!)*1000</f>
        <v/>
      </c>
      <c r="AH27">
        <f>#REF!*#REF!*1000</f>
        <v/>
      </c>
      <c r="AI27">
        <f>N27*(#REF!+#REF!)*1000</f>
        <v/>
      </c>
      <c r="AJ27">
        <f>IF(O27="","",(#REF!*#REF!*1000))</f>
        <v/>
      </c>
      <c r="AK27">
        <f>(F27*U27*1000)+(S27*0.45*1000)</f>
        <v/>
      </c>
      <c r="AL27">
        <f>(F27*X27*1000)-(V27*0.45*1000)</f>
        <v/>
      </c>
      <c r="AM27">
        <f>SUM(AE27:AK27)</f>
        <v/>
      </c>
    </row>
    <row r="28">
      <c r="B28" t="n">
        <v>19</v>
      </c>
      <c r="C28" t="n">
        <v>35.89115469613262</v>
      </c>
      <c r="D28" t="n">
        <v>52.27224861878457</v>
      </c>
      <c r="E28">
        <f>SUM(C28:D28)</f>
        <v/>
      </c>
      <c r="F28" t="n">
        <v>7.786013891933698</v>
      </c>
      <c r="G28" t="n">
        <v>37</v>
      </c>
      <c r="J28" t="n">
        <v>25</v>
      </c>
      <c r="L28" t="n">
        <v>10</v>
      </c>
      <c r="M28" t="n">
        <v>5</v>
      </c>
      <c r="N28" t="n">
        <v>10</v>
      </c>
      <c r="P28">
        <f>G28+I28+K28</f>
        <v/>
      </c>
      <c r="Q28">
        <f>H28+J28+L28+M28+N28+O28</f>
        <v/>
      </c>
      <c r="R28">
        <f>SUM(P28:Q28)</f>
        <v/>
      </c>
      <c r="S28">
        <f>IF((C28-P28)&gt;0,(C28-P28),0)</f>
        <v/>
      </c>
      <c r="T28">
        <f>IF((D28-Q28)&gt;0,(D28-Q28),0)</f>
        <v/>
      </c>
      <c r="U28">
        <f>SUM(S28:T28)</f>
        <v/>
      </c>
      <c r="V28">
        <f>IF((C28-P28)&lt;0,(C28-P28),0)</f>
        <v/>
      </c>
      <c r="W28">
        <f>IF((D28-Q28)&lt;0,(D28-Q28),0)</f>
        <v/>
      </c>
      <c r="X28">
        <f>SUM(V28:W28)</f>
        <v/>
      </c>
      <c r="Y28">
        <f>P28+S28</f>
        <v/>
      </c>
      <c r="Z28">
        <f>Q28+T28</f>
        <v/>
      </c>
      <c r="AA28">
        <f>SUM(Y28:Z28)</f>
        <v/>
      </c>
      <c r="AB28">
        <f>AA28-E28</f>
        <v/>
      </c>
      <c r="AE28">
        <f>(G28+H28)*(#REF!+#REF!)*1000</f>
        <v/>
      </c>
      <c r="AF28">
        <f>(I28+J28)*(#REF!+#REF!)*1000</f>
        <v/>
      </c>
      <c r="AG28">
        <f>(K28+L28)*(#REF!+#REF!)*1000</f>
        <v/>
      </c>
      <c r="AH28">
        <f>#REF!*#REF!*1000</f>
        <v/>
      </c>
      <c r="AI28">
        <f>N28*(#REF!+#REF!)*1000</f>
        <v/>
      </c>
      <c r="AJ28">
        <f>IF(O28="","",(#REF!*#REF!*1000))</f>
        <v/>
      </c>
      <c r="AK28">
        <f>(F28*U28*1000)+(S28*0.45*1000)</f>
        <v/>
      </c>
      <c r="AL28">
        <f>(F28*X28*1000)-(V28*0.45*1000)</f>
        <v/>
      </c>
      <c r="AM28">
        <f>SUM(AE28:AK28)</f>
        <v/>
      </c>
    </row>
    <row r="29">
      <c r="B29" t="n">
        <v>20</v>
      </c>
      <c r="C29" t="n">
        <v>32.63364088397789</v>
      </c>
      <c r="D29" t="n">
        <v>49.66108287292818</v>
      </c>
      <c r="E29">
        <f>SUM(C29:D29)</f>
        <v/>
      </c>
      <c r="F29" t="n">
        <v>7.042142746071822</v>
      </c>
      <c r="G29" t="n">
        <v>35</v>
      </c>
      <c r="J29" t="n">
        <v>25</v>
      </c>
      <c r="L29" t="n">
        <v>10</v>
      </c>
      <c r="M29" t="n">
        <v>5</v>
      </c>
      <c r="N29" t="n">
        <v>10</v>
      </c>
      <c r="P29">
        <f>G29+I29+K29</f>
        <v/>
      </c>
      <c r="Q29">
        <f>H29+J29+L29+M29+N29+O29</f>
        <v/>
      </c>
      <c r="R29">
        <f>SUM(P29:Q29)</f>
        <v/>
      </c>
      <c r="S29">
        <f>IF((C29-P29)&gt;0,(C29-P29),0)</f>
        <v/>
      </c>
      <c r="T29">
        <f>IF((D29-Q29)&gt;0,(D29-Q29),0)</f>
        <v/>
      </c>
      <c r="U29">
        <f>SUM(S29:T29)</f>
        <v/>
      </c>
      <c r="V29">
        <f>IF((C29-P29)&lt;0,(C29-P29),0)</f>
        <v/>
      </c>
      <c r="W29">
        <f>IF((D29-Q29)&lt;0,(D29-Q29),0)</f>
        <v/>
      </c>
      <c r="X29">
        <f>SUM(V29:W29)</f>
        <v/>
      </c>
      <c r="Y29">
        <f>P29+S29</f>
        <v/>
      </c>
      <c r="Z29">
        <f>Q29+T29</f>
        <v/>
      </c>
      <c r="AA29">
        <f>SUM(Y29:Z29)</f>
        <v/>
      </c>
      <c r="AB29">
        <f>AA29-E29</f>
        <v/>
      </c>
      <c r="AE29">
        <f>(G29+H29)*(#REF!+#REF!)*1000</f>
        <v/>
      </c>
      <c r="AF29">
        <f>(I29+J29)*(#REF!+#REF!)*1000</f>
        <v/>
      </c>
      <c r="AG29">
        <f>(K29+L29)*(#REF!+#REF!)*1000</f>
        <v/>
      </c>
      <c r="AH29">
        <f>#REF!*#REF!*1000</f>
        <v/>
      </c>
      <c r="AI29">
        <f>N29*(#REF!+#REF!)*1000</f>
        <v/>
      </c>
      <c r="AJ29">
        <f>IF(O29="","",(#REF!*#REF!*1000))</f>
        <v/>
      </c>
      <c r="AK29">
        <f>(F29*U29*1000)+(S29*0.45*1000)</f>
        <v/>
      </c>
      <c r="AL29">
        <f>(F29*X29*1000)-(V29*0.45*1000)</f>
        <v/>
      </c>
      <c r="AM29">
        <f>SUM(AE29:AK29)</f>
        <v/>
      </c>
    </row>
    <row r="30">
      <c r="B30" t="n">
        <v>21</v>
      </c>
      <c r="C30" t="n">
        <v>29.65247513812156</v>
      </c>
      <c r="D30" t="n">
        <v>46.64361878453039</v>
      </c>
      <c r="E30">
        <f>SUM(C30:D30)</f>
        <v/>
      </c>
      <c r="F30" t="n">
        <v>7.690741543618786</v>
      </c>
      <c r="G30" t="n">
        <v>30</v>
      </c>
      <c r="J30" t="n">
        <v>25</v>
      </c>
      <c r="M30" t="n">
        <v>5</v>
      </c>
      <c r="N30" t="n">
        <v>10</v>
      </c>
      <c r="P30">
        <f>G30+I30+K30</f>
        <v/>
      </c>
      <c r="Q30">
        <f>H30+J30+L30+M30+N30+O30</f>
        <v/>
      </c>
      <c r="R30">
        <f>SUM(P30:Q30)</f>
        <v/>
      </c>
      <c r="S30">
        <f>IF((C30-P30)&gt;0,(C30-P30),0)</f>
        <v/>
      </c>
      <c r="T30">
        <f>IF((D30-Q30)&gt;0,(D30-Q30),0)</f>
        <v/>
      </c>
      <c r="U30">
        <f>SUM(S30:T30)</f>
        <v/>
      </c>
      <c r="V30">
        <f>IF((C30-P30)&lt;0,(C30-P30),0)</f>
        <v/>
      </c>
      <c r="W30">
        <f>IF((D30-Q30)&lt;0,(D30-Q30),0)</f>
        <v/>
      </c>
      <c r="X30">
        <f>SUM(V30:W30)</f>
        <v/>
      </c>
      <c r="Y30">
        <f>P30+S30</f>
        <v/>
      </c>
      <c r="Z30">
        <f>Q30+T30</f>
        <v/>
      </c>
      <c r="AA30">
        <f>SUM(Y30:Z30)</f>
        <v/>
      </c>
      <c r="AB30">
        <f>AA30-E30</f>
        <v/>
      </c>
      <c r="AE30">
        <f>(G30+H30)*(#REF!+#REF!)*1000</f>
        <v/>
      </c>
      <c r="AF30">
        <f>(I30+J30)*(#REF!+#REF!)*1000</f>
        <v/>
      </c>
      <c r="AG30">
        <f>(K30+L30)*(#REF!+#REF!)*1000</f>
        <v/>
      </c>
      <c r="AH30">
        <f>#REF!*#REF!*1000</f>
        <v/>
      </c>
      <c r="AI30">
        <f>N30*(#REF!+#REF!)*1000</f>
        <v/>
      </c>
      <c r="AJ30">
        <f>IF(O30="","",(#REF!*#REF!*1000))</f>
        <v/>
      </c>
      <c r="AK30">
        <f>(F30*U30*1000)+(S30*0.45*1000)</f>
        <v/>
      </c>
      <c r="AL30">
        <f>(F30*X30*1000)-(V30*0.45*1000)</f>
        <v/>
      </c>
      <c r="AM30">
        <f>SUM(AE30:AK30)</f>
        <v/>
      </c>
    </row>
    <row r="31">
      <c r="B31" t="n">
        <v>22</v>
      </c>
      <c r="C31" t="n">
        <v>27.57135359116021</v>
      </c>
      <c r="D31" t="n">
        <v>43.26891160220993</v>
      </c>
      <c r="E31">
        <f>SUM(C31:D31)</f>
        <v/>
      </c>
      <c r="F31" t="n">
        <v>6.72552029838122</v>
      </c>
      <c r="G31" t="n">
        <v>30</v>
      </c>
      <c r="J31" t="n">
        <v>25</v>
      </c>
      <c r="M31" t="n">
        <v>5</v>
      </c>
      <c r="N31" t="n">
        <v>10</v>
      </c>
      <c r="P31">
        <f>G31+I31+K31</f>
        <v/>
      </c>
      <c r="Q31">
        <f>H31+J31+L31+M31+N31+O31</f>
        <v/>
      </c>
      <c r="R31">
        <f>SUM(P31:Q31)</f>
        <v/>
      </c>
      <c r="S31">
        <f>IF((C31-P31)&gt;0,(C31-P31),0)</f>
        <v/>
      </c>
      <c r="T31">
        <f>IF((D31-Q31)&gt;0,(D31-Q31),0)</f>
        <v/>
      </c>
      <c r="U31">
        <f>SUM(S31:T31)</f>
        <v/>
      </c>
      <c r="V31">
        <f>IF((C31-P31)&lt;0,(C31-P31),0)</f>
        <v/>
      </c>
      <c r="W31">
        <f>IF((D31-Q31)&lt;0,(D31-Q31),0)</f>
        <v/>
      </c>
      <c r="X31">
        <f>SUM(V31:W31)</f>
        <v/>
      </c>
      <c r="Y31">
        <f>P31+S31</f>
        <v/>
      </c>
      <c r="Z31">
        <f>Q31+T31</f>
        <v/>
      </c>
      <c r="AA31">
        <f>SUM(Y31:Z31)</f>
        <v/>
      </c>
      <c r="AB31">
        <f>AA31-E31</f>
        <v/>
      </c>
      <c r="AE31">
        <f>(G31+H31)*(#REF!+#REF!)*1000</f>
        <v/>
      </c>
      <c r="AF31">
        <f>(I31+J31)*(#REF!+#REF!)*1000</f>
        <v/>
      </c>
      <c r="AG31">
        <f>(K31+L31)*(#REF!+#REF!)*1000</f>
        <v/>
      </c>
      <c r="AH31">
        <f>#REF!*#REF!*1000</f>
        <v/>
      </c>
      <c r="AI31">
        <f>N31*(#REF!+#REF!)*1000</f>
        <v/>
      </c>
      <c r="AJ31">
        <f>IF(O31="","",(#REF!*#REF!*1000))</f>
        <v/>
      </c>
      <c r="AK31">
        <f>(F31*U31*1000)+(S31*0.45*1000)</f>
        <v/>
      </c>
      <c r="AL31">
        <f>(F31*X31*1000)-(V31*0.45*1000)</f>
        <v/>
      </c>
      <c r="AM31">
        <f>SUM(AE31:AK31)</f>
        <v/>
      </c>
    </row>
    <row r="32">
      <c r="B32" t="n">
        <v>23</v>
      </c>
      <c r="C32" t="n">
        <v>25.32205524861878</v>
      </c>
      <c r="D32" t="n">
        <v>39.57518784530387</v>
      </c>
      <c r="E32">
        <f>SUM(C32:D32)</f>
        <v/>
      </c>
      <c r="F32" t="n">
        <v>5.468858499723757</v>
      </c>
      <c r="G32" t="n">
        <v>27</v>
      </c>
      <c r="J32" t="n">
        <v>25</v>
      </c>
      <c r="M32" t="n">
        <v>5</v>
      </c>
      <c r="N32" t="n">
        <v>10</v>
      </c>
      <c r="P32">
        <f>G32+I32+K32</f>
        <v/>
      </c>
      <c r="Q32">
        <f>H32+J32+L32+M32+N32+O32</f>
        <v/>
      </c>
      <c r="R32">
        <f>SUM(P32:Q32)</f>
        <v/>
      </c>
      <c r="S32">
        <f>IF((C32-P32)&gt;0,(C32-P32),0)</f>
        <v/>
      </c>
      <c r="T32">
        <f>IF((D32-Q32)&gt;0,(D32-Q32),0)</f>
        <v/>
      </c>
      <c r="U32">
        <f>SUM(S32:T32)</f>
        <v/>
      </c>
      <c r="V32">
        <f>IF((C32-P32)&lt;0,(C32-P32),0)</f>
        <v/>
      </c>
      <c r="W32">
        <f>IF((D32-Q32)&lt;0,(D32-Q32),0)</f>
        <v/>
      </c>
      <c r="X32">
        <f>SUM(V32:W32)</f>
        <v/>
      </c>
      <c r="Y32">
        <f>P32+S32</f>
        <v/>
      </c>
      <c r="Z32">
        <f>Q32+T32</f>
        <v/>
      </c>
      <c r="AA32">
        <f>SUM(Y32:Z32)</f>
        <v/>
      </c>
      <c r="AB32">
        <f>AA32-E32</f>
        <v/>
      </c>
      <c r="AE32">
        <f>(G32+H32)*(#REF!+#REF!)*1000</f>
        <v/>
      </c>
      <c r="AF32">
        <f>(I32+J32)*(#REF!+#REF!)*1000</f>
        <v/>
      </c>
      <c r="AG32">
        <f>(K32+L32)*(#REF!+#REF!)*1000</f>
        <v/>
      </c>
      <c r="AH32">
        <f>#REF!*#REF!*1000</f>
        <v/>
      </c>
      <c r="AI32">
        <f>N32*(#REF!+#REF!)*1000</f>
        <v/>
      </c>
      <c r="AJ32">
        <f>IF(O32="","",(#REF!*#REF!*1000))</f>
        <v/>
      </c>
      <c r="AK32">
        <f>(F32*U32*1000)+(S32*0.45*1000)</f>
        <v/>
      </c>
      <c r="AL32">
        <f>(F32*X32*1000)-(V32*0.45*1000)</f>
        <v/>
      </c>
      <c r="AM32">
        <f>SUM(AE32:AK32)</f>
        <v/>
      </c>
    </row>
    <row r="33">
      <c r="B33" t="n">
        <v>24</v>
      </c>
      <c r="C33" t="n">
        <v>23.47090607734808</v>
      </c>
      <c r="D33" t="n">
        <v>36.69367955801104</v>
      </c>
      <c r="E33">
        <f>SUM(C33:D33)</f>
        <v/>
      </c>
      <c r="F33" t="n">
        <v>3.965359026453039</v>
      </c>
      <c r="G33" t="n">
        <v>25</v>
      </c>
      <c r="J33" t="n">
        <v>23</v>
      </c>
      <c r="M33" t="n">
        <v>5</v>
      </c>
      <c r="N33" t="n">
        <v>10</v>
      </c>
      <c r="P33">
        <f>G33+I33+K33</f>
        <v/>
      </c>
      <c r="Q33">
        <f>H33+J33+L33+M33+N33+O33</f>
        <v/>
      </c>
      <c r="R33">
        <f>SUM(P33:Q33)</f>
        <v/>
      </c>
      <c r="S33">
        <f>IF((C33-P33)&gt;0,(C33-P33),0)</f>
        <v/>
      </c>
      <c r="T33">
        <f>IF((D33-Q33)&gt;0,(D33-Q33),0)</f>
        <v/>
      </c>
      <c r="U33">
        <f>SUM(S33:T33)</f>
        <v/>
      </c>
      <c r="V33">
        <f>IF((C33-P33)&lt;0,(C33-P33),0)</f>
        <v/>
      </c>
      <c r="W33">
        <f>IF((D33-Q33)&lt;0,(D33-Q33),0)</f>
        <v/>
      </c>
      <c r="X33">
        <f>SUM(V33:W33)</f>
        <v/>
      </c>
      <c r="Y33">
        <f>P33+S33</f>
        <v/>
      </c>
      <c r="Z33">
        <f>Q33+T33</f>
        <v/>
      </c>
      <c r="AA33">
        <f>SUM(Y33:Z33)</f>
        <v/>
      </c>
      <c r="AB33">
        <f>AA33-E33</f>
        <v/>
      </c>
      <c r="AE33">
        <f>(G33+H33)*(#REF!+#REF!)*1000</f>
        <v/>
      </c>
      <c r="AF33">
        <f>(I33+J33)*(#REF!+#REF!)*1000</f>
        <v/>
      </c>
      <c r="AG33">
        <f>(K33+L33)*(#REF!+#REF!)*1000</f>
        <v/>
      </c>
      <c r="AH33">
        <f>#REF!*#REF!*1000</f>
        <v/>
      </c>
      <c r="AI33">
        <f>N33*(#REF!+#REF!)*1000</f>
        <v/>
      </c>
      <c r="AJ33">
        <f>IF(O33="","",(#REF!*#REF!*1000))</f>
        <v/>
      </c>
      <c r="AK33">
        <f>(F33*U33*1000)+(S33*0.45*1000)</f>
        <v/>
      </c>
      <c r="AL33">
        <f>(F33*X33*1000)-(V33*0.45*1000)</f>
        <v/>
      </c>
      <c r="AM33">
        <f>SUM(AE33:AK33)</f>
        <v/>
      </c>
    </row>
    <row r="34">
      <c r="B34" t="inlineStr">
        <is>
          <t>Minimum</t>
        </is>
      </c>
      <c r="C34">
        <f>MIN(C$10:C$33)</f>
        <v/>
      </c>
      <c r="D34">
        <f>MIN(D$10:D$33)</f>
        <v/>
      </c>
      <c r="E34">
        <f>MIN(E$10:E$33)</f>
        <v/>
      </c>
      <c r="F34">
        <f>MIN(F$10:F$33)</f>
        <v/>
      </c>
      <c r="G34">
        <f>MIN(G$10:G$33)</f>
        <v/>
      </c>
      <c r="H34">
        <f>MIN(H$10:H$33)</f>
        <v/>
      </c>
      <c r="I34">
        <f>MIN(I$10:I$33)</f>
        <v/>
      </c>
      <c r="J34">
        <f>MIN(J$10:J$33)</f>
        <v/>
      </c>
      <c r="K34">
        <f>MIN(K$10:K$33)</f>
        <v/>
      </c>
      <c r="L34">
        <f>MIN(L$10:L$33)</f>
        <v/>
      </c>
      <c r="M34">
        <f>MIN(M$10:M$33)</f>
        <v/>
      </c>
      <c r="N34">
        <f>MIN(N$10:N$33)</f>
        <v/>
      </c>
      <c r="O34">
        <f>MIN(O$10:O$33)</f>
        <v/>
      </c>
      <c r="P34">
        <f>MIN(P$10:P$33)</f>
        <v/>
      </c>
      <c r="Q34">
        <f>MIN(Q$10:Q$33)</f>
        <v/>
      </c>
      <c r="R34">
        <f>MIN(R$10:R$33)</f>
        <v/>
      </c>
      <c r="S34">
        <f>MIN(S$10:S$33)</f>
        <v/>
      </c>
      <c r="T34">
        <f>MIN(T$10:T$33)</f>
        <v/>
      </c>
      <c r="U34">
        <f>MIN(U$10:U$33)</f>
        <v/>
      </c>
      <c r="V34">
        <f>MIN(V$10:V$33)</f>
        <v/>
      </c>
      <c r="W34">
        <f>MIN(W$10:W$33)</f>
        <v/>
      </c>
      <c r="X34">
        <f>MIN(X$10:X$33)</f>
        <v/>
      </c>
      <c r="Y34">
        <f>MIN(Y$10:Y$33)</f>
        <v/>
      </c>
      <c r="Z34">
        <f>MIN(Z$10:Z$33)</f>
        <v/>
      </c>
      <c r="AA34">
        <f>MIN(AA$10:AA$33)</f>
        <v/>
      </c>
      <c r="AB34">
        <f>MIN(AB$10:AB$33)</f>
        <v/>
      </c>
      <c r="AE34">
        <f>MIN(AE$10:AE$33)</f>
        <v/>
      </c>
      <c r="AF34">
        <f>MIN(AF$10:AF$33)</f>
        <v/>
      </c>
      <c r="AG34">
        <f>MIN(AG$10:AG$33)</f>
        <v/>
      </c>
      <c r="AH34">
        <f>MIN(AH$10:AH$33)</f>
        <v/>
      </c>
      <c r="AI34">
        <f>MIN(AI$10:AI$33)</f>
        <v/>
      </c>
      <c r="AJ34">
        <f>MIN(AJ$10:AJ$33)</f>
        <v/>
      </c>
      <c r="AK34">
        <f>MIN(AK$10:AK$33)</f>
        <v/>
      </c>
      <c r="AL34">
        <f>MIN(AL$10:AL$33)</f>
        <v/>
      </c>
      <c r="AM34">
        <f>MIN(AM$10:AM$33)</f>
        <v/>
      </c>
    </row>
    <row r="35">
      <c r="B35" t="inlineStr">
        <is>
          <t>Average</t>
        </is>
      </c>
      <c r="C35">
        <f>AVERAGE(C$10:C$33)</f>
        <v/>
      </c>
      <c r="D35">
        <f>AVERAGE(D$10:D$33)</f>
        <v/>
      </c>
      <c r="E35">
        <f>AVERAGE(E$10:E$33)</f>
        <v/>
      </c>
      <c r="F35">
        <f>AVERAGE(F$10:F$33)</f>
        <v/>
      </c>
      <c r="G35">
        <f>AVERAGE(G$10:G$33)</f>
        <v/>
      </c>
      <c r="H35">
        <f>AVERAGE(H$10:H$33)</f>
        <v/>
      </c>
      <c r="I35">
        <f>AVERAGE(I$10:I$33)</f>
        <v/>
      </c>
      <c r="J35">
        <f>AVERAGE(J$10:J$33)</f>
        <v/>
      </c>
      <c r="K35">
        <f>AVERAGE(K$10:K$33)</f>
        <v/>
      </c>
      <c r="L35">
        <f>AVERAGE(L$10:L$33)</f>
        <v/>
      </c>
      <c r="M35">
        <f>AVERAGE(M$10:M$33)</f>
        <v/>
      </c>
      <c r="N35">
        <f>AVERAGE(N$10:N$33)</f>
        <v/>
      </c>
      <c r="O35">
        <f>AVERAGE(O$10:O$33)</f>
        <v/>
      </c>
      <c r="P35">
        <f>AVERAGE(P$10:P$33)</f>
        <v/>
      </c>
      <c r="Q35">
        <f>AVERAGE(Q$10:Q$33)</f>
        <v/>
      </c>
      <c r="R35">
        <f>AVERAGE(R$10:R$33)</f>
        <v/>
      </c>
      <c r="S35">
        <f>AVERAGE(S$10:S$33)</f>
        <v/>
      </c>
      <c r="T35">
        <f>AVERAGE(T$10:T$33)</f>
        <v/>
      </c>
      <c r="U35">
        <f>AVERAGE(U$10:U$33)</f>
        <v/>
      </c>
      <c r="V35">
        <f>AVERAGE(V$10:V$33)</f>
        <v/>
      </c>
      <c r="W35">
        <f>AVERAGE(W$10:W$33)</f>
        <v/>
      </c>
      <c r="X35">
        <f>AVERAGE(X$10:X$33)</f>
        <v/>
      </c>
      <c r="Y35">
        <f>AVERAGE(Y$10:Y$33)</f>
        <v/>
      </c>
      <c r="Z35">
        <f>AVERAGE(Z$10:Z$33)</f>
        <v/>
      </c>
      <c r="AA35">
        <f>AVERAGE(AA$10:AA$33)</f>
        <v/>
      </c>
      <c r="AB35">
        <f>AVERAGE(AB$10:AB$33)</f>
        <v/>
      </c>
      <c r="AE35">
        <f>AVERAGE(AE$10:AE$33)</f>
        <v/>
      </c>
      <c r="AF35">
        <f>AVERAGE(AF$10:AF$33)</f>
        <v/>
      </c>
      <c r="AG35">
        <f>AVERAGE(AG$10:AG$33)</f>
        <v/>
      </c>
      <c r="AH35">
        <f>AVERAGE(AH$10:AH$33)</f>
        <v/>
      </c>
      <c r="AI35">
        <f>AVERAGE(AI$10:AI$33)</f>
        <v/>
      </c>
      <c r="AJ35">
        <f>AVERAGE(AJ$10:AJ$33)</f>
        <v/>
      </c>
      <c r="AK35">
        <f>AVERAGE(AK$10:AK$33)</f>
        <v/>
      </c>
      <c r="AL35">
        <f>AVERAGE(AL$10:AL$33)</f>
        <v/>
      </c>
      <c r="AM35">
        <f>AVERAGE(AM$10:AM$33)</f>
        <v/>
      </c>
    </row>
    <row r="36">
      <c r="B36" t="inlineStr">
        <is>
          <t>Maximum</t>
        </is>
      </c>
      <c r="C36">
        <f>MAX(C$10:C$33)</f>
        <v/>
      </c>
      <c r="D36">
        <f>MAX(D$10:D$33)</f>
        <v/>
      </c>
      <c r="E36">
        <f>MAX(E$10:E$33)</f>
        <v/>
      </c>
      <c r="F36">
        <f>MAX(F$10:F$33)</f>
        <v/>
      </c>
      <c r="G36">
        <f>MAX(G$10:G$33)</f>
        <v/>
      </c>
      <c r="H36">
        <f>MAX(H$10:H$33)</f>
        <v/>
      </c>
      <c r="I36">
        <f>MAX(I$10:I$33)</f>
        <v/>
      </c>
      <c r="J36">
        <f>MAX(J$10:J$33)</f>
        <v/>
      </c>
      <c r="K36">
        <f>MAX(K$10:K$33)</f>
        <v/>
      </c>
      <c r="L36">
        <f>MAX(L$10:L$33)</f>
        <v/>
      </c>
      <c r="M36">
        <f>MAX(M$10:M$33)</f>
        <v/>
      </c>
      <c r="N36">
        <f>MAX(N$10:N$33)</f>
        <v/>
      </c>
      <c r="O36">
        <f>MAX(O$10:O$33)</f>
        <v/>
      </c>
      <c r="P36">
        <f>MAX(P$10:P$33)</f>
        <v/>
      </c>
      <c r="Q36">
        <f>MAX(Q$10:Q$33)</f>
        <v/>
      </c>
      <c r="R36">
        <f>MAX(R$10:R$33)</f>
        <v/>
      </c>
      <c r="S36">
        <f>MAX(S$10:S$33)</f>
        <v/>
      </c>
      <c r="T36">
        <f>MAX(T$10:T$33)</f>
        <v/>
      </c>
      <c r="U36">
        <f>MAX(U$10:U$33)</f>
        <v/>
      </c>
      <c r="V36">
        <f>MAX(V$10:V$33)</f>
        <v/>
      </c>
      <c r="W36">
        <f>MAX(W$10:W$33)</f>
        <v/>
      </c>
      <c r="X36">
        <f>MAX(X$10:X$33)</f>
        <v/>
      </c>
      <c r="Y36">
        <f>MAX(Y$10:Y$33)</f>
        <v/>
      </c>
      <c r="Z36">
        <f>MAX(Z$10:Z$33)</f>
        <v/>
      </c>
      <c r="AA36">
        <f>MAX(AA$10:AA$33)</f>
        <v/>
      </c>
      <c r="AB36">
        <f>MAX(AB$10:AB$33)</f>
        <v/>
      </c>
      <c r="AE36">
        <f>MAX(AE$10:AE$33)</f>
        <v/>
      </c>
      <c r="AF36">
        <f>MAX(AF$10:AF$33)</f>
        <v/>
      </c>
      <c r="AG36">
        <f>MAX(AG$10:AG$33)</f>
        <v/>
      </c>
      <c r="AH36">
        <f>MAX(AH$10:AH$33)</f>
        <v/>
      </c>
      <c r="AI36">
        <f>MAX(AI$10:AI$33)</f>
        <v/>
      </c>
      <c r="AJ36">
        <f>MAX(AJ$10:AJ$33)</f>
        <v/>
      </c>
      <c r="AK36">
        <f>MAX(AK$10:AK$33)</f>
        <v/>
      </c>
      <c r="AL36">
        <f>MAX(AL$10:AL$33)</f>
        <v/>
      </c>
      <c r="AM36">
        <f>MAX(AM$10:AM$33)</f>
        <v/>
      </c>
    </row>
    <row r="37">
      <c r="B37" t="inlineStr">
        <is>
          <t>Sum</t>
        </is>
      </c>
      <c r="C37">
        <f>SUM(C$10:C$33)</f>
        <v/>
      </c>
      <c r="D37">
        <f>SUM(D$10:D$33)</f>
        <v/>
      </c>
      <c r="E37">
        <f>SUM(E$10:E$33)</f>
        <v/>
      </c>
      <c r="F37">
        <f>SUM(F$10:F$33)</f>
        <v/>
      </c>
      <c r="G37">
        <f>SUM(G$10:G$33)</f>
        <v/>
      </c>
      <c r="H37">
        <f>SUM(H$10:H$33)</f>
        <v/>
      </c>
      <c r="I37">
        <f>SUM(I$10:I$33)</f>
        <v/>
      </c>
      <c r="J37">
        <f>SUM(J$10:J$33)</f>
        <v/>
      </c>
      <c r="K37">
        <f>SUM(K$10:K$33)</f>
        <v/>
      </c>
      <c r="L37">
        <f>SUM(L$10:L$33)</f>
        <v/>
      </c>
      <c r="M37">
        <f>SUM(M$10:M$33)</f>
        <v/>
      </c>
      <c r="N37">
        <f>SUM(N$10:N$33)</f>
        <v/>
      </c>
      <c r="O37">
        <f>SUM(O$10:O$33)</f>
        <v/>
      </c>
      <c r="P37">
        <f>SUM(P$10:P$33)</f>
        <v/>
      </c>
      <c r="Q37">
        <f>SUM(Q$10:Q$33)</f>
        <v/>
      </c>
      <c r="R37">
        <f>SUM(R$10:R$33)</f>
        <v/>
      </c>
      <c r="S37">
        <f>SUM(S$10:S$33)</f>
        <v/>
      </c>
      <c r="T37">
        <f>SUM(T$10:T$33)</f>
        <v/>
      </c>
      <c r="U37">
        <f>SUM(U$10:U$33)</f>
        <v/>
      </c>
      <c r="V37">
        <f>SUM(V$10:V$33)</f>
        <v/>
      </c>
      <c r="W37">
        <f>SUM(W$10:W$33)</f>
        <v/>
      </c>
      <c r="X37">
        <f>SUM(X$10:X$33)</f>
        <v/>
      </c>
      <c r="Y37">
        <f>SUM(Y$10:Y$33)</f>
        <v/>
      </c>
      <c r="Z37">
        <f>SUM(Z$10:Z$33)</f>
        <v/>
      </c>
      <c r="AA37">
        <f>SUM(AA$10:AA$33)</f>
        <v/>
      </c>
      <c r="AB37">
        <f>SUM(AB$10:AB$33)</f>
        <v/>
      </c>
      <c r="AE37">
        <f>SUM(AE$10:AE$33)</f>
        <v/>
      </c>
      <c r="AF37">
        <f>SUM(AF$10:AF$33)</f>
        <v/>
      </c>
      <c r="AG37">
        <f>SUM(AG$10:AG$33)</f>
        <v/>
      </c>
      <c r="AH37">
        <f>SUM(AH$10:AH$33)</f>
        <v/>
      </c>
      <c r="AI37">
        <f>SUM(AI$10:AI$33)</f>
        <v/>
      </c>
      <c r="AJ37">
        <f>SUM(AJ$10:AJ$33)</f>
        <v/>
      </c>
      <c r="AK37">
        <f>SUM(AK$10:AK$33)</f>
        <v/>
      </c>
      <c r="AL37">
        <f>SUM(AL$10:AL$33)</f>
        <v/>
      </c>
      <c r="AM37">
        <f>SUM(AM$10:AM$33)</f>
        <v/>
      </c>
    </row>
    <row r="38">
      <c r="B38" t="inlineStr">
        <is>
          <t>LF (%)</t>
        </is>
      </c>
      <c r="C38">
        <f>C37/(82*24)</f>
        <v/>
      </c>
      <c r="D38">
        <f>D37/(24*24)</f>
        <v/>
      </c>
      <c r="E38">
        <f>E37/(106*24)</f>
        <v/>
      </c>
      <c r="G38">
        <f>(G37+H37)/(37*24)</f>
        <v/>
      </c>
      <c r="I38">
        <f>(I37+J37)/(25*24)</f>
        <v/>
      </c>
      <c r="K38">
        <f>(K37+L37)/(20*24)</f>
        <v/>
      </c>
      <c r="M38">
        <f>(M37)/(5*24)</f>
        <v/>
      </c>
      <c r="N38">
        <f>(N37)/(10*24)</f>
        <v/>
      </c>
      <c r="O38">
        <f>(O37)/(#REF!*24)</f>
        <v/>
      </c>
    </row>
    <row r="39">
      <c r="B39" t="inlineStr">
        <is>
          <t xml:space="preserve"> Share (%)</t>
        </is>
      </c>
      <c r="C39">
        <f>C37/E37</f>
        <v/>
      </c>
      <c r="D39">
        <f>D37/E37</f>
        <v/>
      </c>
      <c r="E39">
        <f>E37/E37</f>
        <v/>
      </c>
      <c r="G39">
        <f>(G37+H37)/$AA$37</f>
        <v/>
      </c>
      <c r="I39">
        <f>(I37+J37)/$AA$37</f>
        <v/>
      </c>
      <c r="K39">
        <f>(K37+L37)/$AA$37</f>
        <v/>
      </c>
      <c r="M39">
        <f>M37/$AA$37</f>
        <v/>
      </c>
      <c r="N39">
        <f>N37/$AA$37</f>
        <v/>
      </c>
      <c r="O39">
        <f>O37/$AA$37</f>
        <v/>
      </c>
      <c r="S39">
        <f>S37/$AA$37</f>
        <v/>
      </c>
      <c r="T39">
        <f>T37/$AA$37</f>
        <v/>
      </c>
      <c r="AE39" t="inlineStr">
        <is>
          <t>III. FIXED COST, PhP</t>
        </is>
      </c>
    </row>
    <row r="40">
      <c r="AE40">
        <f>(#REF!+#REF!)*#REF!*1000*24</f>
        <v/>
      </c>
      <c r="AF40">
        <f>(#REF!+#REF!)*#REF!*1000*24</f>
        <v/>
      </c>
      <c r="AG40">
        <f>(#REF!+#REF!)*#REF!*1000*24</f>
        <v/>
      </c>
      <c r="AI40">
        <f>#REF!*#REF!*24*1000</f>
        <v/>
      </c>
      <c r="AM40">
        <f>SUM(AE40:AL40)</f>
        <v/>
      </c>
    </row>
    <row r="41"/>
    <row r="42">
      <c r="AE42" t="inlineStr">
        <is>
          <t>IV. MISCELLANEOUS FEES &amp; VAT CHARGES, PhP</t>
        </is>
      </c>
    </row>
    <row r="43">
      <c r="AE43">
        <f>(((G37+H37)*(#REF!+#REF!)*1000)*1.12)+((AE37+AE40)*0.12)</f>
        <v/>
      </c>
      <c r="AF43">
        <f>(((I37+J37)*(#REF!+#REF!)*1000)*1.12)+((AF37+AF40)*0.12)</f>
        <v/>
      </c>
      <c r="AG43">
        <f>(((K37+L37)*(#REF!+#REF!)*1000)*1.12)+((AG37+AG40)*0.12)</f>
        <v/>
      </c>
      <c r="AH43">
        <f>((M37*(#REF!+#REF!)*1000)*1.12)+((AH37+AH40)*0.12)</f>
        <v/>
      </c>
      <c r="AI43">
        <f>((N37*(#REF!+#REF!+#REF!)*1000)*1.12)+((AI37+AI40)*0)</f>
        <v/>
      </c>
      <c r="AJ43">
        <f>((O37*(#REF!+#REF!)*1000)*1.12)+((AJ37+AJ40)*0)</f>
        <v/>
      </c>
      <c r="AK43">
        <f>((U37*(#REF!+#REF!)*1000)*1.12)+((AK37+AK40)*0.07)</f>
        <v/>
      </c>
      <c r="AL43">
        <f>((AL37+AL40)*0.07)</f>
        <v/>
      </c>
      <c r="AM43">
        <f>SUM(AE43:AL43)</f>
        <v/>
      </c>
    </row>
    <row r="44"/>
    <row r="45">
      <c r="AL45" t="inlineStr">
        <is>
          <t>W/O WESM SOLD</t>
        </is>
      </c>
    </row>
    <row r="46">
      <c r="AL46" t="inlineStr">
        <is>
          <t>Gen Charge</t>
        </is>
      </c>
      <c r="AM46">
        <f>(AM37+AM40)/E37/1000</f>
        <v/>
      </c>
      <c r="AO46" t="n">
        <v>7.5392</v>
      </c>
      <c r="AP46">
        <f>AO46-AM46</f>
        <v/>
      </c>
    </row>
    <row r="47">
      <c r="AL47" t="inlineStr">
        <is>
          <t>Trans Charge</t>
        </is>
      </c>
      <c r="AM47">
        <f>#REF!/Nomination!E37/1000</f>
        <v/>
      </c>
      <c r="AO47" t="n">
        <v>0.2528</v>
      </c>
      <c r="AP47">
        <f>AO47-AM47</f>
        <v/>
      </c>
    </row>
    <row r="48">
      <c r="AL48" t="inlineStr">
        <is>
          <t>Total</t>
        </is>
      </c>
      <c r="AM48">
        <f>SUM(AM46:AM47)</f>
        <v/>
      </c>
      <c r="AO48">
        <f>SUM(AO46:AO47)</f>
        <v/>
      </c>
      <c r="AP48">
        <f>SUM(AP46:AP47)</f>
        <v/>
      </c>
    </row>
    <row r="49"/>
    <row r="50">
      <c r="AL50" t="inlineStr">
        <is>
          <t>W/ WESM SOLD</t>
        </is>
      </c>
    </row>
    <row r="51">
      <c r="AL51" t="inlineStr">
        <is>
          <t>Gen Charge</t>
        </is>
      </c>
      <c r="AM51">
        <f>(AM37+AL37+AM40)/E37/1000</f>
        <v/>
      </c>
      <c r="AO51" t="n">
        <v>7.5392</v>
      </c>
      <c r="AP51">
        <f>AO51-AM51</f>
        <v/>
      </c>
    </row>
    <row r="52">
      <c r="AL52" t="inlineStr">
        <is>
          <t>Trans Charge</t>
        </is>
      </c>
      <c r="AM52">
        <f>#REF!/E37/1000</f>
        <v/>
      </c>
      <c r="AO52">
        <f>AO47</f>
        <v/>
      </c>
      <c r="AP52">
        <f>AO52-AM52</f>
        <v/>
      </c>
    </row>
    <row r="53">
      <c r="AL53" t="inlineStr">
        <is>
          <t>Total</t>
        </is>
      </c>
      <c r="AM53">
        <f>SUM(AM51:AM52)</f>
        <v/>
      </c>
      <c r="AO53">
        <f>SUM(AO51:AO52)</f>
        <v/>
      </c>
      <c r="AP53">
        <f>SUM(AP51:AP52)</f>
        <v/>
      </c>
    </row>
    <row r="54"/>
    <row r="55">
      <c r="AL55" t="inlineStr">
        <is>
          <t>W/ MISC &amp; VAT</t>
        </is>
      </c>
    </row>
    <row r="56">
      <c r="AL56" t="inlineStr">
        <is>
          <t>Gen Charge</t>
        </is>
      </c>
      <c r="AM56">
        <f>(AM37+AL37+AM40+AM43)/E37/1000</f>
        <v/>
      </c>
      <c r="AO56" t="n">
        <v>8.3934</v>
      </c>
      <c r="AP56">
        <f>AO56-AM56</f>
        <v/>
      </c>
    </row>
    <row r="57">
      <c r="AL57" t="inlineStr">
        <is>
          <t>Trans Charge</t>
        </is>
      </c>
      <c r="AM57">
        <f>#REF!/E37/1000</f>
        <v/>
      </c>
      <c r="AO57" t="n">
        <v>0.2832</v>
      </c>
      <c r="AP57">
        <f>AO57-AM57</f>
        <v/>
      </c>
    </row>
    <row r="58">
      <c r="AL58" t="inlineStr">
        <is>
          <t>Total</t>
        </is>
      </c>
      <c r="AM58">
        <f>SUM(AM56:AM57)</f>
        <v/>
      </c>
      <c r="AO58">
        <f>SUM(AO56:AO57)</f>
        <v/>
      </c>
      <c r="AP58">
        <f>SUM(AP56:AP57)</f>
        <v/>
      </c>
    </row>
    <row r="59"/>
    <row r="60"/>
    <row r="61">
      <c r="AL61" t="inlineStr">
        <is>
          <t xml:space="preserve">Note: PECO RATE as of Jun 2019 Billing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10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Instruction:  Please fill-in all data needed in yellow cells.</t>
        </is>
      </c>
    </row>
    <row r="3"/>
    <row r="4">
      <c r="B4" t="inlineStr">
        <is>
          <t>Trading Date:</t>
        </is>
      </c>
      <c r="C4" s="1" t="n">
        <v>45471</v>
      </c>
      <c r="K4" t="inlineStr">
        <is>
          <t xml:space="preserve">Day Type:   </t>
        </is>
      </c>
      <c r="L4" t="inlineStr">
        <is>
          <t>Fri</t>
        </is>
      </c>
    </row>
    <row r="5"/>
    <row r="6">
      <c r="B6" t="inlineStr">
        <is>
          <t>Trader Name:</t>
        </is>
      </c>
      <c r="C6" t="inlineStr">
        <is>
          <t>Justin Laurence F. Lunar</t>
        </is>
      </c>
    </row>
    <row r="7"/>
    <row r="8">
      <c r="B8" t="inlineStr">
        <is>
          <t>I. CAPACITY &amp; RATES, P/kWh</t>
        </is>
      </c>
    </row>
    <row r="9"/>
    <row r="10">
      <c r="B10" t="inlineStr">
        <is>
          <t>A. WHOLESALE ELECTRICITY SPOT MARKET</t>
        </is>
      </c>
    </row>
    <row r="11">
      <c r="B11" t="inlineStr">
        <is>
          <t>HOUR</t>
        </is>
      </c>
      <c r="C11" t="inlineStr">
        <is>
          <t xml:space="preserve">LAST WEEK, SAME DAY WESM PRICES (P/kWh):     </t>
        </is>
      </c>
      <c r="H11">
        <f>C4-7</f>
        <v/>
      </c>
      <c r="N11" t="inlineStr">
        <is>
          <t>HOUR</t>
        </is>
      </c>
      <c r="O11" t="inlineStr">
        <is>
          <t xml:space="preserve">PREVIOUS DAY WESM PRICES (P/kWh):      </t>
        </is>
      </c>
      <c r="T11">
        <f>C4-2</f>
        <v/>
      </c>
      <c r="Z11" t="inlineStr">
        <is>
          <t>HOUR</t>
        </is>
      </c>
      <c r="AA11" t="inlineStr">
        <is>
          <t xml:space="preserve">PROJECTED NEXT DAY WESM PRICES (P/kWh):      </t>
        </is>
      </c>
      <c r="AF11">
        <f>C4</f>
        <v/>
      </c>
    </row>
    <row r="12">
      <c r="C12" t="inlineStr">
        <is>
          <t>ILOMORE01
(8PEDC_T1L1)</t>
        </is>
      </c>
      <c r="D12" t="inlineStr">
        <is>
          <t>SBAMORE02
(08BANTAP_L01)</t>
        </is>
      </c>
      <c r="E12" t="inlineStr">
        <is>
          <t>SBAMORE03
(08STBAR_T1L1)</t>
        </is>
      </c>
      <c r="F12" t="inlineStr">
        <is>
          <t>PN1MORE04
(8PEDC_T1L2)</t>
        </is>
      </c>
      <c r="G12" t="inlineStr">
        <is>
          <t>PN1MORE05
(08PEDC_T1L2)</t>
        </is>
      </c>
      <c r="H12" t="inlineStr">
        <is>
          <t>SCPC
(03CALACA_G01)</t>
        </is>
      </c>
      <c r="I12" t="inlineStr">
        <is>
          <t>KSPC
(05KSPC_G01)</t>
        </is>
      </c>
      <c r="J12" t="inlineStr">
        <is>
          <t>EDC
(04LEYTE_A)</t>
        </is>
      </c>
      <c r="K12" t="inlineStr">
        <is>
          <t>PSALM
(________)</t>
        </is>
      </c>
      <c r="L12" t="inlineStr">
        <is>
          <t>RESERVED</t>
        </is>
      </c>
      <c r="O12" t="inlineStr">
        <is>
          <t>ILOMORE01
(8PEDC_T1L1)</t>
        </is>
      </c>
      <c r="P12" t="inlineStr">
        <is>
          <t>SBAMORE02
(08BANTAP_L01)</t>
        </is>
      </c>
      <c r="Q12" t="inlineStr">
        <is>
          <t>SBAMORE03
(08STBAR_T1L1)</t>
        </is>
      </c>
      <c r="R12" t="inlineStr">
        <is>
          <t>PN1MORE04
(8PEDC_T1L2)</t>
        </is>
      </c>
      <c r="S12" t="inlineStr">
        <is>
          <t>PN1MORE05
(08PEDC_T1L2)</t>
        </is>
      </c>
      <c r="T12" t="inlineStr">
        <is>
          <t>SCPC
(03CALACA_G01)</t>
        </is>
      </c>
      <c r="U12" t="inlineStr">
        <is>
          <t>KSPC
(05KSPC_G01)</t>
        </is>
      </c>
      <c r="V12" t="inlineStr">
        <is>
          <t>EDC
(04LEYTE_A)</t>
        </is>
      </c>
      <c r="W12" t="inlineStr">
        <is>
          <t>PSALM
(________)</t>
        </is>
      </c>
      <c r="X12" t="inlineStr">
        <is>
          <t>RESERVED</t>
        </is>
      </c>
      <c r="AA12" t="inlineStr">
        <is>
          <t>ILOMORE01
(8PEDC_T1L1)</t>
        </is>
      </c>
      <c r="AB12" t="inlineStr">
        <is>
          <t>SBAMORE02
(08BANTAP_L01)</t>
        </is>
      </c>
      <c r="AC12" t="inlineStr">
        <is>
          <t>SBAMORE03
(08STBAR_T1L1)</t>
        </is>
      </c>
      <c r="AD12" t="inlineStr">
        <is>
          <t>PN1MORE04
(8PEDC_T1L2)</t>
        </is>
      </c>
      <c r="AE12" t="inlineStr">
        <is>
          <t>PN1MORE05
(08PEDC_T1L2)</t>
        </is>
      </c>
      <c r="AF12" t="inlineStr">
        <is>
          <t>SCPC
(03CALACA_G01)</t>
        </is>
      </c>
      <c r="AG12" t="inlineStr">
        <is>
          <t>KSPC
(05KSPC_G01)</t>
        </is>
      </c>
      <c r="AH12" t="inlineStr">
        <is>
          <t>EDC
(04LEYTE_A)</t>
        </is>
      </c>
      <c r="AI12" t="inlineStr">
        <is>
          <t>PSALM
(________)</t>
        </is>
      </c>
      <c r="AJ12" t="inlineStr">
        <is>
          <t>RESERVED</t>
        </is>
      </c>
    </row>
    <row r="13">
      <c r="B13" t="n">
        <v>1</v>
      </c>
      <c r="C13" t="n">
        <v>5.127239033333334</v>
      </c>
      <c r="D13" t="n">
        <v>5.283634916666667</v>
      </c>
      <c r="E13" t="n">
        <v>5.187543958333332</v>
      </c>
      <c r="F13" t="n">
        <v>5.127755158333334</v>
      </c>
      <c r="G13" t="n">
        <v>5.127755158333334</v>
      </c>
      <c r="H13" t="n">
        <v>4.932457566666667</v>
      </c>
      <c r="I13" t="n">
        <v>5.157778625</v>
      </c>
      <c r="J13" t="n">
        <v>5.272015433333334</v>
      </c>
      <c r="N13" t="n">
        <v>1</v>
      </c>
      <c r="O13" t="n">
        <v>4.082671991666667</v>
      </c>
      <c r="P13" t="n">
        <v>4.200514616666667</v>
      </c>
      <c r="Q13" t="n">
        <v>4.111892391666667</v>
      </c>
      <c r="R13" t="n">
        <v>4.082948391666667</v>
      </c>
      <c r="S13" t="n">
        <v>4.082948391666667</v>
      </c>
      <c r="T13" t="n">
        <v>3.7807944</v>
      </c>
      <c r="U13" t="n">
        <v>3.996672833333333</v>
      </c>
      <c r="V13" t="n">
        <v>4.219833358333333</v>
      </c>
      <c r="Z13" t="n">
        <v>1</v>
      </c>
      <c r="AA13" t="n">
        <v>3.6848</v>
      </c>
      <c r="AB13" t="n">
        <v>3.77622</v>
      </c>
      <c r="AC13" t="n">
        <v>3.70145</v>
      </c>
      <c r="AD13" t="n">
        <v>3.68515</v>
      </c>
      <c r="AE13" t="n">
        <v>3.68515</v>
      </c>
      <c r="AF13" t="n">
        <v>3.4233</v>
      </c>
      <c r="AG13" t="n">
        <v>3.54094</v>
      </c>
      <c r="AH13" t="n">
        <v>3.66141</v>
      </c>
    </row>
    <row r="14">
      <c r="B14" t="n">
        <v>2</v>
      </c>
      <c r="C14" t="n">
        <v>4.788792508333333</v>
      </c>
      <c r="D14" t="n">
        <v>4.931103733333333</v>
      </c>
      <c r="E14" t="n">
        <v>4.842701433333334</v>
      </c>
      <c r="F14" t="n">
        <v>4.789274883333334</v>
      </c>
      <c r="G14" t="n">
        <v>4.789274883333334</v>
      </c>
      <c r="H14" t="n">
        <v>4.606602733333333</v>
      </c>
      <c r="I14" t="n">
        <v>4.820483091666667</v>
      </c>
      <c r="J14" t="n">
        <v>4.961690016666666</v>
      </c>
      <c r="N14" t="n">
        <v>2</v>
      </c>
      <c r="O14" t="n">
        <v>4.055821141666668</v>
      </c>
      <c r="P14" t="n">
        <v>4.151655675000001</v>
      </c>
      <c r="Q14" t="n">
        <v>4.077401783333333</v>
      </c>
      <c r="R14" t="n">
        <v>4.056051358333334</v>
      </c>
      <c r="S14" t="n">
        <v>4.056051358333334</v>
      </c>
      <c r="T14" t="n">
        <v>3.725483225</v>
      </c>
      <c r="U14" t="n">
        <v>3.943039891666667</v>
      </c>
      <c r="V14" t="n">
        <v>4.184738941666667</v>
      </c>
      <c r="Z14" t="n">
        <v>2</v>
      </c>
      <c r="AA14" t="n">
        <v>3.60496</v>
      </c>
      <c r="AB14" t="n">
        <v>3.69199</v>
      </c>
      <c r="AC14" t="n">
        <v>3.62167</v>
      </c>
      <c r="AD14" t="n">
        <v>3.60531</v>
      </c>
      <c r="AE14" t="n">
        <v>3.60531</v>
      </c>
      <c r="AF14" t="n">
        <v>3.35186</v>
      </c>
      <c r="AG14" t="n">
        <v>3.47893</v>
      </c>
      <c r="AH14" t="n">
        <v>3.62759</v>
      </c>
    </row>
    <row r="15">
      <c r="B15" t="n">
        <v>3</v>
      </c>
      <c r="C15" t="n">
        <v>4.129622608333333</v>
      </c>
      <c r="D15" t="n">
        <v>4.2386604</v>
      </c>
      <c r="E15" t="n">
        <v>4.164837433333333</v>
      </c>
      <c r="F15" t="n">
        <v>4.129898891666667</v>
      </c>
      <c r="G15" t="n">
        <v>4.129898891666667</v>
      </c>
      <c r="H15" t="n">
        <v>3.918423141666667</v>
      </c>
      <c r="I15" t="n">
        <v>4.111658808333334</v>
      </c>
      <c r="J15" t="n">
        <v>4.2291565</v>
      </c>
      <c r="N15" t="n">
        <v>3</v>
      </c>
      <c r="O15" t="n">
        <v>3.760754008333334</v>
      </c>
      <c r="P15" t="n">
        <v>3.842063858333333</v>
      </c>
      <c r="Q15" t="n">
        <v>3.778855275</v>
      </c>
      <c r="R15" t="n">
        <v>3.760909375</v>
      </c>
      <c r="S15" t="n">
        <v>3.760909375</v>
      </c>
      <c r="T15" t="n">
        <v>3.478108675</v>
      </c>
      <c r="U15" t="n">
        <v>3.660866108333333</v>
      </c>
      <c r="V15" t="n">
        <v>3.904835091666667</v>
      </c>
      <c r="Z15" t="n">
        <v>3</v>
      </c>
      <c r="AA15" t="n">
        <v>2.89856</v>
      </c>
      <c r="AB15" t="n">
        <v>2.9664</v>
      </c>
      <c r="AC15" t="n">
        <v>2.91291</v>
      </c>
      <c r="AD15" t="n">
        <v>2.89884</v>
      </c>
      <c r="AE15" t="n">
        <v>2.89884</v>
      </c>
      <c r="AF15" t="n">
        <v>2.70883</v>
      </c>
      <c r="AG15" t="n">
        <v>2.81298</v>
      </c>
      <c r="AH15" t="n">
        <v>2.94754</v>
      </c>
    </row>
    <row r="16">
      <c r="B16" t="n">
        <v>4</v>
      </c>
      <c r="C16" t="n">
        <v>3.416444541666667</v>
      </c>
      <c r="D16" t="n">
        <v>3.4939151</v>
      </c>
      <c r="E16" t="n">
        <v>3.434552516666666</v>
      </c>
      <c r="F16" t="n">
        <v>3.416588575</v>
      </c>
      <c r="G16" t="n">
        <v>3.416588575</v>
      </c>
      <c r="H16" t="n">
        <v>3.187516808333334</v>
      </c>
      <c r="I16" t="n">
        <v>3.3509818</v>
      </c>
      <c r="J16" t="n">
        <v>3.428396991666666</v>
      </c>
      <c r="N16" t="n">
        <v>4</v>
      </c>
      <c r="O16" t="n">
        <v>3.324782858333333</v>
      </c>
      <c r="P16" t="n">
        <v>3.397795266666666</v>
      </c>
      <c r="Q16" t="n">
        <v>3.341176766666667</v>
      </c>
      <c r="R16" t="n">
        <v>3.324866091666667</v>
      </c>
      <c r="S16" t="n">
        <v>3.324866091666667</v>
      </c>
      <c r="T16" t="n">
        <v>3.105906908333333</v>
      </c>
      <c r="U16" t="n">
        <v>3.244930516666667</v>
      </c>
      <c r="V16" t="n">
        <v>3.403767366666667</v>
      </c>
      <c r="Z16" t="n">
        <v>4</v>
      </c>
      <c r="AA16" t="n">
        <v>2.72318</v>
      </c>
      <c r="AB16" t="n">
        <v>2.78643</v>
      </c>
      <c r="AC16" t="n">
        <v>2.73667</v>
      </c>
      <c r="AD16" t="n">
        <v>2.72318</v>
      </c>
      <c r="AE16" t="n">
        <v>2.72318</v>
      </c>
      <c r="AF16" t="n">
        <v>2.55194</v>
      </c>
      <c r="AG16" t="n">
        <v>2.64483</v>
      </c>
      <c r="AH16" t="n">
        <v>2.75891</v>
      </c>
    </row>
    <row r="17">
      <c r="B17" t="n">
        <v>5</v>
      </c>
      <c r="C17" t="n">
        <v>3.535651891666666</v>
      </c>
      <c r="D17" t="n">
        <v>3.617115158333334</v>
      </c>
      <c r="E17" t="n">
        <v>3.554312941666667</v>
      </c>
      <c r="F17" t="n">
        <v>3.535819941666666</v>
      </c>
      <c r="G17" t="n">
        <v>3.535819941666666</v>
      </c>
      <c r="H17" t="n">
        <v>3.299023449999999</v>
      </c>
      <c r="I17" t="n">
        <v>3.464726775</v>
      </c>
      <c r="J17" t="n">
        <v>3.541273958333333</v>
      </c>
      <c r="N17" t="n">
        <v>5</v>
      </c>
      <c r="O17" t="n">
        <v>3.489384683333334</v>
      </c>
      <c r="P17" t="n">
        <v>3.56689185</v>
      </c>
      <c r="Q17" t="n">
        <v>3.506682658333333</v>
      </c>
      <c r="R17" t="n">
        <v>3.489611558333333</v>
      </c>
      <c r="S17" t="n">
        <v>3.489611558333333</v>
      </c>
      <c r="T17" t="n">
        <v>3.23831595</v>
      </c>
      <c r="U17" t="n">
        <v>3.406653125</v>
      </c>
      <c r="V17" t="n">
        <v>3.491526633333333</v>
      </c>
      <c r="Z17" t="n">
        <v>5</v>
      </c>
      <c r="AA17" t="n">
        <v>2.66655</v>
      </c>
      <c r="AB17" t="n">
        <v>2.73095</v>
      </c>
      <c r="AC17" t="n">
        <v>2.67974</v>
      </c>
      <c r="AD17" t="n">
        <v>2.66655</v>
      </c>
      <c r="AE17" t="n">
        <v>2.66655</v>
      </c>
      <c r="AF17" t="n">
        <v>2.49768</v>
      </c>
      <c r="AG17" t="n">
        <v>2.58431</v>
      </c>
      <c r="AH17" t="n">
        <v>2.67638</v>
      </c>
    </row>
    <row r="18">
      <c r="B18" t="n">
        <v>6</v>
      </c>
      <c r="C18" t="n">
        <v>2.7186442</v>
      </c>
      <c r="D18" t="n">
        <v>2.784719533333333</v>
      </c>
      <c r="E18" t="n">
        <v>2.7328577</v>
      </c>
      <c r="F18" t="n">
        <v>2.718741575000001</v>
      </c>
      <c r="G18" t="n">
        <v>2.718741575000001</v>
      </c>
      <c r="H18" t="n">
        <v>2.5317075</v>
      </c>
      <c r="I18" t="n">
        <v>2.653030825</v>
      </c>
      <c r="J18" t="n">
        <v>2.646329475</v>
      </c>
      <c r="N18" t="n">
        <v>6</v>
      </c>
      <c r="O18" t="n">
        <v>3.214917424999999</v>
      </c>
      <c r="P18" t="n">
        <v>3.284998875000001</v>
      </c>
      <c r="Q18" t="n">
        <v>3.230808416666667</v>
      </c>
      <c r="R18" t="n">
        <v>3.215038875</v>
      </c>
      <c r="S18" t="n">
        <v>3.215038875</v>
      </c>
      <c r="T18" t="n">
        <v>2.983292775</v>
      </c>
      <c r="U18" t="n">
        <v>3.135946266666666</v>
      </c>
      <c r="V18" t="n">
        <v>3.231239225</v>
      </c>
      <c r="Z18" t="n">
        <v>6</v>
      </c>
      <c r="AA18" t="n">
        <v>2.6682</v>
      </c>
      <c r="AB18" t="n">
        <v>2.73818</v>
      </c>
      <c r="AC18" t="n">
        <v>2.68132</v>
      </c>
      <c r="AD18" t="n">
        <v>2.6682</v>
      </c>
      <c r="AE18" t="n">
        <v>2.6682</v>
      </c>
      <c r="AF18" t="n">
        <v>2.48783</v>
      </c>
      <c r="AG18" t="n">
        <v>2.5712</v>
      </c>
      <c r="AH18" t="n">
        <v>2.61519</v>
      </c>
    </row>
    <row r="19">
      <c r="B19" t="n">
        <v>7</v>
      </c>
      <c r="C19" t="n">
        <v>2.160178033333334</v>
      </c>
      <c r="D19" t="n">
        <v>2.210203508333333</v>
      </c>
      <c r="E19" t="n">
        <v>2.171002016666666</v>
      </c>
      <c r="F19" t="n">
        <v>2.1602272</v>
      </c>
      <c r="G19" t="n">
        <v>2.1602272</v>
      </c>
      <c r="H19" t="n">
        <v>1.93105075</v>
      </c>
      <c r="I19" t="n">
        <v>2.104448683333334</v>
      </c>
      <c r="J19" t="n">
        <v>2.076242116666666</v>
      </c>
      <c r="N19" t="n">
        <v>7</v>
      </c>
      <c r="O19" t="n">
        <v>1.701394175</v>
      </c>
      <c r="P19" t="n">
        <v>1.7377102</v>
      </c>
      <c r="Q19" t="n">
        <v>1.7095894</v>
      </c>
      <c r="R19" t="n">
        <v>1.701467616666667</v>
      </c>
      <c r="S19" t="n">
        <v>1.701467616666667</v>
      </c>
      <c r="T19" t="n">
        <v>1.581079875</v>
      </c>
      <c r="U19" t="n">
        <v>1.656970233333333</v>
      </c>
      <c r="V19" t="n">
        <v>1.637287433333333</v>
      </c>
      <c r="Z19" t="n">
        <v>7</v>
      </c>
      <c r="AA19" t="n">
        <v>2.50028</v>
      </c>
      <c r="AB19" t="n">
        <v>2.56541</v>
      </c>
      <c r="AC19" t="n">
        <v>2.51215</v>
      </c>
      <c r="AD19" t="n">
        <v>2.50052</v>
      </c>
      <c r="AE19" t="n">
        <v>2.50052</v>
      </c>
      <c r="AF19" t="n">
        <v>2.3441</v>
      </c>
      <c r="AG19" t="n">
        <v>2.41965</v>
      </c>
      <c r="AH19" t="n">
        <v>2.50004</v>
      </c>
    </row>
    <row r="20">
      <c r="B20" t="n">
        <v>8</v>
      </c>
      <c r="C20" t="n">
        <v>2.823795266666667</v>
      </c>
      <c r="D20" t="n">
        <v>2.895363708333334</v>
      </c>
      <c r="E20" t="n">
        <v>2.836554741666667</v>
      </c>
      <c r="F20" t="n">
        <v>2.8238953</v>
      </c>
      <c r="G20" t="n">
        <v>2.8238953</v>
      </c>
      <c r="H20" t="n">
        <v>2.627665291666667</v>
      </c>
      <c r="I20" t="n">
        <v>2.739554733333334</v>
      </c>
      <c r="J20" t="n">
        <v>2.699373516666666</v>
      </c>
      <c r="N20" t="n">
        <v>8</v>
      </c>
      <c r="O20" t="n">
        <v>3.042506658333333</v>
      </c>
      <c r="P20" t="n">
        <v>3.116531200000001</v>
      </c>
      <c r="Q20" t="n">
        <v>3.0556617</v>
      </c>
      <c r="R20" t="n">
        <v>3.042664558333334</v>
      </c>
      <c r="S20" t="n">
        <v>3.042664558333334</v>
      </c>
      <c r="T20" t="n">
        <v>2.822452658333333</v>
      </c>
      <c r="U20" t="n">
        <v>2.945553233333333</v>
      </c>
      <c r="V20" t="n">
        <v>2.88621295</v>
      </c>
      <c r="Z20" t="n">
        <v>8</v>
      </c>
      <c r="AA20" t="n">
        <v>2.93386</v>
      </c>
      <c r="AB20" t="n">
        <v>3.0128</v>
      </c>
      <c r="AC20" t="n">
        <v>2.94622</v>
      </c>
      <c r="AD20" t="n">
        <v>2.93414</v>
      </c>
      <c r="AE20" t="n">
        <v>2.93414</v>
      </c>
      <c r="AF20" t="n">
        <v>2.72006</v>
      </c>
      <c r="AG20" t="n">
        <v>2.80744</v>
      </c>
      <c r="AH20" t="n">
        <v>2.73973</v>
      </c>
    </row>
    <row r="21">
      <c r="B21" t="n">
        <v>9</v>
      </c>
      <c r="C21" t="n">
        <v>3.661468766666667</v>
      </c>
      <c r="D21" t="n">
        <v>3.755702541666666</v>
      </c>
      <c r="E21" t="n">
        <v>3.676297833333333</v>
      </c>
      <c r="F21" t="n">
        <v>3.661584441666666</v>
      </c>
      <c r="G21" t="n">
        <v>3.661584441666666</v>
      </c>
      <c r="H21" t="n">
        <v>3.392491</v>
      </c>
      <c r="I21" t="n">
        <v>3.507528150000001</v>
      </c>
      <c r="J21" t="n">
        <v>3.436923841666667</v>
      </c>
      <c r="N21" t="n">
        <v>9</v>
      </c>
      <c r="O21" t="n">
        <v>4.155499291666666</v>
      </c>
      <c r="P21" t="n">
        <v>4.260479516666666</v>
      </c>
      <c r="Q21" t="n">
        <v>4.175332775</v>
      </c>
      <c r="R21" t="n">
        <v>4.155703583333333</v>
      </c>
      <c r="S21" t="n">
        <v>4.155703583333333</v>
      </c>
      <c r="T21" t="n">
        <v>3.288399675</v>
      </c>
      <c r="U21" t="n">
        <v>3.434946458333332</v>
      </c>
      <c r="V21" t="n">
        <v>3.318577224999999</v>
      </c>
      <c r="Z21" t="n">
        <v>9</v>
      </c>
      <c r="AA21" t="n">
        <v>4.25035</v>
      </c>
      <c r="AB21" t="n">
        <v>4.35589</v>
      </c>
      <c r="AC21" t="n">
        <v>4.2624</v>
      </c>
      <c r="AD21" t="n">
        <v>4.25071</v>
      </c>
      <c r="AE21" t="n">
        <v>4.25071</v>
      </c>
      <c r="AF21" t="n">
        <v>2.8821</v>
      </c>
      <c r="AG21" t="n">
        <v>3.53912</v>
      </c>
      <c r="AH21" t="n">
        <v>3.37515</v>
      </c>
    </row>
    <row r="22">
      <c r="B22" t="n">
        <v>10</v>
      </c>
      <c r="C22" t="n">
        <v>5.0006335</v>
      </c>
      <c r="D22" t="n">
        <v>5.140785183333334</v>
      </c>
      <c r="E22" t="n">
        <v>5.039889816666666</v>
      </c>
      <c r="F22" t="n">
        <v>5.001081583333333</v>
      </c>
      <c r="G22" t="n">
        <v>5.001081583333333</v>
      </c>
      <c r="H22" t="n">
        <v>4.243882566666668</v>
      </c>
      <c r="I22" t="n">
        <v>4.362098216666666</v>
      </c>
      <c r="J22" t="n">
        <v>4.34535895</v>
      </c>
      <c r="N22" t="n">
        <v>10</v>
      </c>
      <c r="O22" t="n">
        <v>4.306251316666666</v>
      </c>
      <c r="P22" t="n">
        <v>4.427300616666667</v>
      </c>
      <c r="Q22" t="n">
        <v>4.332590466666666</v>
      </c>
      <c r="R22" t="n">
        <v>4.306605716666667</v>
      </c>
      <c r="S22" t="n">
        <v>4.306605716666667</v>
      </c>
      <c r="T22" t="n">
        <v>3.397872683333333</v>
      </c>
      <c r="U22" t="n">
        <v>3.541696791666667</v>
      </c>
      <c r="V22" t="n">
        <v>3.506661508333333</v>
      </c>
      <c r="Z22" t="n">
        <v>10</v>
      </c>
      <c r="AA22" t="n">
        <v>4.2504</v>
      </c>
      <c r="AB22" t="n">
        <v>4.36124</v>
      </c>
      <c r="AC22" t="n">
        <v>4.26156</v>
      </c>
      <c r="AD22" t="n">
        <v>4.2508</v>
      </c>
      <c r="AE22" t="n">
        <v>4.2508</v>
      </c>
      <c r="AF22" t="n">
        <v>3.42745</v>
      </c>
      <c r="AG22" t="n">
        <v>3.98445</v>
      </c>
      <c r="AH22" t="n">
        <v>3.70813</v>
      </c>
    </row>
    <row r="23">
      <c r="B23" t="n">
        <v>11</v>
      </c>
      <c r="C23" t="n">
        <v>4.477816108333333</v>
      </c>
      <c r="D23" t="n">
        <v>4.619191958333333</v>
      </c>
      <c r="E23" t="n">
        <v>4.532375691666666</v>
      </c>
      <c r="F23" t="n">
        <v>4.478447758333333</v>
      </c>
      <c r="G23" t="n">
        <v>4.478447758333333</v>
      </c>
      <c r="H23" t="n">
        <v>4.367984625</v>
      </c>
      <c r="I23" t="n">
        <v>4.461145450000001</v>
      </c>
      <c r="J23" t="n">
        <v>4.449248216666666</v>
      </c>
      <c r="N23" t="n">
        <v>11</v>
      </c>
      <c r="O23" t="n">
        <v>4.28746085</v>
      </c>
      <c r="P23" t="n">
        <v>4.411147108333333</v>
      </c>
      <c r="Q23" t="n">
        <v>4.317864283333334</v>
      </c>
      <c r="R23" t="n">
        <v>4.287862274999999</v>
      </c>
      <c r="S23" t="n">
        <v>4.287862274999999</v>
      </c>
      <c r="T23" t="n">
        <v>3.697762316666667</v>
      </c>
      <c r="U23" t="n">
        <v>3.953227583333334</v>
      </c>
      <c r="V23" t="n">
        <v>3.936871516666667</v>
      </c>
      <c r="Z23" t="n">
        <v>11</v>
      </c>
      <c r="AA23" t="n">
        <v>5.23041</v>
      </c>
      <c r="AB23" t="n">
        <v>5.349489999999999</v>
      </c>
      <c r="AC23" t="n">
        <v>5.24413</v>
      </c>
      <c r="AD23" t="n">
        <v>5.23041</v>
      </c>
      <c r="AE23" t="n">
        <v>5.23041</v>
      </c>
      <c r="AF23" t="n">
        <v>3.50901</v>
      </c>
      <c r="AG23" t="n">
        <v>4.89668</v>
      </c>
      <c r="AH23" t="n">
        <v>4.51688</v>
      </c>
    </row>
    <row r="24">
      <c r="B24" t="n">
        <v>12</v>
      </c>
      <c r="C24" t="n">
        <v>4.383629549999998</v>
      </c>
      <c r="D24" t="n">
        <v>4.512387374999999</v>
      </c>
      <c r="E24" t="n">
        <v>4.434935975</v>
      </c>
      <c r="F24" t="n">
        <v>4.384186091666666</v>
      </c>
      <c r="G24" t="n">
        <v>4.384186091666666</v>
      </c>
      <c r="H24" t="n">
        <v>4.28704515</v>
      </c>
      <c r="I24" t="n">
        <v>4.365690524999999</v>
      </c>
      <c r="J24" t="n">
        <v>4.392842616666667</v>
      </c>
      <c r="N24" t="n">
        <v>12</v>
      </c>
      <c r="O24" t="n">
        <v>4.193988008333334</v>
      </c>
      <c r="P24" t="n">
        <v>4.290903425000001</v>
      </c>
      <c r="Q24" t="n">
        <v>4.218539733333333</v>
      </c>
      <c r="R24" t="n">
        <v>4.194319916666666</v>
      </c>
      <c r="S24" t="n">
        <v>4.194319916666666</v>
      </c>
      <c r="T24" t="n">
        <v>3.49266925</v>
      </c>
      <c r="U24" t="n">
        <v>3.640621641666667</v>
      </c>
      <c r="V24" t="n">
        <v>3.648673549999999</v>
      </c>
      <c r="Z24" t="n">
        <v>12</v>
      </c>
      <c r="AA24" t="n">
        <v>4.35</v>
      </c>
      <c r="AB24" t="n">
        <v>4.446680000000001</v>
      </c>
      <c r="AC24" t="n">
        <v>4.36142</v>
      </c>
      <c r="AD24" t="n">
        <v>4.35041</v>
      </c>
      <c r="AE24" t="n">
        <v>4.35041</v>
      </c>
      <c r="AF24" t="n">
        <v>3.49652</v>
      </c>
      <c r="AG24" t="n">
        <v>4.07629</v>
      </c>
      <c r="AH24" t="n">
        <v>3.79524</v>
      </c>
    </row>
    <row r="25">
      <c r="B25" t="n">
        <v>13</v>
      </c>
      <c r="C25" t="n">
        <v>4.356728458333334</v>
      </c>
      <c r="D25" t="n">
        <v>4.453745808333334</v>
      </c>
      <c r="E25" t="n">
        <v>4.387480858333333</v>
      </c>
      <c r="F25" t="n">
        <v>4.357017966666668</v>
      </c>
      <c r="G25" t="n">
        <v>4.357017966666668</v>
      </c>
      <c r="H25" t="n">
        <v>4.159361316666667</v>
      </c>
      <c r="I25" t="n">
        <v>4.244820125</v>
      </c>
      <c r="J25" t="n">
        <v>4.257661983333334</v>
      </c>
      <c r="N25" t="n">
        <v>13</v>
      </c>
      <c r="O25" t="n">
        <v>4.250287958333334</v>
      </c>
      <c r="P25" t="n">
        <v>4.307341866666667</v>
      </c>
      <c r="Q25" t="n">
        <v>4.264820908333333</v>
      </c>
      <c r="R25" t="n">
        <v>4.2504971</v>
      </c>
      <c r="S25" t="n">
        <v>4.2504971</v>
      </c>
      <c r="T25" t="n">
        <v>1.992908225</v>
      </c>
      <c r="U25" t="n">
        <v>2.089936608333333</v>
      </c>
      <c r="V25" t="n">
        <v>1.969029625</v>
      </c>
      <c r="Z25" t="n">
        <v>13</v>
      </c>
      <c r="AA25" t="n">
        <v>4.35</v>
      </c>
      <c r="AB25" t="n">
        <v>4.442909999999999</v>
      </c>
      <c r="AC25" t="n">
        <v>4.36059</v>
      </c>
      <c r="AD25" t="n">
        <v>4.35041</v>
      </c>
      <c r="AE25" t="n">
        <v>4.35041</v>
      </c>
      <c r="AF25" t="n">
        <v>3.69286</v>
      </c>
      <c r="AG25" t="n">
        <v>4.07209</v>
      </c>
      <c r="AH25" t="n">
        <v>3.8769</v>
      </c>
    </row>
    <row r="26">
      <c r="B26" t="n">
        <v>14</v>
      </c>
      <c r="C26" t="n">
        <v>7.221998025</v>
      </c>
      <c r="D26" t="n">
        <v>7.457516741666667</v>
      </c>
      <c r="E26" t="n">
        <v>7.311138475</v>
      </c>
      <c r="F26" t="n">
        <v>7.223148908333334</v>
      </c>
      <c r="G26" t="n">
        <v>7.223148908333334</v>
      </c>
      <c r="H26" t="n">
        <v>7.018498866666666</v>
      </c>
      <c r="I26" t="n">
        <v>7.189816991666666</v>
      </c>
      <c r="J26" t="n">
        <v>7.124482033333335</v>
      </c>
      <c r="N26" t="n">
        <v>14</v>
      </c>
      <c r="O26" t="n">
        <v>4.250445791666667</v>
      </c>
      <c r="P26" t="n">
        <v>4.351329675</v>
      </c>
      <c r="Q26" t="n">
        <v>4.2775374</v>
      </c>
      <c r="R26" t="n">
        <v>4.250899958333334</v>
      </c>
      <c r="S26" t="n">
        <v>4.250899958333334</v>
      </c>
      <c r="T26" t="n">
        <v>3.2093137</v>
      </c>
      <c r="U26" t="n">
        <v>3.368301741666666</v>
      </c>
      <c r="V26" t="n">
        <v>3.212966075</v>
      </c>
      <c r="Z26" t="n">
        <v>14</v>
      </c>
      <c r="AA26" t="n">
        <v>5.59549</v>
      </c>
      <c r="AB26" t="n">
        <v>5.79046</v>
      </c>
      <c r="AC26" t="n">
        <v>5.667140000000001</v>
      </c>
      <c r="AD26" t="n">
        <v>5.5966</v>
      </c>
      <c r="AE26" t="n">
        <v>5.5966</v>
      </c>
      <c r="AF26" t="n">
        <v>4.58732</v>
      </c>
      <c r="AG26" t="n">
        <v>5.55105</v>
      </c>
      <c r="AH26" t="n">
        <v>5.418279999999999</v>
      </c>
    </row>
    <row r="27">
      <c r="B27" t="n">
        <v>15</v>
      </c>
      <c r="C27" t="n">
        <v>9.966266366666664</v>
      </c>
      <c r="D27" t="n">
        <v>10.300351775</v>
      </c>
      <c r="E27" t="n">
        <v>10.09289114166667</v>
      </c>
      <c r="F27" t="n">
        <v>9.967900941666667</v>
      </c>
      <c r="G27" t="n">
        <v>9.967900941666667</v>
      </c>
      <c r="H27" t="n">
        <v>9.648528300000001</v>
      </c>
      <c r="I27" t="n">
        <v>9.948620866666667</v>
      </c>
      <c r="J27" t="n">
        <v>9.617176491666665</v>
      </c>
      <c r="N27" t="n">
        <v>15</v>
      </c>
      <c r="O27" t="n">
        <v>4.250369608333333</v>
      </c>
      <c r="P27" t="n">
        <v>4.326431425</v>
      </c>
      <c r="Q27" t="n">
        <v>4.272348166666666</v>
      </c>
      <c r="R27" t="n">
        <v>4.250636425</v>
      </c>
      <c r="S27" t="n">
        <v>4.250636425</v>
      </c>
      <c r="T27" t="n">
        <v>2.7332574</v>
      </c>
      <c r="U27" t="n">
        <v>2.908741516666667</v>
      </c>
      <c r="V27" t="n">
        <v>2.7356764</v>
      </c>
      <c r="Z27" t="n">
        <v>15</v>
      </c>
      <c r="AA27" t="n">
        <v>5.71222</v>
      </c>
      <c r="AB27" t="n">
        <v>5.9089</v>
      </c>
      <c r="AC27" t="n">
        <v>5.785909999999999</v>
      </c>
      <c r="AD27" t="n">
        <v>5.71335</v>
      </c>
      <c r="AE27" t="n">
        <v>5.71335</v>
      </c>
      <c r="AF27" t="n">
        <v>5.04077</v>
      </c>
      <c r="AG27" t="n">
        <v>5.66404</v>
      </c>
      <c r="AH27" t="n">
        <v>5.50874</v>
      </c>
    </row>
    <row r="28">
      <c r="B28" t="n">
        <v>16</v>
      </c>
      <c r="C28" t="n">
        <v>8.003423683333335</v>
      </c>
      <c r="D28" t="n">
        <v>8.280402916666667</v>
      </c>
      <c r="E28" t="n">
        <v>8.105161158333333</v>
      </c>
      <c r="F28" t="n">
        <v>8.004650966666665</v>
      </c>
      <c r="G28" t="n">
        <v>8.004650966666665</v>
      </c>
      <c r="H28" t="n">
        <v>7.721736383333334</v>
      </c>
      <c r="I28" t="n">
        <v>7.999590783333334</v>
      </c>
      <c r="J28" t="n">
        <v>7.824793849999998</v>
      </c>
      <c r="N28" t="n">
        <v>16</v>
      </c>
      <c r="O28" t="n">
        <v>4.609944641666666</v>
      </c>
      <c r="P28" t="n">
        <v>4.715921216666667</v>
      </c>
      <c r="Q28" t="n">
        <v>4.641433183333334</v>
      </c>
      <c r="R28" t="n">
        <v>4.610298725</v>
      </c>
      <c r="S28" t="n">
        <v>4.610298725</v>
      </c>
      <c r="T28" t="n">
        <v>3.814146383333334</v>
      </c>
      <c r="U28" t="n">
        <v>4.146945291666666</v>
      </c>
      <c r="V28" t="n">
        <v>4.054494258333333</v>
      </c>
      <c r="Z28" t="n">
        <v>16</v>
      </c>
      <c r="AA28" t="n">
        <v>5.694520000000001</v>
      </c>
      <c r="AB28" t="n">
        <v>5.89267</v>
      </c>
      <c r="AC28" t="n">
        <v>5.76791</v>
      </c>
      <c r="AD28" t="n">
        <v>5.69565</v>
      </c>
      <c r="AE28" t="n">
        <v>5.69565</v>
      </c>
      <c r="AF28" t="n">
        <v>5.03929</v>
      </c>
      <c r="AG28" t="n">
        <v>5.64145</v>
      </c>
      <c r="AH28" t="n">
        <v>5.518380000000001</v>
      </c>
    </row>
    <row r="29">
      <c r="B29" t="n">
        <v>17</v>
      </c>
      <c r="C29" t="n">
        <v>5.138849091666667</v>
      </c>
      <c r="D29" t="n">
        <v>5.3281146</v>
      </c>
      <c r="E29" t="n">
        <v>5.20495105</v>
      </c>
      <c r="F29" t="n">
        <v>5.139664966666667</v>
      </c>
      <c r="G29" t="n">
        <v>5.139664966666667</v>
      </c>
      <c r="H29" t="n">
        <v>4.96022905</v>
      </c>
      <c r="I29" t="n">
        <v>5.140533516666666</v>
      </c>
      <c r="J29" t="n">
        <v>5.1210031</v>
      </c>
      <c r="N29" t="n">
        <v>17</v>
      </c>
      <c r="O29" t="n">
        <v>4.523578008333335</v>
      </c>
      <c r="P29" t="n">
        <v>4.615353333333332</v>
      </c>
      <c r="Q29" t="n">
        <v>4.549343241666667</v>
      </c>
      <c r="R29" t="n">
        <v>4.523921833333333</v>
      </c>
      <c r="S29" t="n">
        <v>4.523921833333333</v>
      </c>
      <c r="T29" t="n">
        <v>3.798543583333334</v>
      </c>
      <c r="U29" t="n">
        <v>3.989540633333334</v>
      </c>
      <c r="V29" t="n">
        <v>3.988288408333334</v>
      </c>
      <c r="Z29" t="n">
        <v>17</v>
      </c>
      <c r="AA29" t="n">
        <v>4.57071</v>
      </c>
      <c r="AB29" t="n">
        <v>4.725899999999999</v>
      </c>
      <c r="AC29" t="n">
        <v>4.631060000000001</v>
      </c>
      <c r="AD29" t="n">
        <v>4.57162</v>
      </c>
      <c r="AE29" t="n">
        <v>4.57162</v>
      </c>
      <c r="AF29" t="n">
        <v>4.4423</v>
      </c>
      <c r="AG29" t="n">
        <v>4.53441</v>
      </c>
      <c r="AH29" t="n">
        <v>4.55438</v>
      </c>
    </row>
    <row r="30">
      <c r="B30" t="n">
        <v>18</v>
      </c>
      <c r="C30" t="n">
        <v>4.750066433333334</v>
      </c>
      <c r="D30" t="n">
        <v>4.923114050000001</v>
      </c>
      <c r="E30" t="n">
        <v>4.811988625000001</v>
      </c>
      <c r="F30" t="n">
        <v>4.750740941666667</v>
      </c>
      <c r="G30" t="n">
        <v>4.750740941666667</v>
      </c>
      <c r="H30" t="n">
        <v>4.608087458333333</v>
      </c>
      <c r="I30" t="n">
        <v>4.762718491666667</v>
      </c>
      <c r="J30" t="n">
        <v>4.826281075</v>
      </c>
      <c r="N30" t="n">
        <v>18</v>
      </c>
      <c r="O30" t="n">
        <v>4.250334908333333</v>
      </c>
      <c r="P30" t="n">
        <v>4.345941425</v>
      </c>
      <c r="Q30" t="n">
        <v>4.269833708333333</v>
      </c>
      <c r="R30" t="n">
        <v>4.250552941666668</v>
      </c>
      <c r="S30" t="n">
        <v>4.250552941666668</v>
      </c>
      <c r="T30" t="n">
        <v>3.134373733333334</v>
      </c>
      <c r="U30" t="n">
        <v>3.288550441666666</v>
      </c>
      <c r="V30" t="n">
        <v>3.169859108333333</v>
      </c>
      <c r="Z30" t="n">
        <v>18</v>
      </c>
      <c r="AA30" t="n">
        <v>5.291609999999999</v>
      </c>
      <c r="AB30" t="n">
        <v>5.42377</v>
      </c>
      <c r="AC30" t="n">
        <v>5.30789</v>
      </c>
      <c r="AD30" t="n">
        <v>5.29211</v>
      </c>
      <c r="AE30" t="n">
        <v>5.29211</v>
      </c>
      <c r="AF30" t="n">
        <v>3.67981</v>
      </c>
      <c r="AG30" t="n">
        <v>4.9277</v>
      </c>
      <c r="AH30" t="n">
        <v>4.6693</v>
      </c>
    </row>
    <row r="31">
      <c r="B31" t="n">
        <v>19</v>
      </c>
      <c r="C31" t="n">
        <v>5.039488183333333</v>
      </c>
      <c r="D31" t="n">
        <v>5.232477975</v>
      </c>
      <c r="E31" t="n">
        <v>5.104115483333334</v>
      </c>
      <c r="F31" t="n">
        <v>5.0401171</v>
      </c>
      <c r="G31" t="n">
        <v>5.0401171</v>
      </c>
      <c r="H31" t="n">
        <v>4.857980925000001</v>
      </c>
      <c r="I31" t="n">
        <v>5.000094450000001</v>
      </c>
      <c r="J31" t="n">
        <v>4.924098875</v>
      </c>
      <c r="N31" t="n">
        <v>19</v>
      </c>
      <c r="O31" t="n">
        <v>4.538801275</v>
      </c>
      <c r="P31" t="n">
        <v>4.6622634</v>
      </c>
      <c r="Q31" t="n">
        <v>4.575087916666666</v>
      </c>
      <c r="R31" t="n">
        <v>4.539305174999999</v>
      </c>
      <c r="S31" t="n">
        <v>4.539305174999999</v>
      </c>
      <c r="T31" t="n">
        <v>4.062960208333334</v>
      </c>
      <c r="U31" t="n">
        <v>4.249634958333333</v>
      </c>
      <c r="V31" t="n">
        <v>4.217219008333333</v>
      </c>
      <c r="Z31" t="n">
        <v>19</v>
      </c>
      <c r="AA31" t="n">
        <v>5.68083</v>
      </c>
      <c r="AB31" t="n">
        <v>5.896640000000001</v>
      </c>
      <c r="AC31" t="n">
        <v>5.75779</v>
      </c>
      <c r="AD31" t="n">
        <v>5.68195</v>
      </c>
      <c r="AE31" t="n">
        <v>5.68195</v>
      </c>
      <c r="AF31" t="n">
        <v>3.67927</v>
      </c>
      <c r="AG31" t="n">
        <v>5.572649999999999</v>
      </c>
      <c r="AH31" t="n">
        <v>5.47171</v>
      </c>
    </row>
    <row r="32">
      <c r="B32" t="n">
        <v>20</v>
      </c>
      <c r="C32" t="n">
        <v>5.212899175</v>
      </c>
      <c r="D32" t="n">
        <v>5.41752005</v>
      </c>
      <c r="E32" t="n">
        <v>5.2819251</v>
      </c>
      <c r="F32" t="n">
        <v>5.213674683333334</v>
      </c>
      <c r="G32" t="n">
        <v>5.213674683333334</v>
      </c>
      <c r="H32" t="n">
        <v>4.996040258333333</v>
      </c>
      <c r="I32" t="n">
        <v>5.166835275</v>
      </c>
      <c r="J32" t="n">
        <v>5.145423916666666</v>
      </c>
      <c r="N32" t="n">
        <v>20</v>
      </c>
      <c r="O32" t="n">
        <v>4.123569308333334</v>
      </c>
      <c r="P32" t="n">
        <v>4.205603108333333</v>
      </c>
      <c r="Q32" t="n">
        <v>4.153484491666666</v>
      </c>
      <c r="R32" t="n">
        <v>4.123927258333334</v>
      </c>
      <c r="S32" t="n">
        <v>4.123927258333334</v>
      </c>
      <c r="T32" t="n">
        <v>3.731169308333334</v>
      </c>
      <c r="U32" t="n">
        <v>3.897531149999999</v>
      </c>
      <c r="V32" t="n">
        <v>3.982267183333333</v>
      </c>
      <c r="Z32" t="n">
        <v>20</v>
      </c>
      <c r="AA32" t="n">
        <v>5.22339</v>
      </c>
      <c r="AB32" t="n">
        <v>5.424600000000001</v>
      </c>
      <c r="AC32" t="n">
        <v>5.295100000000001</v>
      </c>
      <c r="AD32" t="n">
        <v>5.22442</v>
      </c>
      <c r="AE32" t="n">
        <v>5.22442</v>
      </c>
      <c r="AF32" t="n">
        <v>5.02888</v>
      </c>
      <c r="AG32" t="n">
        <v>5.1558</v>
      </c>
      <c r="AH32" t="n">
        <v>5.171279999999999</v>
      </c>
    </row>
    <row r="33">
      <c r="B33" t="n">
        <v>21</v>
      </c>
      <c r="C33" t="n">
        <v>5.349433516666667</v>
      </c>
      <c r="D33" t="n">
        <v>5.557175916666667</v>
      </c>
      <c r="E33" t="n">
        <v>5.421356883333334</v>
      </c>
      <c r="F33" t="n">
        <v>5.35027735</v>
      </c>
      <c r="G33" t="n">
        <v>5.35027735</v>
      </c>
      <c r="H33" t="n">
        <v>5.076707108333333</v>
      </c>
      <c r="I33" t="n">
        <v>5.323820383333333</v>
      </c>
      <c r="J33" t="n">
        <v>5.361443508333333</v>
      </c>
      <c r="N33" t="n">
        <v>21</v>
      </c>
      <c r="O33" t="n">
        <v>4.58098535</v>
      </c>
      <c r="P33" t="n">
        <v>4.681981225</v>
      </c>
      <c r="Q33" t="n">
        <v>4.620388516666666</v>
      </c>
      <c r="R33" t="n">
        <v>4.581428366666667</v>
      </c>
      <c r="S33" t="n">
        <v>4.581428366666667</v>
      </c>
      <c r="T33" t="n">
        <v>4.228040566666667</v>
      </c>
      <c r="U33" t="n">
        <v>4.426483633333334</v>
      </c>
      <c r="V33" t="n">
        <v>4.566630066666666</v>
      </c>
      <c r="Z33" t="n">
        <v>21</v>
      </c>
      <c r="AA33" t="n">
        <v>5.21237</v>
      </c>
      <c r="AB33" t="n">
        <v>5.40932</v>
      </c>
      <c r="AC33" t="n">
        <v>5.28493</v>
      </c>
      <c r="AD33" t="n">
        <v>5.212890000000001</v>
      </c>
      <c r="AE33" t="n">
        <v>5.212890000000001</v>
      </c>
      <c r="AF33" t="n">
        <v>5.032010000000001</v>
      </c>
      <c r="AG33" t="n">
        <v>5.1792</v>
      </c>
      <c r="AH33" t="n">
        <v>5.28182</v>
      </c>
    </row>
    <row r="34">
      <c r="B34" t="n">
        <v>22</v>
      </c>
      <c r="C34" t="n">
        <v>10.0338971</v>
      </c>
      <c r="D34" t="n">
        <v>10.42069394166667</v>
      </c>
      <c r="E34" t="n">
        <v>10.17261614166667</v>
      </c>
      <c r="F34" t="n">
        <v>10.03505959166667</v>
      </c>
      <c r="G34" t="n">
        <v>10.03505959166667</v>
      </c>
      <c r="H34" t="n">
        <v>9.512892891666668</v>
      </c>
      <c r="I34" t="n">
        <v>10.0564759</v>
      </c>
      <c r="J34" t="n">
        <v>10.25126605833333</v>
      </c>
      <c r="N34" t="n">
        <v>22</v>
      </c>
      <c r="O34" t="n">
        <v>3.774043525000001</v>
      </c>
      <c r="P34" t="n">
        <v>3.863406691666667</v>
      </c>
      <c r="Q34" t="n">
        <v>3.7979125</v>
      </c>
      <c r="R34" t="n">
        <v>3.774372158333333</v>
      </c>
      <c r="S34" t="n">
        <v>3.774372158333333</v>
      </c>
      <c r="T34" t="n">
        <v>3.439944041666667</v>
      </c>
      <c r="U34" t="n">
        <v>3.599907275</v>
      </c>
      <c r="V34" t="n">
        <v>3.686454191666666</v>
      </c>
      <c r="Z34" t="n">
        <v>22</v>
      </c>
      <c r="AA34" t="n">
        <v>4.40825</v>
      </c>
      <c r="AB34" t="n">
        <v>4.56599</v>
      </c>
      <c r="AC34" t="n">
        <v>4.47055</v>
      </c>
      <c r="AD34" t="n">
        <v>4.409140000000001</v>
      </c>
      <c r="AE34" t="n">
        <v>4.409140000000001</v>
      </c>
      <c r="AF34" t="n">
        <v>4.2947</v>
      </c>
      <c r="AG34" t="n">
        <v>4.415319999999999</v>
      </c>
      <c r="AH34" t="n">
        <v>4.55185</v>
      </c>
    </row>
    <row r="35">
      <c r="B35" t="n">
        <v>23</v>
      </c>
      <c r="C35" t="n">
        <v>4.228260458333333</v>
      </c>
      <c r="D35" t="n">
        <v>4.327287275</v>
      </c>
      <c r="E35" t="n">
        <v>4.266628866666667</v>
      </c>
      <c r="F35" t="n">
        <v>4.228655991666666</v>
      </c>
      <c r="G35" t="n">
        <v>4.228655991666666</v>
      </c>
      <c r="H35" t="n">
        <v>4.241482383333333</v>
      </c>
      <c r="I35" t="n">
        <v>4.264068050000001</v>
      </c>
      <c r="J35" t="n">
        <v>4.27026385</v>
      </c>
      <c r="N35" t="n">
        <v>23</v>
      </c>
      <c r="O35" t="n">
        <v>3.77776605</v>
      </c>
      <c r="P35" t="n">
        <v>3.866853216666666</v>
      </c>
      <c r="Q35" t="n">
        <v>3.802478316666666</v>
      </c>
      <c r="R35" t="n">
        <v>3.778040574999999</v>
      </c>
      <c r="S35" t="n">
        <v>3.778040574999999</v>
      </c>
      <c r="T35" t="n">
        <v>3.457527166666667</v>
      </c>
      <c r="U35" t="n">
        <v>3.627437975</v>
      </c>
      <c r="V35" t="n">
        <v>3.774822216666667</v>
      </c>
      <c r="Z35" t="n">
        <v>23</v>
      </c>
      <c r="AA35" t="n">
        <v>3.84127</v>
      </c>
      <c r="AB35" t="n">
        <v>3.93634</v>
      </c>
      <c r="AC35" t="n">
        <v>3.85852</v>
      </c>
      <c r="AD35" t="n">
        <v>3.84164</v>
      </c>
      <c r="AE35" t="n">
        <v>3.84164</v>
      </c>
      <c r="AF35" t="n">
        <v>3.57772</v>
      </c>
      <c r="AG35" t="n">
        <v>3.66765</v>
      </c>
      <c r="AH35" t="n">
        <v>3.76859</v>
      </c>
    </row>
    <row r="36">
      <c r="B36" t="n">
        <v>24</v>
      </c>
      <c r="C36" t="n">
        <v>5.313465433333334</v>
      </c>
      <c r="D36" t="n">
        <v>5.476526916666667</v>
      </c>
      <c r="E36" t="n">
        <v>5.374222324999999</v>
      </c>
      <c r="F36" t="n">
        <v>5.313958016666667</v>
      </c>
      <c r="G36" t="n">
        <v>5.313958016666667</v>
      </c>
      <c r="H36" t="n">
        <v>5.361385258333334</v>
      </c>
      <c r="I36" t="n">
        <v>5.334556241666667</v>
      </c>
      <c r="J36" t="n">
        <v>5.300627541666667</v>
      </c>
      <c r="N36" t="n">
        <v>24</v>
      </c>
      <c r="O36" t="n">
        <v>3.101657533333333</v>
      </c>
      <c r="P36" t="n">
        <v>3.176957641666666</v>
      </c>
      <c r="Q36" t="n">
        <v>3.12070765</v>
      </c>
      <c r="R36" t="n">
        <v>3.101875883333334</v>
      </c>
      <c r="S36" t="n">
        <v>3.101875883333334</v>
      </c>
      <c r="T36" t="n">
        <v>2.828431866666666</v>
      </c>
      <c r="U36" t="n">
        <v>2.986448225</v>
      </c>
      <c r="V36" t="n">
        <v>3.106946325</v>
      </c>
      <c r="Z36" t="n">
        <v>24</v>
      </c>
      <c r="AA36" t="n">
        <v>3.64029</v>
      </c>
      <c r="AB36" t="n">
        <v>3.73089</v>
      </c>
      <c r="AC36" t="n">
        <v>3.65592</v>
      </c>
      <c r="AD36" t="n">
        <v>3.64029</v>
      </c>
      <c r="AE36" t="n">
        <v>3.64029</v>
      </c>
      <c r="AF36" t="n">
        <v>3.37266</v>
      </c>
      <c r="AG36" t="n">
        <v>3.46882</v>
      </c>
      <c r="AH36" t="n">
        <v>3.45042</v>
      </c>
    </row>
    <row r="37">
      <c r="B37" t="inlineStr">
        <is>
          <t>AVERAGE</t>
        </is>
      </c>
      <c r="C37">
        <f>IFERROR(AVERAGE(C13:C36),0)</f>
        <v/>
      </c>
      <c r="D37">
        <f>IFERROR(AVERAGE(D13:D36),0)</f>
        <v/>
      </c>
      <c r="E37">
        <f>IFERROR(AVERAGE(E13:E36),0)</f>
        <v/>
      </c>
      <c r="F37">
        <f>IFERROR(AVERAGE(F13:F36),0)</f>
        <v/>
      </c>
      <c r="G37">
        <f>IFERROR(AVERAGE(G13:G36),0)</f>
        <v/>
      </c>
      <c r="H37">
        <f>IFERROR(AVERAGE(H13:H36),0)</f>
        <v/>
      </c>
      <c r="I37">
        <f>IFERROR(AVERAGE(I13:I36),0)</f>
        <v/>
      </c>
      <c r="J37">
        <f>IFERROR(AVERAGE(J13:J36),0)</f>
        <v/>
      </c>
      <c r="K37">
        <f>IFERROR(AVERAGE(K13:K36),0)</f>
        <v/>
      </c>
      <c r="L37">
        <f>IFERROR(AVERAGE(L13:L36),0)</f>
        <v/>
      </c>
      <c r="N37" t="inlineStr">
        <is>
          <t>AVERAGE</t>
        </is>
      </c>
      <c r="O37">
        <f>IFERROR(AVERAGE(O13:O36),0)</f>
        <v/>
      </c>
      <c r="P37">
        <f>IFERROR(AVERAGE(P13:P36),0)</f>
        <v/>
      </c>
      <c r="Q37">
        <f>IFERROR(AVERAGE(Q13:Q36),0)</f>
        <v/>
      </c>
      <c r="R37">
        <f>IFERROR(AVERAGE(R13:R36),0)</f>
        <v/>
      </c>
      <c r="S37">
        <f>IFERROR(AVERAGE(S13:S36),0)</f>
        <v/>
      </c>
      <c r="T37">
        <f>IFERROR(AVERAGE(T13:T36),0)</f>
        <v/>
      </c>
      <c r="U37">
        <f>IFERROR(AVERAGE(U13:U36),0)</f>
        <v/>
      </c>
      <c r="V37">
        <f>IFERROR(AVERAGE(V13:V36),0)</f>
        <v/>
      </c>
      <c r="W37">
        <f>IFERROR(AVERAGE(W13:W36),0)</f>
        <v/>
      </c>
      <c r="X37">
        <f>IFERROR(AVERAGE(X13:X36),0)</f>
        <v/>
      </c>
      <c r="Z37" t="inlineStr">
        <is>
          <t>AVERAGE</t>
        </is>
      </c>
      <c r="AA37">
        <f>IFERROR(AVERAGE(AA13:AA36),0)</f>
        <v/>
      </c>
      <c r="AB37">
        <f>IFERROR(AVERAGE(AB13:AB36),0)</f>
        <v/>
      </c>
      <c r="AC37">
        <f>IFERROR(AVERAGE(AC13:AC36),0)</f>
        <v/>
      </c>
      <c r="AD37">
        <f>IFERROR(AVERAGE(AD13:AD36),0)</f>
        <v/>
      </c>
      <c r="AE37">
        <f>IFERROR(AVERAGE(AE13:AE36),0)</f>
        <v/>
      </c>
      <c r="AF37">
        <f>IFERROR(AVERAGE(AF13:AF36),0)</f>
        <v/>
      </c>
      <c r="AG37">
        <f>IFERROR(AVERAGE(AG13:AG36),0)</f>
        <v/>
      </c>
      <c r="AH37">
        <f>IFERROR(AVERAGE(AH13:AH36),0)</f>
        <v/>
      </c>
      <c r="AI37">
        <f>IFERROR(AVERAGE(AI13:AI36),0)</f>
        <v/>
      </c>
      <c r="AJ37">
        <f>IFERROR(AVERAGE(AJ13:AJ36),0)</f>
        <v/>
      </c>
    </row>
    <row r="38"/>
    <row r="39">
      <c r="B39" t="inlineStr">
        <is>
          <t>B. BILATERAL SUPPLY CONTRACT</t>
        </is>
      </c>
      <c r="N39" t="inlineStr">
        <is>
          <t>C. PSALM's LUZON TOU RATES, P/kWh</t>
        </is>
      </c>
    </row>
    <row r="40">
      <c r="B40" t="inlineStr">
        <is>
          <t>ITEM</t>
        </is>
      </c>
      <c r="C40" t="inlineStr">
        <is>
          <t>SCPC B1</t>
        </is>
      </c>
      <c r="D40" t="inlineStr">
        <is>
          <t>SCPC B2</t>
        </is>
      </c>
      <c r="E40" t="inlineStr">
        <is>
          <t>KSPC B1</t>
        </is>
      </c>
      <c r="F40" t="inlineStr">
        <is>
          <t>KSPC B2</t>
        </is>
      </c>
      <c r="G40" t="inlineStr">
        <is>
          <t>EDC</t>
        </is>
      </c>
      <c r="H40" t="inlineStr">
        <is>
          <t>PSALM</t>
        </is>
      </c>
      <c r="I40" t="inlineStr">
        <is>
          <t>RESERVE</t>
        </is>
      </c>
      <c r="J40" t="inlineStr">
        <is>
          <t>WESM</t>
        </is>
      </c>
      <c r="N40" t="inlineStr">
        <is>
          <t>HOUR</t>
        </is>
      </c>
      <c r="O40" t="inlineStr">
        <is>
          <t>Mon-Sat</t>
        </is>
      </c>
      <c r="P40" t="inlineStr">
        <is>
          <t>Sun/Hol</t>
        </is>
      </c>
      <c r="Q40">
        <f>C4</f>
        <v/>
      </c>
    </row>
    <row r="41">
      <c r="B41" t="inlineStr">
        <is>
          <t>Contracted Capacity, kW</t>
        </is>
      </c>
      <c r="C41">
        <f>[1]RATES!C3</f>
        <v/>
      </c>
      <c r="D41">
        <f>[1]RATES!D3</f>
        <v/>
      </c>
      <c r="E41">
        <f>[1]RATES!E3</f>
        <v/>
      </c>
      <c r="F41">
        <f>[1]RATES!F3</f>
        <v/>
      </c>
      <c r="G41">
        <f>[1]RATES!G3</f>
        <v/>
      </c>
      <c r="H41" t="n">
        <v>0</v>
      </c>
      <c r="N41" t="n">
        <v>1</v>
      </c>
      <c r="O41" t="n">
        <v>2.3426</v>
      </c>
      <c r="P41" t="n">
        <v>2.5022</v>
      </c>
      <c r="Q41">
        <f>IF(OR($L$4="SUN",$L$4="Hol"),P41,O41)</f>
        <v/>
      </c>
    </row>
    <row r="42">
      <c r="B42" t="inlineStr">
        <is>
          <t>Minimum 
Nomination, kW</t>
        </is>
      </c>
      <c r="C42">
        <f>[1]RATES!C4</f>
        <v/>
      </c>
      <c r="D42">
        <f>[1]RATES!D4</f>
        <v/>
      </c>
      <c r="E42">
        <f>[1]RATES!E4</f>
        <v/>
      </c>
      <c r="F42">
        <f>[1]RATES!F4</f>
        <v/>
      </c>
      <c r="G42">
        <f>[1]RATES!G4</f>
        <v/>
      </c>
      <c r="H42" t="n">
        <v>0</v>
      </c>
      <c r="N42" t="n">
        <v>2</v>
      </c>
      <c r="O42" t="n">
        <v>2.3426</v>
      </c>
      <c r="P42" t="n">
        <v>2.3426</v>
      </c>
      <c r="Q42">
        <f>IF(OR($L$4="SUN",$L$4="Hol"),P42,O42)</f>
        <v/>
      </c>
    </row>
    <row r="43">
      <c r="N43" t="n">
        <v>3</v>
      </c>
      <c r="O43" t="n">
        <v>2.3426</v>
      </c>
      <c r="P43" t="n">
        <v>2.3426</v>
      </c>
      <c r="Q43">
        <f>IF(OR($L$4="SUN",$L$4="Hol"),P43,O43)</f>
        <v/>
      </c>
    </row>
    <row r="44">
      <c r="B44" t="inlineStr">
        <is>
          <t>CRF</t>
        </is>
      </c>
      <c r="C44">
        <f>[1]RATES!C6</f>
        <v/>
      </c>
      <c r="D44">
        <f>[1]RATES!D6</f>
        <v/>
      </c>
      <c r="E44">
        <f>[1]RATES!E6</f>
        <v/>
      </c>
      <c r="F44">
        <f>[1]RATES!F6</f>
        <v/>
      </c>
      <c r="N44" t="n">
        <v>4</v>
      </c>
      <c r="O44" t="n">
        <v>2.3426</v>
      </c>
      <c r="P44" t="n">
        <v>2.3426</v>
      </c>
      <c r="Q44">
        <f>IF(OR($L$4="SUN",$L$4="Hol"),P44,O44)</f>
        <v/>
      </c>
    </row>
    <row r="45">
      <c r="B45" t="inlineStr">
        <is>
          <t>F O&amp;M</t>
        </is>
      </c>
      <c r="C45">
        <f>[1]RATES!C7</f>
        <v/>
      </c>
      <c r="D45">
        <f>[1]RATES!D7</f>
        <v/>
      </c>
      <c r="E45">
        <f>[1]RATES!E7</f>
        <v/>
      </c>
      <c r="F45">
        <f>[1]RATES!F7</f>
        <v/>
      </c>
      <c r="N45" t="n">
        <v>5</v>
      </c>
      <c r="O45" t="n">
        <v>2.3426</v>
      </c>
      <c r="P45" t="n">
        <v>2.3426</v>
      </c>
      <c r="Q45">
        <f>IF(OR($L$4="SUN",$L$4="Hol"),P45,O45)</f>
        <v/>
      </c>
    </row>
    <row r="46">
      <c r="B46" t="inlineStr">
        <is>
          <t>V O&amp;M</t>
        </is>
      </c>
      <c r="C46">
        <f>[1]RATES!C8</f>
        <v/>
      </c>
      <c r="D46">
        <f>[1]RATES!D8</f>
        <v/>
      </c>
      <c r="E46">
        <f>[1]RATES!E8</f>
        <v/>
      </c>
      <c r="F46">
        <f>[1]RATES!F8</f>
        <v/>
      </c>
      <c r="G46">
        <f>[1]RATES!G8</f>
        <v/>
      </c>
      <c r="N46" t="n">
        <v>6</v>
      </c>
      <c r="O46" t="n">
        <v>2.3426</v>
      </c>
      <c r="P46" t="n">
        <v>2.3426</v>
      </c>
      <c r="Q46">
        <f>IF(OR($L$4="SUN",$L$4="Hol"),P46,O46)</f>
        <v/>
      </c>
    </row>
    <row r="47">
      <c r="B47" t="inlineStr">
        <is>
          <t>Fuel</t>
        </is>
      </c>
      <c r="C47">
        <f>[1]RATES!C9</f>
        <v/>
      </c>
      <c r="D47">
        <f>[1]RATES!D9</f>
        <v/>
      </c>
      <c r="E47">
        <f>[1]RATES!E9</f>
        <v/>
      </c>
      <c r="F47">
        <f>[1]RATES!F9</f>
        <v/>
      </c>
      <c r="N47" t="n">
        <v>7</v>
      </c>
      <c r="O47" t="n">
        <v>2.3426</v>
      </c>
      <c r="P47" t="n">
        <v>2.3426</v>
      </c>
      <c r="Q47">
        <f>IF(OR($L$4="SUN",$L$4="Hol"),P47,O47)</f>
        <v/>
      </c>
    </row>
    <row r="48">
      <c r="N48" t="n">
        <v>8</v>
      </c>
      <c r="O48" t="n">
        <v>2.6256</v>
      </c>
      <c r="P48" t="n">
        <v>2.3426</v>
      </c>
      <c r="Q48">
        <f>IF(OR($L$4="SUN",$L$4="Hol"),P48,O48)</f>
        <v/>
      </c>
    </row>
    <row r="49">
      <c r="B49" t="inlineStr">
        <is>
          <t>Line Rental</t>
        </is>
      </c>
      <c r="N49" t="n">
        <v>9</v>
      </c>
      <c r="O49" t="n">
        <v>5.779</v>
      </c>
      <c r="P49" t="n">
        <v>2.3426</v>
      </c>
      <c r="Q49">
        <f>IF(OR($L$4="SUN",$L$4="Hol"),P49,O49)</f>
        <v/>
      </c>
    </row>
    <row r="50">
      <c r="B50" t="inlineStr">
        <is>
          <t>Market Fee</t>
        </is>
      </c>
      <c r="E50">
        <f>[1]RATES!E12</f>
        <v/>
      </c>
      <c r="F50">
        <f>[1]RATES!F12</f>
        <v/>
      </c>
      <c r="N50" t="n">
        <v>10</v>
      </c>
      <c r="O50" t="n">
        <v>6.5283</v>
      </c>
      <c r="P50" t="n">
        <v>2.5022</v>
      </c>
      <c r="Q50">
        <f>IF(OR($L$4="SUN",$L$4="Hol"),P50,O50)</f>
        <v/>
      </c>
    </row>
    <row r="51">
      <c r="B51" t="inlineStr">
        <is>
          <t>ER 1-94</t>
        </is>
      </c>
      <c r="H51">
        <f>[1]RATES!H13</f>
        <v/>
      </c>
      <c r="N51" t="n">
        <v>11</v>
      </c>
      <c r="O51" t="n">
        <v>6.5283</v>
      </c>
      <c r="P51" t="n">
        <v>2.5022</v>
      </c>
      <c r="Q51">
        <f>IF(OR($L$4="SUN",$L$4="Hol"),P51,O51)</f>
        <v/>
      </c>
    </row>
    <row r="52">
      <c r="B52" t="inlineStr">
        <is>
          <t>Discount</t>
        </is>
      </c>
      <c r="N52" t="n">
        <v>12</v>
      </c>
      <c r="O52" t="n">
        <v>6.5283</v>
      </c>
      <c r="P52" t="n">
        <v>2.5022</v>
      </c>
      <c r="Q52">
        <f>IF(OR($L$4="SUN",$L$4="Hol"),P52,O52)</f>
        <v/>
      </c>
    </row>
    <row r="53">
      <c r="N53" t="n">
        <v>13</v>
      </c>
      <c r="O53" t="n">
        <v>6.5283</v>
      </c>
      <c r="P53" t="n">
        <v>2.5022</v>
      </c>
      <c r="Q53">
        <f>IF(OR($L$4="SUN",$L$4="Hol"),P53,O53)</f>
        <v/>
      </c>
    </row>
    <row r="54">
      <c r="B54" t="inlineStr">
        <is>
          <t xml:space="preserve"> VAT EXCLUSIVE CHARGES :</t>
        </is>
      </c>
      <c r="N54" t="n">
        <v>14</v>
      </c>
      <c r="O54" t="n">
        <v>6.5283</v>
      </c>
      <c r="P54" t="n">
        <v>2.5022</v>
      </c>
      <c r="Q54">
        <f>IF(OR($L$4="SUN",$L$4="Hol"),P54,O54)</f>
        <v/>
      </c>
    </row>
    <row r="55">
      <c r="B55" t="inlineStr">
        <is>
          <t>Fixed Fee</t>
        </is>
      </c>
      <c r="C55">
        <f>C44+C45</f>
        <v/>
      </c>
      <c r="D55">
        <f>D44+D45</f>
        <v/>
      </c>
      <c r="E55">
        <f>E44+E45</f>
        <v/>
      </c>
      <c r="F55">
        <f>F44+F45</f>
        <v/>
      </c>
      <c r="G55">
        <f>G44+G45</f>
        <v/>
      </c>
      <c r="N55" t="n">
        <v>15</v>
      </c>
      <c r="O55" t="n">
        <v>6.5283</v>
      </c>
      <c r="P55" t="n">
        <v>2.5022</v>
      </c>
      <c r="Q55">
        <f>IF(OR($L$4="SUN",$L$4="Hol"),P55,O55)</f>
        <v/>
      </c>
    </row>
    <row r="56">
      <c r="B56" t="inlineStr">
        <is>
          <t>Variable Fee</t>
        </is>
      </c>
      <c r="C56">
        <f>C46+C47+C49+C50+C51-C52</f>
        <v/>
      </c>
      <c r="D56">
        <f>D46+D47+D49+D50+D51-D52</f>
        <v/>
      </c>
      <c r="E56">
        <f>E46+E47+E49+E50+E51-E52</f>
        <v/>
      </c>
      <c r="F56">
        <f>F46+F47+F49+F50+F51-F52</f>
        <v/>
      </c>
      <c r="G56">
        <f>G46+G47+G49+G50+G51-G52</f>
        <v/>
      </c>
      <c r="N56" t="n">
        <v>16</v>
      </c>
      <c r="O56" t="n">
        <v>6.5283</v>
      </c>
      <c r="P56" t="n">
        <v>2.5022</v>
      </c>
      <c r="Q56">
        <f>IF(OR($L$4="SUN",$L$4="Hol"),P56,O56)</f>
        <v/>
      </c>
    </row>
    <row r="57">
      <c r="B57" t="inlineStr">
        <is>
          <t>TOTAL</t>
        </is>
      </c>
      <c r="C57">
        <f>C55+C56</f>
        <v/>
      </c>
      <c r="D57">
        <f>D55+D56</f>
        <v/>
      </c>
      <c r="E57">
        <f>E55+E56</f>
        <v/>
      </c>
      <c r="F57">
        <f>F55+F56</f>
        <v/>
      </c>
      <c r="G57">
        <f>G55+G56</f>
        <v/>
      </c>
      <c r="N57" t="n">
        <v>17</v>
      </c>
      <c r="O57" t="n">
        <v>5.9872</v>
      </c>
      <c r="P57" t="n">
        <v>2.5022</v>
      </c>
      <c r="Q57">
        <f>IF(OR($L$4="SUN",$L$4="Hol"),P57,O57)</f>
        <v/>
      </c>
    </row>
    <row r="58">
      <c r="N58" t="n">
        <v>18</v>
      </c>
      <c r="O58" t="n">
        <v>5.9872</v>
      </c>
      <c r="P58" t="n">
        <v>2.5022</v>
      </c>
      <c r="Q58">
        <f>IF(OR($L$4="SUN",$L$4="Hol"),P58,O58)</f>
        <v/>
      </c>
    </row>
    <row r="59">
      <c r="B59" t="inlineStr">
        <is>
          <t xml:space="preserve"> VAT INCLUSIVE CHARGES :</t>
        </is>
      </c>
      <c r="N59" t="n">
        <v>19</v>
      </c>
      <c r="O59" t="n">
        <v>6.5283</v>
      </c>
      <c r="P59" t="n">
        <v>5.779</v>
      </c>
      <c r="Q59">
        <f>IF(OR($L$4="SUN",$L$4="Hol"),P59,O59)</f>
        <v/>
      </c>
    </row>
    <row r="60">
      <c r="B60" t="inlineStr">
        <is>
          <t>VAT %</t>
        </is>
      </c>
      <c r="C60" t="n">
        <v>0.12</v>
      </c>
      <c r="D60" t="n">
        <v>0.12</v>
      </c>
      <c r="E60" t="n">
        <v>0.12</v>
      </c>
      <c r="F60" t="n">
        <v>0.12</v>
      </c>
      <c r="J60">
        <f>[1]RATES!J22</f>
        <v/>
      </c>
      <c r="N60" t="n">
        <v>20</v>
      </c>
      <c r="O60" t="n">
        <v>6.5283</v>
      </c>
      <c r="P60" t="n">
        <v>5.779</v>
      </c>
      <c r="Q60">
        <f>IF(OR($L$4="SUN",$L$4="Hol"),P60,O60)</f>
        <v/>
      </c>
    </row>
    <row r="61">
      <c r="B61" t="inlineStr">
        <is>
          <t>Fixed Fee</t>
        </is>
      </c>
      <c r="C61">
        <f>C55*(1+C60)</f>
        <v/>
      </c>
      <c r="D61">
        <f>D55*(1+D60)</f>
        <v/>
      </c>
      <c r="E61">
        <f>E55*(1+E60)</f>
        <v/>
      </c>
      <c r="F61">
        <f>F55*(1+F60)</f>
        <v/>
      </c>
      <c r="G61">
        <f>G55*(1+G60)</f>
        <v/>
      </c>
      <c r="N61" t="n">
        <v>21</v>
      </c>
      <c r="O61" t="n">
        <v>5.9872</v>
      </c>
      <c r="P61" t="n">
        <v>3.2594</v>
      </c>
      <c r="Q61">
        <f>IF(OR($L$4="SUN",$L$4="Hol"),P61,O61)</f>
        <v/>
      </c>
    </row>
    <row r="62">
      <c r="B62" t="inlineStr">
        <is>
          <t>Variable Fee</t>
        </is>
      </c>
      <c r="C62">
        <f>C56*(1+C60)</f>
        <v/>
      </c>
      <c r="D62">
        <f>D56*(1+D60)</f>
        <v/>
      </c>
      <c r="E62">
        <f>E56*(1+E60)</f>
        <v/>
      </c>
      <c r="F62">
        <f>F56*(1+F60)</f>
        <v/>
      </c>
      <c r="G62">
        <f>G56*(1+G60)</f>
        <v/>
      </c>
      <c r="N62" t="n">
        <v>22</v>
      </c>
      <c r="O62" t="n">
        <v>3.2594</v>
      </c>
      <c r="P62" t="n">
        <v>2.6256</v>
      </c>
      <c r="Q62">
        <f>IF(OR($L$4="SUN",$L$4="Hol"),P62,O62)</f>
        <v/>
      </c>
    </row>
    <row r="63">
      <c r="B63" t="inlineStr">
        <is>
          <t>TOTAL</t>
        </is>
      </c>
      <c r="C63">
        <f>C61+C62</f>
        <v/>
      </c>
      <c r="D63">
        <f>D61+D62</f>
        <v/>
      </c>
      <c r="E63">
        <f>E61+E62</f>
        <v/>
      </c>
      <c r="F63">
        <f>F61+F62</f>
        <v/>
      </c>
      <c r="G63">
        <f>G61+G62</f>
        <v/>
      </c>
      <c r="N63" t="n">
        <v>23</v>
      </c>
      <c r="O63" t="n">
        <v>2.6256</v>
      </c>
      <c r="P63" t="n">
        <v>2.5022</v>
      </c>
      <c r="Q63">
        <f>IF(OR($L$4="SUN",$L$4="Hol"),P63,O63)</f>
        <v/>
      </c>
    </row>
    <row r="64">
      <c r="N64" t="n">
        <v>24</v>
      </c>
      <c r="O64" t="n">
        <v>2.5022</v>
      </c>
      <c r="P64" t="n">
        <v>2.3426</v>
      </c>
      <c r="Q64">
        <f>IF(OR($L$4="SUN",$L$4="Hol"),P64,O64)</f>
        <v/>
      </c>
    </row>
    <row r="65">
      <c r="N65" t="inlineStr">
        <is>
          <t>AVERAGE</t>
        </is>
      </c>
      <c r="O65">
        <f>AVERAGE(O41:O64)</f>
        <v/>
      </c>
      <c r="P65">
        <f>AVERAGE(P41:P64)</f>
        <v/>
      </c>
      <c r="Q65">
        <f>AVERAGE(Q41:Q64)</f>
        <v/>
      </c>
    </row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B97" t="inlineStr">
        <is>
          <t>Day Type</t>
        </is>
      </c>
      <c r="C97" t="inlineStr">
        <is>
          <t>Trader</t>
        </is>
      </c>
    </row>
    <row r="98">
      <c r="B98" t="inlineStr">
        <is>
          <t>Sun</t>
        </is>
      </c>
      <c r="C98" t="inlineStr">
        <is>
          <t>Adrian B. Igcasenza</t>
        </is>
      </c>
    </row>
    <row r="99">
      <c r="B99" t="inlineStr">
        <is>
          <t>Mon</t>
        </is>
      </c>
      <c r="C99" t="inlineStr">
        <is>
          <t>Rehuel N. Hisuan</t>
        </is>
      </c>
    </row>
    <row r="100">
      <c r="B100" t="inlineStr">
        <is>
          <t>Tue</t>
        </is>
      </c>
      <c r="C100" t="inlineStr">
        <is>
          <t>Justin Laurence F. Lunar</t>
        </is>
      </c>
    </row>
    <row r="101">
      <c r="B101" t="inlineStr">
        <is>
          <t>Wed</t>
        </is>
      </c>
    </row>
    <row r="102">
      <c r="B102" t="inlineStr">
        <is>
          <t>Thu</t>
        </is>
      </c>
    </row>
    <row r="103">
      <c r="B103" t="inlineStr">
        <is>
          <t>Fri</t>
        </is>
      </c>
    </row>
    <row r="104">
      <c r="B104" t="inlineStr">
        <is>
          <t>Sat</t>
        </is>
      </c>
    </row>
    <row r="105">
      <c r="B105" t="inlineStr">
        <is>
          <t>Hol</t>
        </is>
      </c>
    </row>
    <row r="106"/>
    <row r="107"/>
    <row r="108"/>
    <row r="109"/>
    <row r="1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Trading Date:</t>
        </is>
      </c>
      <c r="C2">
        <f>'1. Rates'!C4</f>
        <v/>
      </c>
    </row>
    <row r="3"/>
    <row r="4"/>
    <row r="5">
      <c r="B5" t="inlineStr">
        <is>
          <t>II. DEMAND &amp; PRICE FORECAST</t>
        </is>
      </c>
    </row>
    <row r="6"/>
    <row r="7">
      <c r="B7" t="inlineStr">
        <is>
          <t>HOUR</t>
        </is>
      </c>
      <c r="C7" t="inlineStr">
        <is>
          <t>ACTUAL: LAST WEEK, SAME DAY</t>
        </is>
      </c>
      <c r="H7" t="inlineStr">
        <is>
          <t>ACTUAL: PREVIOUS DAY</t>
        </is>
      </c>
      <c r="M7" t="inlineStr">
        <is>
          <t>PROJECTED: NEXT DAY</t>
        </is>
      </c>
      <c r="S7" t="inlineStr">
        <is>
          <t>(OVERRIDE) PROJECTED: NEXT DAY</t>
        </is>
      </c>
    </row>
    <row r="8">
      <c r="C8">
        <f>C2-7</f>
        <v/>
      </c>
      <c r="H8">
        <f>C2-2</f>
        <v/>
      </c>
      <c r="M8">
        <f>C2</f>
        <v/>
      </c>
      <c r="S8">
        <f>M8</f>
        <v/>
      </c>
    </row>
    <row r="9">
      <c r="C9" t="inlineStr">
        <is>
          <t>Temperature 
°C</t>
        </is>
      </c>
      <c r="D9" t="inlineStr">
        <is>
          <t>Ave WESM Price
PhP/kWh</t>
        </is>
      </c>
      <c r="E9" t="inlineStr">
        <is>
          <t>Gross
kWH</t>
        </is>
      </c>
      <c r="F9" t="inlineStr">
        <is>
          <t>Contestable 
kWH</t>
        </is>
      </c>
      <c r="G9" t="inlineStr">
        <is>
          <t>Captive
kWH</t>
        </is>
      </c>
      <c r="H9" t="inlineStr">
        <is>
          <t>Temperature 
°C</t>
        </is>
      </c>
      <c r="I9" t="inlineStr">
        <is>
          <t>Ave WESM Price
PhP/kWh</t>
        </is>
      </c>
      <c r="J9" t="inlineStr">
        <is>
          <t>Gross
kWH</t>
        </is>
      </c>
      <c r="K9" t="inlineStr">
        <is>
          <t>Contestable 
kWH</t>
        </is>
      </c>
      <c r="L9" t="inlineStr">
        <is>
          <t>Captive
kWH</t>
        </is>
      </c>
      <c r="M9" t="inlineStr">
        <is>
          <t>Temperature 
°C</t>
        </is>
      </c>
      <c r="N9" t="inlineStr">
        <is>
          <t>WESM Price
PhP/kWh</t>
        </is>
      </c>
      <c r="O9" t="inlineStr">
        <is>
          <t>Gross
kWH</t>
        </is>
      </c>
      <c r="P9" t="inlineStr">
        <is>
          <t>Contestable 
kWH</t>
        </is>
      </c>
      <c r="Q9" t="inlineStr">
        <is>
          <t>Captive
kWH</t>
        </is>
      </c>
      <c r="S9" t="inlineStr">
        <is>
          <t>Temperature 
°C</t>
        </is>
      </c>
      <c r="T9" t="inlineStr">
        <is>
          <t>WESM Price
PhP/kWh</t>
        </is>
      </c>
      <c r="U9" t="inlineStr">
        <is>
          <t>Gross
kWH</t>
        </is>
      </c>
      <c r="V9" t="inlineStr">
        <is>
          <t>Contestable 
kWH</t>
        </is>
      </c>
      <c r="W9" t="inlineStr">
        <is>
          <t>Captive
kWH</t>
        </is>
      </c>
    </row>
    <row r="10">
      <c r="B10" t="n">
        <v>1</v>
      </c>
      <c r="D10">
        <f>IFERROR(AVERAGE('1. Rates'!C13:G13),0)</f>
        <v/>
      </c>
      <c r="E10" t="n">
        <v>79715.16569571738</v>
      </c>
      <c r="F10" t="n">
        <v>5446.77</v>
      </c>
      <c r="G10">
        <f>E10-F10</f>
        <v/>
      </c>
      <c r="I10">
        <f>IFERROR(AVERAGE('1. Rates'!O13:S13),0)</f>
        <v/>
      </c>
      <c r="J10" t="n">
        <v>78925.216138574</v>
      </c>
      <c r="K10" t="n">
        <v>5384.652</v>
      </c>
      <c r="L10">
        <f>J10-K10</f>
        <v/>
      </c>
      <c r="M10">
        <f>IF(S10="",AVERAGE(C10,H10),S10)</f>
        <v/>
      </c>
      <c r="N10">
        <f>IF(T10="",(IFERROR(AVERAGE('1. Rates'!AA13:AE13),0)),T10)</f>
        <v/>
      </c>
      <c r="O10">
        <f>IF(U10="",AVERAGE(E10,J10),U10)</f>
        <v/>
      </c>
      <c r="P10">
        <f>IF(V10="",AVERAGE(F10,K10),V10)</f>
        <v/>
      </c>
      <c r="Q10">
        <f>O10-P10</f>
        <v/>
      </c>
      <c r="T10" t="n">
        <v>3.997671806944444</v>
      </c>
      <c r="U10" t="n">
        <v>79320.19091714569</v>
      </c>
      <c r="V10" t="n">
        <v>5415.710999999999</v>
      </c>
    </row>
    <row r="11">
      <c r="B11" t="n">
        <v>2</v>
      </c>
      <c r="D11">
        <f>IFERROR(AVERAGE('1. Rates'!C14:G14),0)</f>
        <v/>
      </c>
      <c r="E11" t="n">
        <v>74991.44061364811</v>
      </c>
      <c r="F11" t="n">
        <v>5279.371999999999</v>
      </c>
      <c r="G11">
        <f>E11-F11</f>
        <v/>
      </c>
      <c r="I11">
        <f>IFERROR(AVERAGE('1. Rates'!O14:S14),0)</f>
        <v/>
      </c>
      <c r="J11" t="n">
        <v>75336.09985187685</v>
      </c>
      <c r="K11" t="n">
        <v>5252.247</v>
      </c>
      <c r="L11">
        <f>J11-K11</f>
        <v/>
      </c>
      <c r="M11">
        <f>IF(S11="",AVERAGE(C11,H11),S11)</f>
        <v/>
      </c>
      <c r="N11">
        <f>IF(T11="",(IFERROR(AVERAGE('1. Rates'!AA14:AE14),0)),T11)</f>
        <v/>
      </c>
      <c r="O11">
        <f>IF(U11="",AVERAGE(E11,J11),U11)</f>
        <v/>
      </c>
      <c r="P11">
        <f>IF(V11="",AVERAGE(F11,K11),V11)</f>
        <v/>
      </c>
      <c r="Q11">
        <f>O11-P11</f>
        <v/>
      </c>
      <c r="T11" t="n">
        <v>3.836344365416666</v>
      </c>
      <c r="U11" t="n">
        <v>75539.58908392627</v>
      </c>
      <c r="V11" t="n">
        <v>5265.809499999999</v>
      </c>
    </row>
    <row r="12">
      <c r="B12" t="n">
        <v>3</v>
      </c>
      <c r="D12">
        <f>IFERROR(AVERAGE('1. Rates'!C15:G15),0)</f>
        <v/>
      </c>
      <c r="E12" t="n">
        <v>72826.95575198467</v>
      </c>
      <c r="F12" t="n">
        <v>5165.986000000001</v>
      </c>
      <c r="G12">
        <f>E12-F12</f>
        <v/>
      </c>
      <c r="I12">
        <f>IFERROR(AVERAGE('1. Rates'!O15:S15),0)</f>
        <v/>
      </c>
      <c r="J12" t="n">
        <v>72012.29999621439</v>
      </c>
      <c r="K12" t="n">
        <v>5201.462</v>
      </c>
      <c r="L12">
        <f>J12-K12</f>
        <v/>
      </c>
      <c r="M12">
        <f>IF(S12="",AVERAGE(C12,H12),S12)</f>
        <v/>
      </c>
      <c r="N12">
        <f>IF(T12="",(IFERROR(AVERAGE('1. Rates'!AA15:AE15),0)),T12)</f>
        <v/>
      </c>
      <c r="O12">
        <f>IF(U12="",AVERAGE(E12,J12),U12)</f>
        <v/>
      </c>
      <c r="P12">
        <f>IF(V12="",AVERAGE(F12,K12),V12)</f>
        <v/>
      </c>
      <c r="Q12">
        <f>O12-P12</f>
        <v/>
      </c>
      <c r="T12" t="n">
        <v>3.414207350555555</v>
      </c>
      <c r="U12" t="n">
        <v>72781.72601347002</v>
      </c>
      <c r="V12" t="n">
        <v>5183.724</v>
      </c>
    </row>
    <row r="13">
      <c r="B13" t="n">
        <v>4</v>
      </c>
      <c r="D13">
        <f>IFERROR(AVERAGE('1. Rates'!C16:G16),0)</f>
        <v/>
      </c>
      <c r="E13" t="n">
        <v>70164.74498284236</v>
      </c>
      <c r="F13" t="n">
        <v>5226.753</v>
      </c>
      <c r="G13">
        <f>E13-F13</f>
        <v/>
      </c>
      <c r="I13">
        <f>IFERROR(AVERAGE('1. Rates'!O16:S16),0)</f>
        <v/>
      </c>
      <c r="J13" t="n">
        <v>69774.3358040028</v>
      </c>
      <c r="K13" t="n">
        <v>5168.373000000001</v>
      </c>
      <c r="L13">
        <f>J13-K13</f>
        <v/>
      </c>
      <c r="M13">
        <f>IF(S13="",AVERAGE(C13,H13),S13)</f>
        <v/>
      </c>
      <c r="N13">
        <f>IF(T13="",(IFERROR(AVERAGE('1. Rates'!AA16:AE16),0)),T13)</f>
        <v/>
      </c>
      <c r="O13">
        <f>IF(U13="",AVERAGE(E13,J13),U13)</f>
        <v/>
      </c>
      <c r="P13">
        <f>IF(V13="",AVERAGE(F13,K13),V13)</f>
        <v/>
      </c>
      <c r="Q13">
        <f>O13-P13</f>
        <v/>
      </c>
      <c r="T13" t="n">
        <v>3.01936849625</v>
      </c>
      <c r="U13" t="n">
        <v>70319.38809538969</v>
      </c>
      <c r="V13" t="n">
        <v>5197.563</v>
      </c>
    </row>
    <row r="14">
      <c r="B14" t="n">
        <v>5</v>
      </c>
      <c r="D14">
        <f>IFERROR(AVERAGE('1. Rates'!C17:G17),0)</f>
        <v/>
      </c>
      <c r="E14" t="n">
        <v>68334.97038120548</v>
      </c>
      <c r="F14" t="n">
        <v>5318.110000000001</v>
      </c>
      <c r="G14">
        <f>E14-F14</f>
        <v/>
      </c>
      <c r="I14">
        <f>IFERROR(AVERAGE('1. Rates'!O17:S17),0)</f>
        <v/>
      </c>
      <c r="J14" t="n">
        <v>68456.32475847451</v>
      </c>
      <c r="K14" t="n">
        <v>5215.405999999999</v>
      </c>
      <c r="L14">
        <f>J14-K14</f>
        <v/>
      </c>
      <c r="M14">
        <f>IF(S14="",AVERAGE(C14,H14),S14)</f>
        <v/>
      </c>
      <c r="N14">
        <f>IF(T14="",(IFERROR(AVERAGE('1. Rates'!AA17:AE17),0)),T14)</f>
        <v/>
      </c>
      <c r="O14">
        <f>IF(U14="",AVERAGE(E14,J14),U14)</f>
        <v/>
      </c>
      <c r="P14">
        <f>IF(V14="",AVERAGE(F14,K14),V14)</f>
        <v/>
      </c>
      <c r="Q14">
        <f>O14-P14</f>
        <v/>
      </c>
      <c r="T14" t="n">
        <v>3.144678476944444</v>
      </c>
      <c r="U14" t="n">
        <v>68737.62580768918</v>
      </c>
      <c r="V14" t="n">
        <v>5266.758</v>
      </c>
    </row>
    <row r="15">
      <c r="B15" t="n">
        <v>6</v>
      </c>
      <c r="D15">
        <f>IFERROR(AVERAGE('1. Rates'!C18:G18),0)</f>
        <v/>
      </c>
      <c r="E15" t="n">
        <v>69018.29744493586</v>
      </c>
      <c r="F15" t="n">
        <v>5506.83</v>
      </c>
      <c r="G15">
        <f>E15-F15</f>
        <v/>
      </c>
      <c r="I15">
        <f>IFERROR(AVERAGE('1. Rates'!O18:S18),0)</f>
        <v/>
      </c>
      <c r="J15" t="n">
        <v>69297.20612194677</v>
      </c>
      <c r="K15" t="n">
        <v>5265.855</v>
      </c>
      <c r="L15">
        <f>J15-K15</f>
        <v/>
      </c>
      <c r="M15">
        <f>IF(S15="",AVERAGE(C15,H15),S15)</f>
        <v/>
      </c>
      <c r="N15">
        <f>IF(T15="",(IFERROR(AVERAGE('1. Rates'!AA18:AE18),0)),T15)</f>
        <v/>
      </c>
      <c r="O15">
        <f>IF(U15="",AVERAGE(E15,J15),U15)</f>
        <v/>
      </c>
      <c r="P15">
        <f>IF(V15="",AVERAGE(F15,K15),V15)</f>
        <v/>
      </c>
      <c r="Q15">
        <f>O15-P15</f>
        <v/>
      </c>
      <c r="T15" t="n">
        <v>2.68482</v>
      </c>
      <c r="U15" t="n">
        <v>69503.54054235852</v>
      </c>
      <c r="V15" t="n">
        <v>5386.3425</v>
      </c>
    </row>
    <row r="16">
      <c r="B16" t="n">
        <v>7</v>
      </c>
      <c r="D16">
        <f>IFERROR(AVERAGE('1. Rates'!C19:G19),0)</f>
        <v/>
      </c>
      <c r="E16" t="n">
        <v>70211.03886524221</v>
      </c>
      <c r="F16" t="n">
        <v>6596.660000000001</v>
      </c>
      <c r="G16">
        <f>E16-F16</f>
        <v/>
      </c>
      <c r="I16">
        <f>IFERROR(AVERAGE('1. Rates'!O19:S19),0)</f>
        <v/>
      </c>
      <c r="J16" t="n">
        <v>71811.30693126419</v>
      </c>
      <c r="K16" t="n">
        <v>6297.543</v>
      </c>
      <c r="L16">
        <f>J16-K16</f>
        <v/>
      </c>
      <c r="M16">
        <f>IF(S16="",AVERAGE(C16,H16),S16)</f>
        <v/>
      </c>
      <c r="N16">
        <f>IF(T16="",(IFERROR(AVERAGE('1. Rates'!AA19:AE19),0)),T16)</f>
        <v/>
      </c>
      <c r="O16">
        <f>IF(U16="",AVERAGE(E16,J16),U16)</f>
        <v/>
      </c>
      <c r="P16">
        <f>IF(V16="",AVERAGE(F16,K16),V16)</f>
        <v/>
      </c>
      <c r="Q16">
        <f>O16-P16</f>
        <v/>
      </c>
      <c r="T16" t="n">
        <v>2.515776</v>
      </c>
      <c r="U16" t="n">
        <v>71366.22876274445</v>
      </c>
      <c r="V16" t="n">
        <v>6447.101500000001</v>
      </c>
    </row>
    <row r="17">
      <c r="B17" t="n">
        <v>8</v>
      </c>
      <c r="D17">
        <f>IFERROR(AVERAGE('1. Rates'!C20:G20),0)</f>
        <v/>
      </c>
      <c r="E17" t="n">
        <v>76693.36641839259</v>
      </c>
      <c r="F17" t="n">
        <v>6956.887</v>
      </c>
      <c r="G17">
        <f>E17-F17</f>
        <v/>
      </c>
      <c r="I17">
        <f>IFERROR(AVERAGE('1. Rates'!O20:S20),0)</f>
        <v/>
      </c>
      <c r="J17" t="n">
        <v>80365.79398144119</v>
      </c>
      <c r="K17" t="n">
        <v>7233.666999999999</v>
      </c>
      <c r="L17">
        <f>J17-K17</f>
        <v/>
      </c>
      <c r="M17">
        <f>IF(S17="",AVERAGE(C17,H17),S17)</f>
        <v/>
      </c>
      <c r="N17">
        <f>IF(T17="",(IFERROR(AVERAGE('1. Rates'!AA20:AE20),0)),T17)</f>
        <v/>
      </c>
      <c r="O17">
        <f>IF(U17="",AVERAGE(E17,J17),U17)</f>
        <v/>
      </c>
      <c r="P17">
        <f>IF(V17="",AVERAGE(F17,K17),V17)</f>
        <v/>
      </c>
      <c r="Q17">
        <f>O17-P17</f>
        <v/>
      </c>
      <c r="T17" t="n">
        <v>3.090011881527778</v>
      </c>
      <c r="U17" t="n">
        <v>78922.22810091647</v>
      </c>
      <c r="V17" t="n">
        <v>7095.277</v>
      </c>
    </row>
    <row r="18">
      <c r="B18" t="n">
        <v>9</v>
      </c>
      <c r="D18">
        <f>IFERROR(AVERAGE('1. Rates'!C21:G21),0)</f>
        <v/>
      </c>
      <c r="E18" t="n">
        <v>93026.62393652384</v>
      </c>
      <c r="F18" t="n">
        <v>8625.805999999999</v>
      </c>
      <c r="G18">
        <f>E18-F18</f>
        <v/>
      </c>
      <c r="I18">
        <f>IFERROR(AVERAGE('1. Rates'!O21:S21),0)</f>
        <v/>
      </c>
      <c r="J18" t="n">
        <v>97271.44116434673</v>
      </c>
      <c r="K18" t="n">
        <v>8838.487000000001</v>
      </c>
      <c r="L18">
        <f>J18-K18</f>
        <v/>
      </c>
      <c r="M18">
        <f>IF(S18="",AVERAGE(C18,H18),S18)</f>
        <v/>
      </c>
      <c r="N18">
        <f>IF(T18="",(IFERROR(AVERAGE('1. Rates'!AA21:AE21),0)),T18)</f>
        <v/>
      </c>
      <c r="O18">
        <f>IF(U18="",AVERAGE(E18,J18),U18)</f>
        <v/>
      </c>
      <c r="P18">
        <f>IF(V18="",AVERAGE(F18,K18),V18)</f>
        <v/>
      </c>
      <c r="Q18">
        <f>O18-P18</f>
        <v/>
      </c>
      <c r="T18" t="n">
        <v>4.274012000000001</v>
      </c>
      <c r="U18" t="n">
        <v>95624.77771318745</v>
      </c>
      <c r="V18" t="n">
        <v>8732.146499999999</v>
      </c>
    </row>
    <row r="19">
      <c r="B19" t="n">
        <v>10</v>
      </c>
      <c r="D19">
        <f>IFERROR(AVERAGE('1. Rates'!C22:G22),0)</f>
        <v/>
      </c>
      <c r="E19" t="n">
        <v>108192.8794170321</v>
      </c>
      <c r="F19" t="n">
        <v>13845.454</v>
      </c>
      <c r="G19">
        <f>E19-F19</f>
        <v/>
      </c>
      <c r="I19">
        <f>IFERROR(AVERAGE('1. Rates'!O22:S22),0)</f>
        <v/>
      </c>
      <c r="J19" t="n">
        <v>109904.3401284552</v>
      </c>
      <c r="K19" t="n">
        <v>14056.721</v>
      </c>
      <c r="L19">
        <f>J19-K19</f>
        <v/>
      </c>
      <c r="M19">
        <f>IF(S19="",AVERAGE(C19,H19),S19)</f>
        <v/>
      </c>
      <c r="N19">
        <f>IF(T19="",(IFERROR(AVERAGE('1. Rates'!AA22:AE22),0)),T19)</f>
        <v/>
      </c>
      <c r="O19">
        <f>IF(U19="",AVERAGE(E19,J19),U19)</f>
        <v/>
      </c>
      <c r="P19">
        <f>IF(V19="",AVERAGE(F19,K19),V19)</f>
        <v/>
      </c>
      <c r="Q19">
        <f>O19-P19</f>
        <v/>
      </c>
      <c r="T19" t="n">
        <v>4.383506497222222</v>
      </c>
      <c r="U19" t="n">
        <v>109593.8528216074</v>
      </c>
      <c r="V19" t="n">
        <v>13951.0875</v>
      </c>
    </row>
    <row r="20">
      <c r="B20" t="n">
        <v>11</v>
      </c>
      <c r="D20">
        <f>IFERROR(AVERAGE('1. Rates'!C23:G23),0)</f>
        <v/>
      </c>
      <c r="E20" t="n">
        <v>115592.1637389623</v>
      </c>
      <c r="F20" t="n">
        <v>15765.281</v>
      </c>
      <c r="G20">
        <f>E20-F20</f>
        <v/>
      </c>
      <c r="I20">
        <f>IFERROR(AVERAGE('1. Rates'!O23:S23),0)</f>
        <v/>
      </c>
      <c r="J20" t="n">
        <v>116622.019173989</v>
      </c>
      <c r="K20" t="n">
        <v>15942.437</v>
      </c>
      <c r="L20">
        <f>J20-K20</f>
        <v/>
      </c>
      <c r="M20">
        <f>IF(S20="",AVERAGE(C20,H20),S20)</f>
        <v/>
      </c>
      <c r="N20">
        <f>IF(T20="",(IFERROR(AVERAGE('1. Rates'!AA23:AE23),0)),T20)</f>
        <v/>
      </c>
      <c r="O20">
        <f>IF(U20="",AVERAGE(E20,J20),U20)</f>
        <v/>
      </c>
      <c r="P20">
        <f>IF(V20="",AVERAGE(F20,K20),V20)</f>
        <v/>
      </c>
      <c r="Q20">
        <f>O20-P20</f>
        <v/>
      </c>
      <c r="T20" t="n">
        <v>5.831390477638888</v>
      </c>
      <c r="U20" t="n">
        <v>116687.626913758</v>
      </c>
      <c r="V20" t="n">
        <v>15853.859</v>
      </c>
    </row>
    <row r="21">
      <c r="B21" t="n">
        <v>12</v>
      </c>
      <c r="D21">
        <f>IFERROR(AVERAGE('1. Rates'!C24:G24),0)</f>
        <v/>
      </c>
      <c r="E21" t="n">
        <v>117578.7531473065</v>
      </c>
      <c r="F21" t="n">
        <v>15628.956</v>
      </c>
      <c r="G21">
        <f>E21-F21</f>
        <v/>
      </c>
      <c r="I21">
        <f>IFERROR(AVERAGE('1. Rates'!O24:S24),0)</f>
        <v/>
      </c>
      <c r="J21" t="n">
        <v>117313.7253431609</v>
      </c>
      <c r="K21" t="n">
        <v>15672.223</v>
      </c>
      <c r="L21">
        <f>J21-K21</f>
        <v/>
      </c>
      <c r="M21">
        <f>IF(S21="",AVERAGE(C21,H21),S21)</f>
        <v/>
      </c>
      <c r="N21">
        <f>IF(T21="",(IFERROR(AVERAGE('1. Rates'!AA24:AE24),0)),T21)</f>
        <v/>
      </c>
      <c r="O21">
        <f>IF(U21="",AVERAGE(E21,J21),U21)</f>
        <v/>
      </c>
      <c r="P21">
        <f>IF(V21="",AVERAGE(F21,K21),V21)</f>
        <v/>
      </c>
      <c r="Q21">
        <f>O21-P21</f>
        <v/>
      </c>
      <c r="T21" t="n">
        <v>6.503537667361112</v>
      </c>
      <c r="U21" t="n">
        <v>118033.4704414599</v>
      </c>
      <c r="V21" t="n">
        <v>15650.5895</v>
      </c>
    </row>
    <row r="22">
      <c r="B22" t="n">
        <v>13</v>
      </c>
      <c r="D22">
        <f>IFERROR(AVERAGE('1. Rates'!C25:G25),0)</f>
        <v/>
      </c>
      <c r="E22" t="n">
        <v>118389.7648600347</v>
      </c>
      <c r="F22" t="n">
        <v>15874.936</v>
      </c>
      <c r="G22">
        <f>E22-F22</f>
        <v/>
      </c>
      <c r="I22">
        <f>IFERROR(AVERAGE('1. Rates'!O25:S25),0)</f>
        <v/>
      </c>
      <c r="J22" t="n">
        <v>117785.2797321254</v>
      </c>
      <c r="K22" t="n">
        <v>16055.319</v>
      </c>
      <c r="L22">
        <f>J22-K22</f>
        <v/>
      </c>
      <c r="M22">
        <f>IF(S22="",AVERAGE(C22,H22),S22)</f>
        <v/>
      </c>
      <c r="N22">
        <f>IF(T22="",(IFERROR(AVERAGE('1. Rates'!AA25:AE25),0)),T22)</f>
        <v/>
      </c>
      <c r="O22">
        <f>IF(U22="",AVERAGE(E22,J22),U22)</f>
        <v/>
      </c>
      <c r="P22">
        <f>IF(V22="",AVERAGE(F22,K22),V22)</f>
        <v/>
      </c>
      <c r="Q22">
        <f>O22-P22</f>
        <v/>
      </c>
      <c r="T22" t="n">
        <v>5.948770078333332</v>
      </c>
      <c r="U22" t="n">
        <v>118677.9599075604</v>
      </c>
      <c r="V22" t="n">
        <v>15965.1275</v>
      </c>
    </row>
    <row r="23">
      <c r="B23" t="n">
        <v>14</v>
      </c>
      <c r="D23">
        <f>IFERROR(AVERAGE('1. Rates'!C26:G26),0)</f>
        <v/>
      </c>
      <c r="E23" t="n">
        <v>123682.5927768805</v>
      </c>
      <c r="F23" t="n">
        <v>15981.707</v>
      </c>
      <c r="G23">
        <f>E23-F23</f>
        <v/>
      </c>
      <c r="I23">
        <f>IFERROR(AVERAGE('1. Rates'!O26:S26),0)</f>
        <v/>
      </c>
      <c r="J23" t="n">
        <v>119381.2396950349</v>
      </c>
      <c r="K23" t="n">
        <v>15824.284</v>
      </c>
      <c r="L23">
        <f>J23-K23</f>
        <v/>
      </c>
      <c r="M23">
        <f>IF(S23="",AVERAGE(C23,H23),S23)</f>
        <v/>
      </c>
      <c r="N23">
        <f>IF(T23="",(IFERROR(AVERAGE('1. Rates'!AA26:AE26),0)),T23)</f>
        <v/>
      </c>
      <c r="O23">
        <f>IF(U23="",AVERAGE(E23,J23),U23)</f>
        <v/>
      </c>
      <c r="P23">
        <f>IF(V23="",AVERAGE(F23,K23),V23)</f>
        <v/>
      </c>
      <c r="Q23">
        <f>O23-P23</f>
        <v/>
      </c>
      <c r="T23" t="n">
        <v>7.655997609305556</v>
      </c>
      <c r="U23" t="n">
        <v>122139.5758171374</v>
      </c>
      <c r="V23" t="n">
        <v>15902.9955</v>
      </c>
    </row>
    <row r="24">
      <c r="B24" t="n">
        <v>15</v>
      </c>
      <c r="D24">
        <f>IFERROR(AVERAGE('1. Rates'!C27:G27),0)</f>
        <v/>
      </c>
      <c r="E24" t="n">
        <v>127346.6425511976</v>
      </c>
      <c r="F24" t="n">
        <v>16529.282</v>
      </c>
      <c r="G24">
        <f>E24-F24</f>
        <v/>
      </c>
      <c r="I24">
        <f>IFERROR(AVERAGE('1. Rates'!O27:S27),0)</f>
        <v/>
      </c>
      <c r="J24" t="n">
        <v>119076.7324353326</v>
      </c>
      <c r="K24" t="n">
        <v>15845.004</v>
      </c>
      <c r="L24">
        <f>J24-K24</f>
        <v/>
      </c>
      <c r="M24">
        <f>IF(S24="",AVERAGE(C24,H24),S24)</f>
        <v/>
      </c>
      <c r="N24">
        <f>IF(T24="",(IFERROR(AVERAGE('1. Rates'!AA27:AE27),0)),T24)</f>
        <v/>
      </c>
      <c r="O24">
        <f>IF(U24="",AVERAGE(E24,J24),U24)</f>
        <v/>
      </c>
      <c r="P24">
        <f>IF(V24="",AVERAGE(F24,K24),V24)</f>
        <v/>
      </c>
      <c r="Q24">
        <f>O24-P24</f>
        <v/>
      </c>
      <c r="T24" t="n">
        <v>10.27151415138889</v>
      </c>
      <c r="U24" t="n">
        <v>123827.7459307314</v>
      </c>
      <c r="V24" t="n">
        <v>16106.60995024876</v>
      </c>
    </row>
    <row r="25">
      <c r="B25" t="n">
        <v>16</v>
      </c>
      <c r="D25">
        <f>IFERROR(AVERAGE('1. Rates'!C28:G28),0)</f>
        <v/>
      </c>
      <c r="E25" t="n">
        <v>122883.1740688517</v>
      </c>
      <c r="F25" t="n">
        <v>16203.005</v>
      </c>
      <c r="G25">
        <f>E25-F25</f>
        <v/>
      </c>
      <c r="I25">
        <f>IFERROR(AVERAGE('1. Rates'!O28:S28),0)</f>
        <v/>
      </c>
      <c r="J25" t="n">
        <v>120263.835426512</v>
      </c>
      <c r="K25" t="n">
        <v>15899.8</v>
      </c>
      <c r="L25">
        <f>J25-K25</f>
        <v/>
      </c>
      <c r="M25">
        <f>IF(S25="",AVERAGE(C25,H25),S25)</f>
        <v/>
      </c>
      <c r="N25">
        <f>IF(T25="",(IFERROR(AVERAGE('1. Rates'!AA28:AE28),0)),T25)</f>
        <v/>
      </c>
      <c r="O25">
        <f>IF(U25="",AVERAGE(E25,J25),U25)</f>
        <v/>
      </c>
      <c r="P25">
        <f>IF(V25="",AVERAGE(F25,K25),V25)</f>
        <v/>
      </c>
      <c r="Q25">
        <f>O25-P25</f>
        <v/>
      </c>
      <c r="T25" t="n">
        <v>9.672060834444443</v>
      </c>
      <c r="U25" t="n">
        <v>122792.2791327773</v>
      </c>
      <c r="V25" t="n">
        <v>15971.5447761194</v>
      </c>
    </row>
    <row r="26">
      <c r="B26" t="n">
        <v>17</v>
      </c>
      <c r="D26">
        <f>IFERROR(AVERAGE('1. Rates'!C29:G29),0)</f>
        <v/>
      </c>
      <c r="E26" t="n">
        <v>119059.3083892526</v>
      </c>
      <c r="F26" t="n">
        <v>16905.679</v>
      </c>
      <c r="G26">
        <f>E26-F26</f>
        <v/>
      </c>
      <c r="I26">
        <f>IFERROR(AVERAGE('1. Rates'!O29:S29),0)</f>
        <v/>
      </c>
      <c r="J26" t="n">
        <v>116007.776269587</v>
      </c>
      <c r="K26" t="n">
        <v>16240.049</v>
      </c>
      <c r="L26">
        <f>J26-K26</f>
        <v/>
      </c>
      <c r="M26">
        <f>IF(S26="",AVERAGE(C26,H26),S26)</f>
        <v/>
      </c>
      <c r="N26">
        <f>IF(T26="",(IFERROR(AVERAGE('1. Rates'!AA29:AE29),0)),T26)</f>
        <v/>
      </c>
      <c r="O26">
        <f>IF(U26="",AVERAGE(E26,J26),U26)</f>
        <v/>
      </c>
      <c r="P26">
        <f>IF(V26="",AVERAGE(F26,K26),V26)</f>
        <v/>
      </c>
      <c r="Q26">
        <f>O26-P26</f>
        <v/>
      </c>
      <c r="T26" t="n">
        <v>4.680004953876262</v>
      </c>
      <c r="U26" t="n">
        <v>118121.2100410669</v>
      </c>
      <c r="V26" t="n">
        <v>16490.41194029851</v>
      </c>
    </row>
    <row r="27">
      <c r="B27" t="n">
        <v>18</v>
      </c>
      <c r="D27">
        <f>IFERROR(AVERAGE('1. Rates'!C30:G30),0)</f>
        <v/>
      </c>
      <c r="E27" t="n">
        <v>110789.9797325454</v>
      </c>
      <c r="F27" t="n">
        <v>16462.607</v>
      </c>
      <c r="G27">
        <f>E27-F27</f>
        <v/>
      </c>
      <c r="I27">
        <f>IFERROR(AVERAGE('1. Rates'!O30:S30),0)</f>
        <v/>
      </c>
      <c r="J27" t="n">
        <v>107343.6190022122</v>
      </c>
      <c r="K27" t="n">
        <v>15792.014</v>
      </c>
      <c r="L27">
        <f>J27-K27</f>
        <v/>
      </c>
      <c r="M27">
        <f>IF(S27="",AVERAGE(C27,H27),S27)</f>
        <v/>
      </c>
      <c r="N27">
        <f>IF(T27="",(IFERROR(AVERAGE('1. Rates'!AA30:AE30),0)),T27)</f>
        <v/>
      </c>
      <c r="O27">
        <f>IF(U27="",AVERAGE(E27,J27),U27)</f>
        <v/>
      </c>
      <c r="P27">
        <f>IF(V27="",AVERAGE(F27,K27),V27)</f>
        <v/>
      </c>
      <c r="Q27">
        <f>O27-P27</f>
        <v/>
      </c>
      <c r="T27" t="n">
        <v>5.321498</v>
      </c>
      <c r="U27" t="n">
        <v>109612.1333642157</v>
      </c>
      <c r="V27" t="n">
        <v>16047.07512437811</v>
      </c>
    </row>
    <row r="28">
      <c r="B28" t="n">
        <v>19</v>
      </c>
      <c r="D28">
        <f>IFERROR(AVERAGE('1. Rates'!C31:G31),0)</f>
        <v/>
      </c>
      <c r="E28" t="n">
        <v>108786.3711596529</v>
      </c>
      <c r="F28" t="n">
        <v>16243.15</v>
      </c>
      <c r="G28">
        <f>E28-F28</f>
        <v/>
      </c>
      <c r="I28">
        <f>IFERROR(AVERAGE('1. Rates'!O31:S31),0)</f>
        <v/>
      </c>
      <c r="J28" t="n">
        <v>104261.8157512466</v>
      </c>
      <c r="K28" t="n">
        <v>14752.696</v>
      </c>
      <c r="L28">
        <f>J28-K28</f>
        <v/>
      </c>
      <c r="M28">
        <f>IF(S28="",AVERAGE(C28,H28),S28)</f>
        <v/>
      </c>
      <c r="N28">
        <f>IF(T28="",(IFERROR(AVERAGE('1. Rates'!AA31:AE31),0)),T28)</f>
        <v/>
      </c>
      <c r="O28">
        <f>IF(U28="",AVERAGE(E28,J28),U28)</f>
        <v/>
      </c>
      <c r="P28">
        <f>IF(V28="",AVERAGE(F28,K28),V28)</f>
        <v/>
      </c>
      <c r="Q28">
        <f>O28-P28</f>
        <v/>
      </c>
      <c r="T28" t="n">
        <v>5.739832000000001</v>
      </c>
      <c r="U28" t="n">
        <v>106524.0934554498</v>
      </c>
      <c r="V28" t="n">
        <v>15420.81890547264</v>
      </c>
    </row>
    <row r="29">
      <c r="B29" t="n">
        <v>20</v>
      </c>
      <c r="D29">
        <f>IFERROR(AVERAGE('1. Rates'!C32:G32),0)</f>
        <v/>
      </c>
      <c r="E29" t="n">
        <v>104504.3830954251</v>
      </c>
      <c r="F29" t="n">
        <v>14926.282</v>
      </c>
      <c r="G29">
        <f>E29-F29</f>
        <v/>
      </c>
      <c r="I29">
        <f>IFERROR(AVERAGE('1. Rates'!O32:S32),0)</f>
        <v/>
      </c>
      <c r="J29" t="n">
        <v>100416.0911550014</v>
      </c>
      <c r="K29" t="n">
        <v>13127.31</v>
      </c>
      <c r="L29">
        <f>J29-K29</f>
        <v/>
      </c>
      <c r="M29">
        <f>IF(S29="",AVERAGE(C29,H29),S29)</f>
        <v/>
      </c>
      <c r="N29">
        <f>IF(T29="",(IFERROR(AVERAGE('1. Rates'!AA32:AE32),0)),T29)</f>
        <v/>
      </c>
      <c r="O29">
        <f>IF(U29="",AVERAGE(E29,J29),U29)</f>
        <v/>
      </c>
      <c r="P29">
        <f>IF(V29="",AVERAGE(F29,K29),V29)</f>
        <v/>
      </c>
      <c r="Q29">
        <f>O29-P29</f>
        <v/>
      </c>
      <c r="T29" t="n">
        <v>6.041410559166667</v>
      </c>
      <c r="U29" t="n">
        <v>102460.2371252133</v>
      </c>
      <c r="V29" t="n">
        <v>13957.01094527363</v>
      </c>
    </row>
    <row r="30">
      <c r="B30" t="n">
        <v>21</v>
      </c>
      <c r="D30">
        <f>IFERROR(AVERAGE('1. Rates'!C33:G33),0)</f>
        <v/>
      </c>
      <c r="E30" t="n">
        <v>100404.0359518552</v>
      </c>
      <c r="F30" t="n">
        <v>12851.51</v>
      </c>
      <c r="G30">
        <f>E30-F30</f>
        <v/>
      </c>
      <c r="I30">
        <f>IFERROR(AVERAGE('1. Rates'!O33:S33),0)</f>
        <v/>
      </c>
      <c r="J30" t="n">
        <v>96372.01206583915</v>
      </c>
      <c r="K30" t="n">
        <v>11577.902</v>
      </c>
      <c r="L30">
        <f>J30-K30</f>
        <v/>
      </c>
      <c r="M30">
        <f>IF(S30="",AVERAGE(C30,H30),S30)</f>
        <v/>
      </c>
      <c r="N30">
        <f>IF(T30="",(IFERROR(AVERAGE('1. Rates'!AA33:AE33),0)),T30)</f>
        <v/>
      </c>
      <c r="O30">
        <f>IF(U30="",AVERAGE(E30,J30),U30)</f>
        <v/>
      </c>
      <c r="P30">
        <f>IF(V30="",AVERAGE(F30,K30),V30)</f>
        <v/>
      </c>
      <c r="Q30">
        <f>O30-P30</f>
        <v/>
      </c>
      <c r="T30" t="n">
        <v>6.805137108333334</v>
      </c>
      <c r="U30" t="n">
        <v>98388.02400884719</v>
      </c>
      <c r="V30" t="n">
        <v>12153.93631840796</v>
      </c>
    </row>
    <row r="31">
      <c r="B31" t="n">
        <v>22</v>
      </c>
      <c r="D31">
        <f>IFERROR(AVERAGE('1. Rates'!C34:G34),0)</f>
        <v/>
      </c>
      <c r="E31" t="n">
        <v>96780.42714569283</v>
      </c>
      <c r="F31" t="n">
        <v>10262.406</v>
      </c>
      <c r="G31">
        <f>E31-F31</f>
        <v/>
      </c>
      <c r="I31">
        <f>IFERROR(AVERAGE('1. Rates'!O34:S34),0)</f>
        <v/>
      </c>
      <c r="J31" t="n">
        <v>92136.11286629418</v>
      </c>
      <c r="K31" t="n">
        <v>9269.827000000001</v>
      </c>
      <c r="L31">
        <f>J31-K31</f>
        <v/>
      </c>
      <c r="M31">
        <f>IF(S31="",AVERAGE(C31,H31),S31)</f>
        <v/>
      </c>
      <c r="N31">
        <f>IF(T31="",(IFERROR(AVERAGE('1. Rates'!AA34:AE34),0)),T31)</f>
        <v/>
      </c>
      <c r="O31">
        <f>IF(U31="",AVERAGE(E31,J31),U31)</f>
        <v/>
      </c>
      <c r="P31">
        <f>IF(V31="",AVERAGE(F31,K31),V31)</f>
        <v/>
      </c>
      <c r="Q31">
        <f>O31-P31</f>
        <v/>
      </c>
      <c r="T31" t="n">
        <v>5.951160113194444</v>
      </c>
      <c r="U31" t="n">
        <v>94458.2700059935</v>
      </c>
      <c r="V31" t="n">
        <v>9766.1165</v>
      </c>
    </row>
    <row r="32">
      <c r="B32" t="n">
        <v>23</v>
      </c>
      <c r="D32">
        <f>IFERROR(AVERAGE('1. Rates'!C35:G35),0)</f>
        <v/>
      </c>
      <c r="E32" t="n">
        <v>91478.92062358985</v>
      </c>
      <c r="F32" t="n">
        <v>6891.009999999998</v>
      </c>
      <c r="G32">
        <f>E32-F32</f>
        <v/>
      </c>
      <c r="I32">
        <f>IFERROR(AVERAGE('1. Rates'!O35:S35),0)</f>
        <v/>
      </c>
      <c r="J32" t="n">
        <v>86882.89250146254</v>
      </c>
      <c r="K32" t="n">
        <v>6247.591</v>
      </c>
      <c r="L32">
        <f>J32-K32</f>
        <v/>
      </c>
      <c r="M32">
        <f>IF(S32="",AVERAGE(C32,H32),S32)</f>
        <v/>
      </c>
      <c r="N32">
        <f>IF(T32="",(IFERROR(AVERAGE('1. Rates'!AA35:AE35),0)),T32)</f>
        <v/>
      </c>
      <c r="O32">
        <f>IF(U32="",AVERAGE(E32,J32),U32)</f>
        <v/>
      </c>
      <c r="P32">
        <f>IF(V32="",AVERAGE(F32,K32),V32)</f>
        <v/>
      </c>
      <c r="Q32">
        <f>O32-P32</f>
        <v/>
      </c>
      <c r="T32" t="n">
        <v>4.801976184835859</v>
      </c>
      <c r="U32" t="n">
        <v>89180.90656252619</v>
      </c>
      <c r="V32" t="n">
        <v>6569.300499999999</v>
      </c>
    </row>
    <row r="33">
      <c r="B33" t="n">
        <v>24</v>
      </c>
      <c r="D33">
        <f>IFERROR(AVERAGE('1. Rates'!C36:G36),0)</f>
        <v/>
      </c>
      <c r="E33" t="n">
        <v>87300.76775672418</v>
      </c>
      <c r="F33" t="n">
        <v>5830.853</v>
      </c>
      <c r="G33">
        <f>E33-F33</f>
        <v/>
      </c>
      <c r="I33">
        <f>IFERROR(AVERAGE('1. Rates'!O36:S36),0)</f>
        <v/>
      </c>
      <c r="J33" t="n">
        <v>82868.330314256</v>
      </c>
      <c r="K33" t="n">
        <v>5603.913</v>
      </c>
      <c r="L33">
        <f>J33-K33</f>
        <v/>
      </c>
      <c r="M33">
        <f>IF(S33="",AVERAGE(C33,H33),S33)</f>
        <v/>
      </c>
      <c r="N33">
        <f>IF(T33="",(IFERROR(AVERAGE('1. Rates'!AA36:AE36),0)),T33)</f>
        <v/>
      </c>
      <c r="O33">
        <f>IF(U33="",AVERAGE(E33,J33),U33)</f>
        <v/>
      </c>
      <c r="P33">
        <f>IF(V33="",AVERAGE(F33,K33),V33)</f>
        <v/>
      </c>
      <c r="Q33">
        <f>O33-P33</f>
        <v/>
      </c>
      <c r="T33" t="n">
        <v>4.193514541111111</v>
      </c>
      <c r="U33" t="n">
        <v>85084.54903549008</v>
      </c>
      <c r="V33" t="n">
        <v>5717.383</v>
      </c>
    </row>
    <row r="34">
      <c r="B34" t="inlineStr">
        <is>
          <t>MIN</t>
        </is>
      </c>
      <c r="C34">
        <f>MIN(C10:C33)</f>
        <v/>
      </c>
      <c r="D34">
        <f>MIN(D10:D33)</f>
        <v/>
      </c>
      <c r="E34">
        <f>MIN(E10:E33)</f>
        <v/>
      </c>
      <c r="F34">
        <f>MIN(F10:F33)</f>
        <v/>
      </c>
      <c r="G34">
        <f>MIN(G10:G33)</f>
        <v/>
      </c>
      <c r="H34">
        <f>MIN(H10:H33)</f>
        <v/>
      </c>
      <c r="I34">
        <f>MIN(I10:I33)</f>
        <v/>
      </c>
      <c r="J34">
        <f>MIN(J10:J33)</f>
        <v/>
      </c>
      <c r="K34">
        <f>MIN(K10:K33)</f>
        <v/>
      </c>
      <c r="L34">
        <f>MIN(L10:L33)</f>
        <v/>
      </c>
      <c r="M34">
        <f>MIN(M10:M33)</f>
        <v/>
      </c>
      <c r="N34">
        <f>MIN(N10:N33)</f>
        <v/>
      </c>
      <c r="O34">
        <f>MIN(O10:O33)</f>
        <v/>
      </c>
      <c r="P34">
        <f>MIN(P10:P33)</f>
        <v/>
      </c>
      <c r="Q34">
        <f>MIN(Q10:Q33)</f>
        <v/>
      </c>
      <c r="S34">
        <f>MIN(S10:S33)</f>
        <v/>
      </c>
      <c r="T34">
        <f>MIN(T10:T33)</f>
        <v/>
      </c>
      <c r="U34">
        <f>MIN(U10:U33)</f>
        <v/>
      </c>
      <c r="V34">
        <f>MIN(V10:V33)</f>
        <v/>
      </c>
      <c r="W34">
        <f>MIN(W10:W33)</f>
        <v/>
      </c>
    </row>
    <row r="35">
      <c r="B35" t="inlineStr">
        <is>
          <t>AVE</t>
        </is>
      </c>
      <c r="C35">
        <f>AVERAGE(C10:C33)</f>
        <v/>
      </c>
      <c r="D35">
        <f>AVERAGE(D10:D33)</f>
        <v/>
      </c>
      <c r="E35">
        <f>AVERAGE(E10:E33)</f>
        <v/>
      </c>
      <c r="F35">
        <f>AVERAGE(F10:F33)</f>
        <v/>
      </c>
      <c r="G35">
        <f>AVERAGE(G10:G33)</f>
        <v/>
      </c>
      <c r="H35">
        <f>AVERAGE(H10:H33)</f>
        <v/>
      </c>
      <c r="I35">
        <f>AVERAGE(I10:I33)</f>
        <v/>
      </c>
      <c r="J35">
        <f>AVERAGE(J10:J33)</f>
        <v/>
      </c>
      <c r="K35">
        <f>AVERAGE(K10:K33)</f>
        <v/>
      </c>
      <c r="L35">
        <f>AVERAGE(L10:L33)</f>
        <v/>
      </c>
      <c r="M35">
        <f>AVERAGE(M10:M33)</f>
        <v/>
      </c>
      <c r="N35">
        <f>AVERAGE(N10:N33)</f>
        <v/>
      </c>
      <c r="O35">
        <f>AVERAGE(O10:O33)</f>
        <v/>
      </c>
      <c r="P35">
        <f>AVERAGE(P10:P33)</f>
        <v/>
      </c>
      <c r="Q35">
        <f>AVERAGE(Q10:Q33)</f>
        <v/>
      </c>
      <c r="S35">
        <f>IFERROR(AVERAGE(S10:S33),"")</f>
        <v/>
      </c>
      <c r="T35">
        <f>IFERROR(AVERAGE(T10:T33),"")</f>
        <v/>
      </c>
      <c r="U35">
        <f>IFERROR(AVERAGE(U10:U33),"")</f>
        <v/>
      </c>
      <c r="V35">
        <f>IFERROR(AVERAGE(V10:V33),"")</f>
        <v/>
      </c>
      <c r="W35">
        <f>IFERROR(AVERAGE(W10:W33),"")</f>
        <v/>
      </c>
    </row>
    <row r="36">
      <c r="B36" t="inlineStr">
        <is>
          <t>MAX</t>
        </is>
      </c>
      <c r="C36">
        <f>MAX(C10:C33)</f>
        <v/>
      </c>
      <c r="D36">
        <f>MAX(D10:D33)</f>
        <v/>
      </c>
      <c r="E36">
        <f>MAX(E10:E33)</f>
        <v/>
      </c>
      <c r="F36">
        <f>MAX(F10:F33)</f>
        <v/>
      </c>
      <c r="G36">
        <f>MAX(G10:G33)</f>
        <v/>
      </c>
      <c r="H36">
        <f>MAX(H10:H33)</f>
        <v/>
      </c>
      <c r="I36">
        <f>MAX(I10:I33)</f>
        <v/>
      </c>
      <c r="J36">
        <f>MAX(J10:J33)</f>
        <v/>
      </c>
      <c r="K36">
        <f>MAX(K10:K33)</f>
        <v/>
      </c>
      <c r="L36">
        <f>MAX(L10:L33)</f>
        <v/>
      </c>
      <c r="M36">
        <f>MAX(M10:M33)</f>
        <v/>
      </c>
      <c r="N36">
        <f>MAX(N10:N33)</f>
        <v/>
      </c>
      <c r="O36">
        <f>MAX(O10:O33)</f>
        <v/>
      </c>
      <c r="P36">
        <f>MAX(P10:P33)</f>
        <v/>
      </c>
      <c r="Q36">
        <f>MAX(Q10:Q33)</f>
        <v/>
      </c>
      <c r="S36">
        <f>MAX(S10:S33)</f>
        <v/>
      </c>
      <c r="T36">
        <f>MAX(T10:T33)</f>
        <v/>
      </c>
      <c r="U36">
        <f>MAX(U10:U33)</f>
        <v/>
      </c>
      <c r="V36">
        <f>MAX(V10:V33)</f>
        <v/>
      </c>
      <c r="W36">
        <f>MAX(W10:W33)</f>
        <v/>
      </c>
    </row>
    <row r="37">
      <c r="B37" t="inlineStr">
        <is>
          <t>SUM</t>
        </is>
      </c>
      <c r="E37">
        <f>SUM(E10:E33)</f>
        <v/>
      </c>
      <c r="F37">
        <f>SUM(F10:F33)</f>
        <v/>
      </c>
      <c r="G37">
        <f>SUM(G10:G33)</f>
        <v/>
      </c>
      <c r="J37">
        <f>SUM(J10:J33)</f>
        <v/>
      </c>
      <c r="K37">
        <f>SUM(K10:K33)</f>
        <v/>
      </c>
      <c r="L37">
        <f>SUM(L10:L33)</f>
        <v/>
      </c>
      <c r="O37">
        <f>SUM(O10:O33)</f>
        <v/>
      </c>
      <c r="P37">
        <f>SUM(P10:P33)</f>
        <v/>
      </c>
      <c r="Q37">
        <f>SUM(Q10:Q33)</f>
        <v/>
      </c>
      <c r="U37">
        <f>SUM(U10:U33)</f>
        <v/>
      </c>
      <c r="V37">
        <f>SUM(V10:V33)</f>
        <v/>
      </c>
      <c r="W37">
        <f>SUM(W10:W33)</f>
        <v/>
      </c>
    </row>
    <row r="38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>
      <c r="E12" t="inlineStr">
        <is>
          <t>date_entered</t>
        </is>
      </c>
      <c r="F12" t="inlineStr">
        <is>
          <t>time_entered</t>
        </is>
      </c>
      <c r="G12" t="inlineStr">
        <is>
          <t>LAPAZ SUBSTATION</t>
        </is>
      </c>
      <c r="H12" t="inlineStr">
        <is>
          <t>JARO SUBSTATION</t>
        </is>
      </c>
      <c r="I12" t="inlineStr">
        <is>
          <t>MANDURRIAO SUBSTATION</t>
        </is>
      </c>
      <c r="J12" t="inlineStr">
        <is>
          <t>MOLO SUBSTATION</t>
        </is>
      </c>
      <c r="K12" t="inlineStr">
        <is>
          <t>CITY PROPER SUBSTATION</t>
        </is>
      </c>
      <c r="L12" t="inlineStr">
        <is>
          <t>10/12.5 MVA MOBILE SUBSTATION</t>
        </is>
      </c>
      <c r="M12" t="inlineStr">
        <is>
          <t>MORE01</t>
        </is>
      </c>
      <c r="N12" t="inlineStr">
        <is>
          <t>MORE02</t>
        </is>
      </c>
    </row>
    <row r="13">
      <c r="E13" s="1" t="n">
        <v>44557</v>
      </c>
      <c r="F13" t="n">
        <v>1</v>
      </c>
      <c r="G13" t="n">
        <v>16278</v>
      </c>
      <c r="H13" t="n">
        <v>4801</v>
      </c>
      <c r="I13" t="n">
        <v>11170</v>
      </c>
      <c r="J13" t="n">
        <v>14839</v>
      </c>
      <c r="K13" t="n">
        <v>5085</v>
      </c>
      <c r="L13" t="n">
        <v>4068</v>
      </c>
      <c r="M13">
        <f>J13+K13</f>
        <v/>
      </c>
      <c r="N13">
        <f>H13+I13+L13</f>
        <v/>
      </c>
    </row>
    <row r="14">
      <c r="E14" s="1" t="n">
        <v>44557</v>
      </c>
      <c r="F14" t="n">
        <v>2</v>
      </c>
      <c r="G14" t="n">
        <v>15493</v>
      </c>
      <c r="H14" t="n">
        <v>4576</v>
      </c>
      <c r="I14" t="n">
        <v>10834</v>
      </c>
      <c r="J14" t="n">
        <v>14416</v>
      </c>
      <c r="K14" t="n">
        <v>4750</v>
      </c>
      <c r="L14" t="n">
        <v>3960</v>
      </c>
      <c r="M14">
        <f>J14+K14</f>
        <v/>
      </c>
      <c r="N14">
        <f>H14+I14+L14</f>
        <v/>
      </c>
    </row>
    <row r="15">
      <c r="E15" s="1" t="n">
        <v>44557</v>
      </c>
      <c r="F15" t="n">
        <v>3</v>
      </c>
      <c r="G15" t="n">
        <v>15050</v>
      </c>
      <c r="H15" t="n">
        <v>4399</v>
      </c>
      <c r="I15" t="n">
        <v>10549</v>
      </c>
      <c r="J15" t="n">
        <v>14169</v>
      </c>
      <c r="K15" t="n">
        <v>4647</v>
      </c>
      <c r="L15" t="n">
        <v>3988</v>
      </c>
      <c r="M15">
        <f>J15+K15</f>
        <v/>
      </c>
      <c r="N15">
        <f>H15+I15+L15</f>
        <v/>
      </c>
    </row>
    <row r="16">
      <c r="E16" s="1" t="n">
        <v>44557</v>
      </c>
      <c r="F16" t="n">
        <v>4</v>
      </c>
      <c r="G16" t="n">
        <v>14809</v>
      </c>
      <c r="H16" t="n">
        <v>4284</v>
      </c>
      <c r="I16" t="n">
        <v>10226</v>
      </c>
      <c r="J16" t="n">
        <v>13894</v>
      </c>
      <c r="K16" t="n">
        <v>4620</v>
      </c>
      <c r="L16" t="n">
        <v>4003</v>
      </c>
      <c r="M16">
        <f>J16+K16</f>
        <v/>
      </c>
      <c r="N16">
        <f>H16+I16+L16</f>
        <v/>
      </c>
    </row>
    <row r="17">
      <c r="E17" s="1" t="n">
        <v>44557</v>
      </c>
      <c r="F17" t="n">
        <v>5</v>
      </c>
      <c r="G17" t="n">
        <v>14745</v>
      </c>
      <c r="H17" t="n">
        <v>4256</v>
      </c>
      <c r="I17" t="n">
        <v>10200</v>
      </c>
      <c r="J17" t="n">
        <v>13355</v>
      </c>
      <c r="K17" t="n">
        <v>4667</v>
      </c>
      <c r="L17" t="n">
        <v>3997</v>
      </c>
      <c r="M17">
        <f>J17+K17</f>
        <v/>
      </c>
      <c r="N17">
        <f>H17+I17+L17</f>
        <v/>
      </c>
    </row>
    <row r="18">
      <c r="E18" s="1" t="n">
        <v>44557</v>
      </c>
      <c r="F18" t="n">
        <v>6</v>
      </c>
      <c r="G18" t="n">
        <v>15147</v>
      </c>
      <c r="H18" t="n">
        <v>4389</v>
      </c>
      <c r="I18" t="n">
        <v>10832</v>
      </c>
      <c r="J18" t="n">
        <v>13800</v>
      </c>
      <c r="K18" t="n">
        <v>4785</v>
      </c>
      <c r="L18" t="n">
        <v>4078</v>
      </c>
      <c r="M18">
        <f>J18+K18</f>
        <v/>
      </c>
      <c r="N18">
        <f>H18+I18+L18</f>
        <v/>
      </c>
    </row>
    <row r="19">
      <c r="E19" s="1" t="n">
        <v>44557</v>
      </c>
      <c r="F19" t="n">
        <v>7</v>
      </c>
      <c r="G19" t="n">
        <v>15657</v>
      </c>
      <c r="H19" t="n">
        <v>4510</v>
      </c>
      <c r="I19" t="n">
        <v>10947</v>
      </c>
      <c r="J19" t="n">
        <v>14015</v>
      </c>
      <c r="K19" t="n">
        <v>5351</v>
      </c>
      <c r="L19" t="n">
        <v>4187</v>
      </c>
      <c r="M19">
        <f>J19+K19</f>
        <v/>
      </c>
      <c r="N19">
        <f>H19+I19+L19</f>
        <v/>
      </c>
    </row>
    <row r="20">
      <c r="E20" s="1" t="n">
        <v>44557</v>
      </c>
      <c r="F20" t="n">
        <v>8</v>
      </c>
      <c r="G20" t="n">
        <v>16808</v>
      </c>
      <c r="H20" t="n">
        <v>4973</v>
      </c>
      <c r="I20" t="n">
        <v>11795</v>
      </c>
      <c r="J20" t="n">
        <v>15272</v>
      </c>
      <c r="K20" t="n">
        <v>8982</v>
      </c>
      <c r="L20" t="n">
        <v>4312</v>
      </c>
      <c r="M20">
        <f>J20+K20</f>
        <v/>
      </c>
      <c r="N20">
        <f>H20+I20+L20</f>
        <v/>
      </c>
    </row>
    <row r="21">
      <c r="E21" s="1" t="n">
        <v>44557</v>
      </c>
      <c r="F21" t="n">
        <v>9</v>
      </c>
      <c r="G21" t="n">
        <v>21503</v>
      </c>
      <c r="H21" t="n">
        <v>5535</v>
      </c>
      <c r="I21" t="n">
        <v>13401</v>
      </c>
      <c r="J21" t="n">
        <v>18091</v>
      </c>
      <c r="K21" t="n">
        <v>13283</v>
      </c>
      <c r="L21" t="n">
        <v>4767</v>
      </c>
      <c r="M21">
        <f>J21+K21</f>
        <v/>
      </c>
      <c r="N21">
        <f>H21+I21+L21</f>
        <v/>
      </c>
    </row>
    <row r="22">
      <c r="E22" s="1" t="n">
        <v>44557</v>
      </c>
      <c r="F22" t="n">
        <v>10</v>
      </c>
      <c r="G22" t="n">
        <v>25359</v>
      </c>
      <c r="H22" t="n">
        <v>5749</v>
      </c>
      <c r="I22" t="n">
        <v>17652</v>
      </c>
      <c r="J22" t="n">
        <v>18117</v>
      </c>
      <c r="K22" t="n">
        <v>13954</v>
      </c>
      <c r="L22" t="n">
        <v>5614</v>
      </c>
      <c r="M22">
        <f>J22+K22</f>
        <v/>
      </c>
      <c r="N22">
        <f>H22+I22+L22</f>
        <v/>
      </c>
    </row>
    <row r="23">
      <c r="E23" s="1" t="n">
        <v>44557</v>
      </c>
      <c r="F23" t="n">
        <v>11</v>
      </c>
      <c r="G23" t="n">
        <v>26174</v>
      </c>
      <c r="H23" t="n">
        <v>5822</v>
      </c>
      <c r="I23" t="n">
        <v>18129</v>
      </c>
      <c r="J23" t="n">
        <v>18483</v>
      </c>
      <c r="K23" t="n">
        <v>14620</v>
      </c>
      <c r="L23" t="n">
        <v>6163</v>
      </c>
      <c r="M23">
        <f>J23+K23</f>
        <v/>
      </c>
      <c r="N23">
        <f>H23+I23+L23</f>
        <v/>
      </c>
    </row>
    <row r="24">
      <c r="E24" s="1" t="n">
        <v>44557</v>
      </c>
      <c r="F24" t="n">
        <v>12</v>
      </c>
      <c r="G24" t="n">
        <v>26462</v>
      </c>
      <c r="H24" t="n">
        <v>5733</v>
      </c>
      <c r="I24" t="n">
        <v>18104</v>
      </c>
      <c r="J24" t="n">
        <v>18281</v>
      </c>
      <c r="K24" t="n">
        <v>14183</v>
      </c>
      <c r="L24" t="n">
        <v>6428</v>
      </c>
      <c r="M24">
        <f>J24+K24</f>
        <v/>
      </c>
      <c r="N24">
        <f>H24+I24+L24</f>
        <v/>
      </c>
    </row>
    <row r="25">
      <c r="E25" s="1" t="n">
        <v>44557</v>
      </c>
      <c r="F25" t="n">
        <v>13</v>
      </c>
      <c r="G25" t="n">
        <v>26076</v>
      </c>
      <c r="H25" t="n">
        <v>5888</v>
      </c>
      <c r="I25" t="n">
        <v>17698</v>
      </c>
      <c r="J25" t="n">
        <v>18837</v>
      </c>
      <c r="K25" t="n">
        <v>14554</v>
      </c>
      <c r="L25" t="n">
        <v>6407</v>
      </c>
      <c r="M25">
        <f>J25+K25</f>
        <v/>
      </c>
      <c r="N25">
        <f>H25+I25+L25</f>
        <v/>
      </c>
    </row>
    <row r="26">
      <c r="E26" s="1" t="n">
        <v>44557</v>
      </c>
      <c r="F26" t="n">
        <v>14</v>
      </c>
      <c r="G26" t="n">
        <v>27589</v>
      </c>
      <c r="H26" t="n">
        <v>6177</v>
      </c>
      <c r="I26" t="n">
        <v>18578</v>
      </c>
      <c r="J26" t="n">
        <v>19927</v>
      </c>
      <c r="K26" t="n">
        <v>15056</v>
      </c>
      <c r="L26" t="n">
        <v>6338</v>
      </c>
      <c r="M26">
        <f>J26+K26</f>
        <v/>
      </c>
      <c r="N26">
        <f>H26+I26+L26</f>
        <v/>
      </c>
    </row>
    <row r="27">
      <c r="E27" s="1" t="n">
        <v>44557</v>
      </c>
      <c r="F27" t="n">
        <v>15</v>
      </c>
      <c r="G27" t="n">
        <v>27105</v>
      </c>
      <c r="H27" t="n">
        <v>6042</v>
      </c>
      <c r="I27" t="n">
        <v>19031</v>
      </c>
      <c r="J27" t="n">
        <v>19385</v>
      </c>
      <c r="K27" t="n">
        <v>14746</v>
      </c>
      <c r="L27" t="n">
        <v>6648</v>
      </c>
      <c r="M27">
        <f>J27+K27</f>
        <v/>
      </c>
      <c r="N27">
        <f>H27+I27+L27</f>
        <v/>
      </c>
    </row>
    <row r="28">
      <c r="E28" s="1" t="n">
        <v>44557</v>
      </c>
      <c r="F28" t="n">
        <v>16</v>
      </c>
      <c r="G28" t="n">
        <v>26630</v>
      </c>
      <c r="H28" t="n">
        <v>5779</v>
      </c>
      <c r="I28" t="n">
        <v>17947</v>
      </c>
      <c r="J28" t="n">
        <v>18326</v>
      </c>
      <c r="K28" t="n">
        <v>13890</v>
      </c>
      <c r="L28" t="n">
        <v>6287</v>
      </c>
      <c r="M28">
        <f>J28+K28</f>
        <v/>
      </c>
      <c r="N28">
        <f>H28+I28+L28</f>
        <v/>
      </c>
    </row>
    <row r="29">
      <c r="E29" s="1" t="n">
        <v>44557</v>
      </c>
      <c r="F29" t="n">
        <v>17</v>
      </c>
      <c r="G29" t="n">
        <v>24865</v>
      </c>
      <c r="H29" t="n">
        <v>5422</v>
      </c>
      <c r="I29" t="n">
        <v>17604</v>
      </c>
      <c r="J29" t="n">
        <v>17899</v>
      </c>
      <c r="K29" t="n">
        <v>12245</v>
      </c>
      <c r="L29" t="n">
        <v>6365</v>
      </c>
      <c r="M29">
        <f>J29+K29</f>
        <v/>
      </c>
      <c r="N29">
        <f>H29+I29+L29</f>
        <v/>
      </c>
    </row>
    <row r="30">
      <c r="E30" s="1" t="n">
        <v>44557</v>
      </c>
      <c r="F30" t="n">
        <v>18</v>
      </c>
      <c r="G30" t="n">
        <v>24184</v>
      </c>
      <c r="H30" t="n">
        <v>5994</v>
      </c>
      <c r="I30" t="n">
        <v>17943</v>
      </c>
      <c r="J30" t="n">
        <v>19461</v>
      </c>
      <c r="K30" t="n">
        <v>10671</v>
      </c>
      <c r="L30" t="n">
        <v>6518</v>
      </c>
      <c r="M30">
        <f>J30+K30</f>
        <v/>
      </c>
      <c r="N30">
        <f>H30+I30+L30</f>
        <v/>
      </c>
    </row>
    <row r="31">
      <c r="E31" s="1" t="n">
        <v>44557</v>
      </c>
      <c r="F31" t="n">
        <v>19</v>
      </c>
      <c r="G31" t="n">
        <v>23674</v>
      </c>
      <c r="H31" t="n">
        <v>5871</v>
      </c>
      <c r="I31" t="n">
        <v>17459</v>
      </c>
      <c r="J31" t="n">
        <v>19230</v>
      </c>
      <c r="K31" t="n">
        <v>8854</v>
      </c>
      <c r="L31" t="n">
        <v>6577</v>
      </c>
      <c r="M31">
        <f>J31+K31</f>
        <v/>
      </c>
      <c r="N31">
        <f>H31+I31+L31</f>
        <v/>
      </c>
    </row>
    <row r="32">
      <c r="E32" s="1" t="n">
        <v>44557</v>
      </c>
      <c r="F32" t="n">
        <v>20</v>
      </c>
      <c r="G32" t="n">
        <v>21498</v>
      </c>
      <c r="H32" t="n">
        <v>5838</v>
      </c>
      <c r="I32" t="n">
        <v>16474</v>
      </c>
      <c r="J32" t="n">
        <v>18366</v>
      </c>
      <c r="K32" t="n">
        <v>8311</v>
      </c>
      <c r="L32" t="n">
        <v>6586</v>
      </c>
      <c r="M32">
        <f>J32+K32</f>
        <v/>
      </c>
      <c r="N32">
        <f>H32+I32+L32</f>
        <v/>
      </c>
    </row>
    <row r="33">
      <c r="E33" s="1" t="n">
        <v>44557</v>
      </c>
      <c r="F33" t="n">
        <v>21</v>
      </c>
      <c r="G33" t="n">
        <v>19897</v>
      </c>
      <c r="H33" t="n">
        <v>6004</v>
      </c>
      <c r="I33" t="n">
        <v>15762</v>
      </c>
      <c r="J33" t="n">
        <v>17866</v>
      </c>
      <c r="K33" t="n">
        <v>6644</v>
      </c>
      <c r="L33" t="n">
        <v>5523</v>
      </c>
      <c r="M33">
        <f>J33+K33</f>
        <v/>
      </c>
      <c r="N33">
        <f>H33+I33+L33</f>
        <v/>
      </c>
    </row>
    <row r="34">
      <c r="E34" s="1" t="n">
        <v>44557</v>
      </c>
      <c r="F34" t="n">
        <v>22</v>
      </c>
      <c r="G34" t="n">
        <v>18977</v>
      </c>
      <c r="H34" t="n">
        <v>5621</v>
      </c>
      <c r="I34" t="n">
        <v>14688</v>
      </c>
      <c r="J34" t="n">
        <v>16472</v>
      </c>
      <c r="K34" t="n">
        <v>5822</v>
      </c>
      <c r="L34" t="n">
        <v>5219</v>
      </c>
      <c r="M34">
        <f>J34+K34</f>
        <v/>
      </c>
      <c r="N34">
        <f>H34+I34+L34</f>
        <v/>
      </c>
    </row>
    <row r="35">
      <c r="E35" s="1" t="n">
        <v>44557</v>
      </c>
      <c r="F35" t="n">
        <v>23</v>
      </c>
      <c r="G35" t="n">
        <v>18027</v>
      </c>
      <c r="H35" t="n">
        <v>5450</v>
      </c>
      <c r="I35" t="n">
        <v>13153</v>
      </c>
      <c r="J35" t="n">
        <v>16472</v>
      </c>
      <c r="K35" t="n">
        <v>5510</v>
      </c>
      <c r="L35" t="n">
        <v>4902</v>
      </c>
      <c r="M35">
        <f>J35+K35</f>
        <v/>
      </c>
      <c r="N35">
        <f>H35+I35+L35</f>
        <v/>
      </c>
    </row>
    <row r="36">
      <c r="E36" s="1" t="n">
        <v>44557</v>
      </c>
      <c r="F36" t="n">
        <v>24</v>
      </c>
      <c r="G36" t="n">
        <v>16732</v>
      </c>
      <c r="H36" t="n">
        <v>4970</v>
      </c>
      <c r="I36" t="n">
        <v>10736</v>
      </c>
      <c r="J36" t="n">
        <v>15406</v>
      </c>
      <c r="K36" t="n">
        <v>5260</v>
      </c>
      <c r="L36" t="n">
        <v>4627</v>
      </c>
      <c r="M36">
        <f>J36+K36</f>
        <v/>
      </c>
      <c r="N36">
        <f>H36+I36+L36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sheetData>
    <row r="1"/>
    <row r="2">
      <c r="N2" t="inlineStr">
        <is>
          <t>QUICK VIEW:</t>
        </is>
      </c>
      <c r="O2">
        <f>'4.Projected'!BO29</f>
        <v/>
      </c>
      <c r="P2" t="inlineStr">
        <is>
          <t xml:space="preserve"> Rate (VAT Exc), P/kWh</t>
        </is>
      </c>
      <c r="R2">
        <f>'4.Projected'!BX29</f>
        <v/>
      </c>
      <c r="S2" t="inlineStr">
        <is>
          <t xml:space="preserve"> Rate (VAT Inc), P/kWh</t>
        </is>
      </c>
    </row>
    <row r="3">
      <c r="B3" t="inlineStr">
        <is>
          <t>III. NOMINATION</t>
        </is>
      </c>
    </row>
    <row r="4">
      <c r="B4" t="inlineStr">
        <is>
          <t>Hour</t>
        </is>
      </c>
      <c r="C4" t="inlineStr">
        <is>
          <t>Energy Consumption, kWh</t>
        </is>
      </c>
      <c r="F4" t="inlineStr">
        <is>
          <t>Suggested Bilateral Contract Nomination, kWh</t>
        </is>
      </c>
      <c r="M4" t="inlineStr">
        <is>
          <t>WESM
kWh</t>
        </is>
      </c>
      <c r="N4" t="inlineStr">
        <is>
          <t>OVERRIDE Suggested Bilateral Contract Nomination, kWh</t>
        </is>
      </c>
      <c r="U4" t="inlineStr">
        <is>
          <t>WESM 
(VAT Inc)
P/kWh</t>
        </is>
      </c>
      <c r="V4" t="inlineStr">
        <is>
          <t>BCQ Variable
(VAT Inc)
P/kWh</t>
        </is>
      </c>
      <c r="W4" t="inlineStr">
        <is>
          <t>(FINAL) Bilateral Contract Nomination, kWh</t>
        </is>
      </c>
      <c r="AD4" t="inlineStr">
        <is>
          <t>WESM
kWh</t>
        </is>
      </c>
    </row>
    <row r="5">
      <c r="C5" t="inlineStr">
        <is>
          <t>Gross</t>
        </is>
      </c>
      <c r="D5" t="inlineStr">
        <is>
          <t>Contestable</t>
        </is>
      </c>
      <c r="E5" t="inlineStr">
        <is>
          <t>Captive</t>
        </is>
      </c>
      <c r="F5" t="inlineStr">
        <is>
          <t>SCPC B1</t>
        </is>
      </c>
      <c r="G5" t="inlineStr">
        <is>
          <t>SCPC B2</t>
        </is>
      </c>
      <c r="H5" t="inlineStr">
        <is>
          <t>KSPC B1</t>
        </is>
      </c>
      <c r="I5" t="inlineStr">
        <is>
          <t>KSPC B2</t>
        </is>
      </c>
      <c r="J5" t="inlineStr">
        <is>
          <t>EDC</t>
        </is>
      </c>
      <c r="K5" t="inlineStr">
        <is>
          <t>PSALM</t>
        </is>
      </c>
      <c r="L5" t="inlineStr">
        <is>
          <t>RESERVED</t>
        </is>
      </c>
      <c r="N5" t="inlineStr">
        <is>
          <t>SCPC B1</t>
        </is>
      </c>
      <c r="O5" t="inlineStr">
        <is>
          <t>SCPC B2</t>
        </is>
      </c>
      <c r="P5" t="inlineStr">
        <is>
          <t>KSPC B1</t>
        </is>
      </c>
      <c r="Q5" t="inlineStr">
        <is>
          <t>KSPC B2</t>
        </is>
      </c>
      <c r="R5" t="inlineStr">
        <is>
          <t>EDC</t>
        </is>
      </c>
      <c r="S5" t="inlineStr">
        <is>
          <t>PSALM</t>
        </is>
      </c>
      <c r="T5" t="inlineStr">
        <is>
          <t>RESERVED</t>
        </is>
      </c>
      <c r="W5" t="inlineStr">
        <is>
          <t>SCPC B1</t>
        </is>
      </c>
      <c r="X5" t="inlineStr">
        <is>
          <t>SCPC B2</t>
        </is>
      </c>
      <c r="Y5" t="inlineStr">
        <is>
          <t>KSPC B1</t>
        </is>
      </c>
      <c r="Z5" t="inlineStr">
        <is>
          <t>KSPC B2</t>
        </is>
      </c>
      <c r="AA5" t="inlineStr">
        <is>
          <t>EDC</t>
        </is>
      </c>
      <c r="AB5" t="inlineStr">
        <is>
          <t>PSALM</t>
        </is>
      </c>
      <c r="AC5" t="inlineStr">
        <is>
          <t>RESERVED</t>
        </is>
      </c>
    </row>
    <row r="6">
      <c r="B6" t="n">
        <v>1</v>
      </c>
      <c r="C6">
        <f>'2. Energy'!O10</f>
        <v/>
      </c>
      <c r="D6">
        <f>'2. Energy'!P10</f>
        <v/>
      </c>
      <c r="E6">
        <f>'2. Energy'!Q10</f>
        <v/>
      </c>
      <c r="F6">
        <f>IF('1. Rates'!$C$62&lt;'2. Energy'!N10*(1+'1. Rates'!$J$60),'1. Rates'!$C$41,'1. Rates'!$C$42)</f>
        <v/>
      </c>
      <c r="G6">
        <f>IF('1. Rates'!$D$62&lt;'2. Energy'!N10*(1+'1. Rates'!$J$60),'1. Rates'!$D$41,'1. Rates'!$D$42)</f>
        <v/>
      </c>
      <c r="H6">
        <f>IF('1. Rates'!$E$62&lt;'2. Energy'!N10*(1+'1. Rates'!$J$60),'1. Rates'!$E$41,'1. Rates'!$E$42)</f>
        <v/>
      </c>
      <c r="I6">
        <f>IF('1. Rates'!F$62&lt;'2. Energy'!$N10*(1+'1. Rates'!$J$60),'1. Rates'!F$41,'1. Rates'!F$42)</f>
        <v/>
      </c>
      <c r="J6">
        <f>IF('1. Rates'!G$62&lt;'2. Energy'!$N10*(1+'1. Rates'!$J$60),'1. Rates'!G$41,'1. Rates'!G$42)</f>
        <v/>
      </c>
      <c r="K6" t="n">
        <v>0</v>
      </c>
      <c r="L6">
        <f>IF('1. Rates'!Q41&lt;('2. Energy'!N10*(1+'1. Rates'!$J$60)),'1. Rates'!$I$41,0)</f>
        <v/>
      </c>
      <c r="M6">
        <f>E6-(F6+G6+H6+I6+J6+K6+L6)</f>
        <v/>
      </c>
      <c r="N6" t="n">
        <v>20000</v>
      </c>
      <c r="O6" t="n">
        <v>5000</v>
      </c>
      <c r="P6" t="n">
        <v>10000</v>
      </c>
      <c r="Q6" t="n">
        <v>10000</v>
      </c>
      <c r="R6" t="n">
        <v>10000</v>
      </c>
      <c r="U6">
        <f>'2. Energy'!N10*(1+'1. Rates'!$J$60)</f>
        <v/>
      </c>
      <c r="V6">
        <f>(SUM('4.Projected'!W5:AC5)+SUM('4.Projected'!AF5:AK5))/(SUM('4.Projected'!F5:K5))</f>
        <v/>
      </c>
      <c r="W6">
        <f>IF(N6="",F6,N6)</f>
        <v/>
      </c>
      <c r="X6">
        <f>IF(O6="",G6,O6)</f>
        <v/>
      </c>
      <c r="Y6">
        <f>IF(P6="",H6,P6)</f>
        <v/>
      </c>
      <c r="Z6">
        <f>IF(Q6="",I6,Q6)</f>
        <v/>
      </c>
      <c r="AA6">
        <f>IF(R6="",J6,R6)</f>
        <v/>
      </c>
      <c r="AB6">
        <f>IF(S6="",K6,S6)</f>
        <v/>
      </c>
      <c r="AC6">
        <f>IF(T6="",L6,T6)</f>
        <v/>
      </c>
      <c r="AD6">
        <f>E6-(W6+X6+Y6+Z6+AA6+AB6+AC6)</f>
        <v/>
      </c>
    </row>
    <row r="7">
      <c r="B7" t="n">
        <v>2</v>
      </c>
      <c r="C7">
        <f>'2. Energy'!O11</f>
        <v/>
      </c>
      <c r="D7">
        <f>'2. Energy'!P11</f>
        <v/>
      </c>
      <c r="E7">
        <f>'2. Energy'!Q11</f>
        <v/>
      </c>
      <c r="F7">
        <f>IF('1. Rates'!$C$62&lt;'2. Energy'!N11*(1+'1. Rates'!$J$60),'1. Rates'!$C$41,'1. Rates'!$C$42)</f>
        <v/>
      </c>
      <c r="G7">
        <f>IF('1. Rates'!$D$62&lt;'2. Energy'!N11*(1+'1. Rates'!$J$60),'1. Rates'!$D$41,'1. Rates'!$D$42)</f>
        <v/>
      </c>
      <c r="H7">
        <f>IF('1. Rates'!$E$62&lt;'2. Energy'!N11*(1+'1. Rates'!$J$60),'1. Rates'!$E$41,'1. Rates'!$E$42)</f>
        <v/>
      </c>
      <c r="I7">
        <f>IF('1. Rates'!F$62&lt;'2. Energy'!$N11*(1+'1. Rates'!$J$60),'1. Rates'!F$41,'1. Rates'!F$42)</f>
        <v/>
      </c>
      <c r="J7">
        <f>IF('1. Rates'!G$62&lt;'2. Energy'!$N11*(1+'1. Rates'!$J$60),'1. Rates'!G$41,'1. Rates'!G$42)</f>
        <v/>
      </c>
      <c r="K7" t="n">
        <v>0</v>
      </c>
      <c r="L7">
        <f>IF('1. Rates'!Q42&lt;('2. Energy'!N11*(1+'1. Rates'!$J$60)),'1. Rates'!$I$41,0)</f>
        <v/>
      </c>
      <c r="M7">
        <f>E7-(F7+G7+H7+I7+J7+K7+L7)</f>
        <v/>
      </c>
      <c r="N7" t="n">
        <v>20000</v>
      </c>
      <c r="O7" t="n">
        <v>5000</v>
      </c>
      <c r="P7" t="n">
        <v>10000</v>
      </c>
      <c r="Q7" t="n">
        <v>10000</v>
      </c>
      <c r="R7" t="n">
        <v>5000</v>
      </c>
      <c r="U7">
        <f>'2. Energy'!N11*(1+'1. Rates'!$J$60)</f>
        <v/>
      </c>
      <c r="V7">
        <f>(SUM('4.Projected'!W6:AC6)+SUM('4.Projected'!AF6:AK6))/(SUM('4.Projected'!F6:K6))</f>
        <v/>
      </c>
      <c r="W7">
        <f>IF(N7="",F7,N7)</f>
        <v/>
      </c>
      <c r="X7">
        <f>IF(O7="",G7,O7)</f>
        <v/>
      </c>
      <c r="Y7">
        <f>IF(P7="",H7,P7)</f>
        <v/>
      </c>
      <c r="Z7">
        <f>IF(Q7="",I7,Q7)</f>
        <v/>
      </c>
      <c r="AA7">
        <f>IF(R7="",J7,R7)</f>
        <v/>
      </c>
      <c r="AB7">
        <f>IF(S7="",K7,S7)</f>
        <v/>
      </c>
      <c r="AC7">
        <f>IF(T7="",L7,T7)</f>
        <v/>
      </c>
      <c r="AD7">
        <f>E7-(W7+X7+Y7+Z7+AA7+AB7+AC7)</f>
        <v/>
      </c>
    </row>
    <row r="8">
      <c r="B8" t="n">
        <v>3</v>
      </c>
      <c r="C8">
        <f>'2. Energy'!O12</f>
        <v/>
      </c>
      <c r="D8">
        <f>'2. Energy'!P12</f>
        <v/>
      </c>
      <c r="E8">
        <f>'2. Energy'!Q12</f>
        <v/>
      </c>
      <c r="F8">
        <f>IF('1. Rates'!$C$62&lt;'2. Energy'!N12*(1+'1. Rates'!$J$60),'1. Rates'!$C$41,'1. Rates'!$C$42)</f>
        <v/>
      </c>
      <c r="G8">
        <f>IF('1. Rates'!$D$62&lt;'2. Energy'!N12*(1+'1. Rates'!$J$60),'1. Rates'!$D$41,'1. Rates'!$D$42)</f>
        <v/>
      </c>
      <c r="H8">
        <f>IF('1. Rates'!$E$62&lt;'2. Energy'!N12*(1+'1. Rates'!$J$60),'1. Rates'!$E$41,'1. Rates'!$E$42)</f>
        <v/>
      </c>
      <c r="I8">
        <f>IF('1. Rates'!F$62&lt;'2. Energy'!$N12*(1+'1. Rates'!$J$60),'1. Rates'!F$41,'1. Rates'!F$42)</f>
        <v/>
      </c>
      <c r="J8">
        <f>IF('1. Rates'!G$62&lt;'2. Energy'!$N12*(1+'1. Rates'!$J$60),'1. Rates'!G$41,'1. Rates'!G$42)</f>
        <v/>
      </c>
      <c r="K8" t="n">
        <v>0</v>
      </c>
      <c r="L8">
        <f>IF('1. Rates'!Q43&lt;('2. Energy'!N12*(1+'1. Rates'!$J$60)),'1. Rates'!$I$41,0)</f>
        <v/>
      </c>
      <c r="M8">
        <f>E8-(F8+G8+H8+I8+J8+K8+L8)</f>
        <v/>
      </c>
      <c r="N8" t="n">
        <v>20000</v>
      </c>
      <c r="O8" t="n">
        <v>5000</v>
      </c>
      <c r="P8" t="n">
        <v>10000</v>
      </c>
      <c r="Q8" t="n">
        <v>10000</v>
      </c>
      <c r="R8" t="n">
        <v>0</v>
      </c>
      <c r="U8">
        <f>'2. Energy'!N12*(1+'1. Rates'!$J$60)</f>
        <v/>
      </c>
      <c r="V8">
        <f>(SUM('4.Projected'!W7:AC7)+SUM('4.Projected'!AF7:AK7))/(SUM('4.Projected'!F7:K7))</f>
        <v/>
      </c>
      <c r="W8">
        <f>IF(N8="",F8,N8)</f>
        <v/>
      </c>
      <c r="X8">
        <f>IF(O8="",G8,O8)</f>
        <v/>
      </c>
      <c r="Y8">
        <f>IF(P8="",H8,P8)</f>
        <v/>
      </c>
      <c r="Z8">
        <f>IF(Q8="",I8,Q8)</f>
        <v/>
      </c>
      <c r="AA8">
        <f>IF(R8="",J8,R8)</f>
        <v/>
      </c>
      <c r="AB8">
        <f>IF(S8="",K8,S8)</f>
        <v/>
      </c>
      <c r="AC8">
        <f>IF(T8="",L8,T8)</f>
        <v/>
      </c>
      <c r="AD8">
        <f>E8-(W8+X8+Y8+Z8+AA8+AB8+AC8)</f>
        <v/>
      </c>
    </row>
    <row r="9">
      <c r="B9" t="n">
        <v>4</v>
      </c>
      <c r="C9">
        <f>'2. Energy'!O13</f>
        <v/>
      </c>
      <c r="D9">
        <f>'2. Energy'!P13</f>
        <v/>
      </c>
      <c r="E9">
        <f>'2. Energy'!Q13</f>
        <v/>
      </c>
      <c r="F9">
        <f>IF('1. Rates'!$C$62&lt;'2. Energy'!N13*(1+'1. Rates'!$J$60),'1. Rates'!$C$41,'1. Rates'!$C$42)</f>
        <v/>
      </c>
      <c r="G9">
        <f>IF('1. Rates'!$D$62&lt;'2. Energy'!N13*(1+'1. Rates'!$J$60),'1. Rates'!$D$41,'1. Rates'!$D$42)</f>
        <v/>
      </c>
      <c r="H9">
        <f>IF('1. Rates'!$E$62&lt;'2. Energy'!N13*(1+'1. Rates'!$J$60),'1. Rates'!$E$41,'1. Rates'!$E$42)</f>
        <v/>
      </c>
      <c r="I9">
        <f>IF('1. Rates'!F$62&lt;'2. Energy'!$N13*(1+'1. Rates'!$J$60),'1. Rates'!F$41,'1. Rates'!F$42)</f>
        <v/>
      </c>
      <c r="J9">
        <f>IF('1. Rates'!G$62&lt;'2. Energy'!$N13*(1+'1. Rates'!$J$60),'1. Rates'!G$41,'1. Rates'!G$42)</f>
        <v/>
      </c>
      <c r="K9" t="n">
        <v>0</v>
      </c>
      <c r="L9">
        <f>IF('1. Rates'!Q44&lt;('2. Energy'!N13*(1+'1. Rates'!$J$60)),'1. Rates'!$I$41,0)</f>
        <v/>
      </c>
      <c r="M9">
        <f>E9-(F9+G9+H9+I9+J9+K9+L9)</f>
        <v/>
      </c>
      <c r="N9" t="n">
        <v>10000</v>
      </c>
      <c r="O9" t="n">
        <v>2500</v>
      </c>
      <c r="P9" t="n">
        <v>5000</v>
      </c>
      <c r="Q9" t="n">
        <v>5000</v>
      </c>
      <c r="R9" t="n">
        <v>0</v>
      </c>
      <c r="U9">
        <f>'2. Energy'!N13*(1+'1. Rates'!$J$60)</f>
        <v/>
      </c>
      <c r="V9">
        <f>(SUM('4.Projected'!W8:AC8)+SUM('4.Projected'!AF8:AK8))/(SUM('4.Projected'!F8:K8))</f>
        <v/>
      </c>
      <c r="W9">
        <f>IF(N9="",F9,N9)</f>
        <v/>
      </c>
      <c r="X9">
        <f>IF(O9="",G9,O9)</f>
        <v/>
      </c>
      <c r="Y9">
        <f>IF(P9="",H9,P9)</f>
        <v/>
      </c>
      <c r="Z9">
        <f>IF(Q9="",I9,Q9)</f>
        <v/>
      </c>
      <c r="AA9">
        <f>IF(R9="",J9,R9)</f>
        <v/>
      </c>
      <c r="AB9">
        <f>IF(S9="",K9,S9)</f>
        <v/>
      </c>
      <c r="AC9">
        <f>IF(T9="",L9,T9)</f>
        <v/>
      </c>
      <c r="AD9">
        <f>E9-(W9+X9+Y9+Z9+AA9+AB9+AC9)</f>
        <v/>
      </c>
    </row>
    <row r="10">
      <c r="B10" t="n">
        <v>5</v>
      </c>
      <c r="C10">
        <f>'2. Energy'!O14</f>
        <v/>
      </c>
      <c r="D10">
        <f>'2. Energy'!P14</f>
        <v/>
      </c>
      <c r="E10">
        <f>'2. Energy'!Q14</f>
        <v/>
      </c>
      <c r="F10">
        <f>IF('1. Rates'!$C$62&lt;'2. Energy'!N14*(1+'1. Rates'!$J$60),'1. Rates'!$C$41,'1. Rates'!$C$42)</f>
        <v/>
      </c>
      <c r="G10">
        <f>IF('1. Rates'!$D$62&lt;'2. Energy'!N14*(1+'1. Rates'!$J$60),'1. Rates'!$D$41,'1. Rates'!$D$42)</f>
        <v/>
      </c>
      <c r="H10">
        <f>IF('1. Rates'!$E$62&lt;'2. Energy'!N14*(1+'1. Rates'!$J$60),'1. Rates'!$E$41,'1. Rates'!$E$42)</f>
        <v/>
      </c>
      <c r="I10">
        <f>IF('1. Rates'!F$62&lt;'2. Energy'!$N14*(1+'1. Rates'!$J$60),'1. Rates'!F$41,'1. Rates'!F$42)</f>
        <v/>
      </c>
      <c r="J10">
        <f>IF('1. Rates'!G$62&lt;'2. Energy'!$N14*(1+'1. Rates'!$J$60),'1. Rates'!G$41,'1. Rates'!G$42)</f>
        <v/>
      </c>
      <c r="K10" t="n">
        <v>0</v>
      </c>
      <c r="L10">
        <f>IF('1. Rates'!Q45&lt;('2. Energy'!N14*(1+'1. Rates'!$J$60)),'1. Rates'!$I$41,0)</f>
        <v/>
      </c>
      <c r="M10">
        <f>E10-(F10+G10+H10+I10+J10+K10+L10)</f>
        <v/>
      </c>
      <c r="N10" t="n">
        <v>10000</v>
      </c>
      <c r="O10" t="n">
        <v>2500</v>
      </c>
      <c r="P10" t="n">
        <v>5000</v>
      </c>
      <c r="Q10" t="n">
        <v>5000</v>
      </c>
      <c r="R10" t="n">
        <v>0</v>
      </c>
      <c r="U10">
        <f>'2. Energy'!N14*(1+'1. Rates'!$J$60)</f>
        <v/>
      </c>
      <c r="V10">
        <f>(SUM('4.Projected'!W9:AC9)+SUM('4.Projected'!AF9:AK9))/(SUM('4.Projected'!F9:K9))</f>
        <v/>
      </c>
      <c r="W10">
        <f>IF(N10="",F10,N10)</f>
        <v/>
      </c>
      <c r="X10">
        <f>IF(O10="",G10,O10)</f>
        <v/>
      </c>
      <c r="Y10">
        <f>IF(P10="",H10,P10)</f>
        <v/>
      </c>
      <c r="Z10">
        <f>IF(Q10="",I10,Q10)</f>
        <v/>
      </c>
      <c r="AA10">
        <f>IF(R10="",J10,R10)</f>
        <v/>
      </c>
      <c r="AB10">
        <f>IF(S10="",K10,S10)</f>
        <v/>
      </c>
      <c r="AC10">
        <f>IF(T10="",L10,T10)</f>
        <v/>
      </c>
      <c r="AD10">
        <f>E10-(W10+X10+Y10+Z10+AA10+AB10+AC10)</f>
        <v/>
      </c>
    </row>
    <row r="11">
      <c r="B11" t="n">
        <v>6</v>
      </c>
      <c r="C11">
        <f>'2. Energy'!O15</f>
        <v/>
      </c>
      <c r="D11">
        <f>'2. Energy'!P15</f>
        <v/>
      </c>
      <c r="E11">
        <f>'2. Energy'!Q15</f>
        <v/>
      </c>
      <c r="F11">
        <f>IF('1. Rates'!$C$62&lt;'2. Energy'!N15*(1+'1. Rates'!$J$60),'1. Rates'!$C$41,'1. Rates'!$C$42)</f>
        <v/>
      </c>
      <c r="G11">
        <f>IF('1. Rates'!$D$62&lt;'2. Energy'!N15*(1+'1. Rates'!$J$60),'1. Rates'!$D$41,'1. Rates'!$D$42)</f>
        <v/>
      </c>
      <c r="H11">
        <f>IF('1. Rates'!$E$62&lt;'2. Energy'!N15*(1+'1. Rates'!$J$60),'1. Rates'!$E$41,'1. Rates'!$E$42)</f>
        <v/>
      </c>
      <c r="I11">
        <f>IF('1. Rates'!F$62&lt;'2. Energy'!$N15*(1+'1. Rates'!$J$60),'1. Rates'!F$41,'1. Rates'!F$42)</f>
        <v/>
      </c>
      <c r="J11">
        <f>IF('1. Rates'!G$62&lt;'2. Energy'!$N15*(1+'1. Rates'!$J$60),'1. Rates'!G$41,'1. Rates'!G$42)</f>
        <v/>
      </c>
      <c r="K11" t="n">
        <v>0</v>
      </c>
      <c r="L11">
        <f>IF('1. Rates'!Q46&lt;('2. Energy'!N15*(1+'1. Rates'!$J$60)),'1. Rates'!$I$41,0)</f>
        <v/>
      </c>
      <c r="M11">
        <f>E11-(F11+G11+H11+I11+J11+K11+L11)</f>
        <v/>
      </c>
      <c r="N11" t="n">
        <v>10000</v>
      </c>
      <c r="O11" t="n">
        <v>2500</v>
      </c>
      <c r="P11" t="n">
        <v>5000</v>
      </c>
      <c r="Q11" t="n">
        <v>5000</v>
      </c>
      <c r="R11" t="n">
        <v>0</v>
      </c>
      <c r="U11">
        <f>'2. Energy'!N15*(1+'1. Rates'!$J$60)</f>
        <v/>
      </c>
      <c r="V11">
        <f>(SUM('4.Projected'!W10:AC10)+SUM('4.Projected'!AF10:AK10))/(SUM('4.Projected'!F10:K10))</f>
        <v/>
      </c>
      <c r="W11">
        <f>IF(N11="",F11,N11)</f>
        <v/>
      </c>
      <c r="X11">
        <f>IF(O11="",G11,O11)</f>
        <v/>
      </c>
      <c r="Y11">
        <f>IF(P11="",H11,P11)</f>
        <v/>
      </c>
      <c r="Z11">
        <f>IF(Q11="",I11,Q11)</f>
        <v/>
      </c>
      <c r="AA11">
        <f>IF(R11="",J11,R11)</f>
        <v/>
      </c>
      <c r="AB11">
        <f>IF(S11="",K11,S11)</f>
        <v/>
      </c>
      <c r="AC11">
        <f>IF(T11="",L11,T11)</f>
        <v/>
      </c>
      <c r="AD11">
        <f>E11-(W11+X11+Y11+Z11+AA11+AB11+AC11)</f>
        <v/>
      </c>
    </row>
    <row r="12">
      <c r="B12" t="n">
        <v>7</v>
      </c>
      <c r="C12">
        <f>'2. Energy'!O16</f>
        <v/>
      </c>
      <c r="D12">
        <f>'2. Energy'!P16</f>
        <v/>
      </c>
      <c r="E12">
        <f>'2. Energy'!Q16</f>
        <v/>
      </c>
      <c r="F12">
        <f>IF('1. Rates'!$C$62&lt;'2. Energy'!N16*(1+'1. Rates'!$J$60),'1. Rates'!$C$41,'1. Rates'!$C$42)</f>
        <v/>
      </c>
      <c r="G12">
        <f>IF('1. Rates'!$D$62&lt;'2. Energy'!N16*(1+'1. Rates'!$J$60),'1. Rates'!$D$41,'1. Rates'!$D$42)</f>
        <v/>
      </c>
      <c r="H12">
        <f>IF('1. Rates'!$E$62&lt;'2. Energy'!N16*(1+'1. Rates'!$J$60),'1. Rates'!$E$41,'1. Rates'!$E$42)</f>
        <v/>
      </c>
      <c r="I12">
        <f>IF('1. Rates'!F$62&lt;'2. Energy'!$N16*(1+'1. Rates'!$J$60),'1. Rates'!F$41,'1. Rates'!F$42)</f>
        <v/>
      </c>
      <c r="J12">
        <f>IF('1. Rates'!G$62&lt;'2. Energy'!$N16*(1+'1. Rates'!$J$60),'1. Rates'!G$41,'1. Rates'!G$42)</f>
        <v/>
      </c>
      <c r="K12" t="n">
        <v>0</v>
      </c>
      <c r="L12">
        <f>IF('1. Rates'!Q47&lt;('2. Energy'!N16*(1+'1. Rates'!$J$60)),'1. Rates'!$I$41,0)</f>
        <v/>
      </c>
      <c r="M12">
        <f>E12-(F12+G12+H12+I12+J12+K12+L12)</f>
        <v/>
      </c>
      <c r="N12" t="n">
        <v>10000</v>
      </c>
      <c r="O12" t="n">
        <v>2500</v>
      </c>
      <c r="P12" t="n">
        <v>5000</v>
      </c>
      <c r="Q12" t="n">
        <v>5000</v>
      </c>
      <c r="R12" t="n">
        <v>0</v>
      </c>
      <c r="U12">
        <f>'2. Energy'!N16*(1+'1. Rates'!$J$60)</f>
        <v/>
      </c>
      <c r="V12">
        <f>(SUM('4.Projected'!W11:AC11)+SUM('4.Projected'!AF11:AK11))/(SUM('4.Projected'!F11:K11))</f>
        <v/>
      </c>
      <c r="W12">
        <f>IF(N12="",F12,N12)</f>
        <v/>
      </c>
      <c r="X12">
        <f>IF(O12="",G12,O12)</f>
        <v/>
      </c>
      <c r="Y12">
        <f>IF(P12="",H12,P12)</f>
        <v/>
      </c>
      <c r="Z12">
        <f>IF(Q12="",I12,Q12)</f>
        <v/>
      </c>
      <c r="AA12">
        <f>IF(R12="",J12,R12)</f>
        <v/>
      </c>
      <c r="AB12">
        <f>IF(S12="",K12,S12)</f>
        <v/>
      </c>
      <c r="AC12">
        <f>IF(T12="",L12,T12)</f>
        <v/>
      </c>
      <c r="AD12">
        <f>E12-(W12+X12+Y12+Z12+AA12+AB12+AC12)</f>
        <v/>
      </c>
    </row>
    <row r="13">
      <c r="B13" t="n">
        <v>8</v>
      </c>
      <c r="C13">
        <f>'2. Energy'!O17</f>
        <v/>
      </c>
      <c r="D13">
        <f>'2. Energy'!P17</f>
        <v/>
      </c>
      <c r="E13">
        <f>'2. Energy'!Q17</f>
        <v/>
      </c>
      <c r="F13">
        <f>IF('1. Rates'!$C$62&lt;'2. Energy'!N17*(1+'1. Rates'!$J$60),'1. Rates'!$C$41,'1. Rates'!$C$42)</f>
        <v/>
      </c>
      <c r="G13">
        <f>IF('1. Rates'!$D$62&lt;'2. Energy'!N17*(1+'1. Rates'!$J$60),'1. Rates'!$D$41,'1. Rates'!$D$42)</f>
        <v/>
      </c>
      <c r="H13">
        <f>IF('1. Rates'!$E$62&lt;'2. Energy'!N17*(1+'1. Rates'!$J$60),'1. Rates'!$E$41,'1. Rates'!$E$42)</f>
        <v/>
      </c>
      <c r="I13">
        <f>IF('1. Rates'!F$62&lt;'2. Energy'!$N17*(1+'1. Rates'!$J$60),'1. Rates'!F$41,'1. Rates'!F$42)</f>
        <v/>
      </c>
      <c r="J13">
        <f>IF('1. Rates'!G$62&lt;'2. Energy'!$N17*(1+'1. Rates'!$J$60),'1. Rates'!G$41,'1. Rates'!G$42)</f>
        <v/>
      </c>
      <c r="K13" t="n">
        <v>0</v>
      </c>
      <c r="L13">
        <f>IF('1. Rates'!Q48&lt;('2. Energy'!N17*(1+'1. Rates'!$J$60)),'1. Rates'!$I$41,0)</f>
        <v/>
      </c>
      <c r="M13">
        <f>E13-(F13+G13+H13+I13+J13+K13+L13)</f>
        <v/>
      </c>
      <c r="N13" t="n">
        <v>10000</v>
      </c>
      <c r="O13" t="n">
        <v>2500</v>
      </c>
      <c r="P13" t="n">
        <v>5000</v>
      </c>
      <c r="Q13" t="n">
        <v>5000</v>
      </c>
      <c r="R13" t="n">
        <v>0</v>
      </c>
      <c r="U13">
        <f>'2. Energy'!N17*(1+'1. Rates'!$J$60)</f>
        <v/>
      </c>
      <c r="V13">
        <f>(SUM('4.Projected'!W12:AC12)+SUM('4.Projected'!AF12:AK12))/(SUM('4.Projected'!F12:K12))</f>
        <v/>
      </c>
      <c r="W13">
        <f>IF(N13="",F13,N13)</f>
        <v/>
      </c>
      <c r="X13">
        <f>IF(O13="",G13,O13)</f>
        <v/>
      </c>
      <c r="Y13">
        <f>IF(P13="",H13,P13)</f>
        <v/>
      </c>
      <c r="Z13">
        <f>IF(Q13="",I13,Q13)</f>
        <v/>
      </c>
      <c r="AA13">
        <f>IF(R13="",J13,R13)</f>
        <v/>
      </c>
      <c r="AB13">
        <f>IF(S13="",K13,S13)</f>
        <v/>
      </c>
      <c r="AC13">
        <f>IF(T13="",L13,T13)</f>
        <v/>
      </c>
      <c r="AD13">
        <f>E13-(W13+X13+Y13+Z13+AA13+AB13+AC13)</f>
        <v/>
      </c>
    </row>
    <row r="14">
      <c r="B14" t="n">
        <v>9</v>
      </c>
      <c r="C14">
        <f>'2. Energy'!O18</f>
        <v/>
      </c>
      <c r="D14">
        <f>'2. Energy'!P18</f>
        <v/>
      </c>
      <c r="E14">
        <f>'2. Energy'!Q18</f>
        <v/>
      </c>
      <c r="F14">
        <f>IF('1. Rates'!$C$62&lt;'2. Energy'!N18*(1+'1. Rates'!$J$60),'1. Rates'!$C$41,'1. Rates'!$C$42)</f>
        <v/>
      </c>
      <c r="G14">
        <f>IF('1. Rates'!$D$62&lt;'2. Energy'!N18*(1+'1. Rates'!$J$60),'1. Rates'!$D$41,'1. Rates'!$D$42)</f>
        <v/>
      </c>
      <c r="H14">
        <f>IF('1. Rates'!$E$62&lt;'2. Energy'!N18*(1+'1. Rates'!$J$60),'1. Rates'!$E$41,'1. Rates'!$E$42)</f>
        <v/>
      </c>
      <c r="I14">
        <f>IF('1. Rates'!F$62&lt;'2. Energy'!$N18*(1+'1. Rates'!$J$60),'1. Rates'!F$41,'1. Rates'!F$42)</f>
        <v/>
      </c>
      <c r="J14">
        <f>IF('1. Rates'!G$62&lt;'2. Energy'!$N18*(1+'1. Rates'!$J$60),'1. Rates'!G$41,'1. Rates'!G$42)</f>
        <v/>
      </c>
      <c r="K14" t="n">
        <v>0</v>
      </c>
      <c r="L14">
        <f>IF('1. Rates'!Q49&lt;('2. Energy'!N18*(1+'1. Rates'!$J$60)),'1. Rates'!$I$42,0)</f>
        <v/>
      </c>
      <c r="M14">
        <f>E14-(F14+G14+H14+I14+J14+K14+L14)</f>
        <v/>
      </c>
      <c r="N14" t="n">
        <v>20000</v>
      </c>
      <c r="O14" t="n">
        <v>5000</v>
      </c>
      <c r="P14" t="n">
        <v>10000</v>
      </c>
      <c r="Q14" t="n">
        <v>10000</v>
      </c>
      <c r="R14" t="n">
        <v>10000</v>
      </c>
      <c r="U14">
        <f>'2. Energy'!N18*(1+'1. Rates'!$J$60)</f>
        <v/>
      </c>
      <c r="V14">
        <f>(SUM('4.Projected'!W13:AC13)+SUM('4.Projected'!AF13:AK13))/(SUM('4.Projected'!F13:K13))</f>
        <v/>
      </c>
      <c r="W14">
        <f>IF(N14="",F14,N14)</f>
        <v/>
      </c>
      <c r="X14">
        <f>IF(O14="",G14,O14)</f>
        <v/>
      </c>
      <c r="Y14">
        <f>IF(P14="",H14,P14)</f>
        <v/>
      </c>
      <c r="Z14">
        <f>IF(Q14="",I14,Q14)</f>
        <v/>
      </c>
      <c r="AA14">
        <f>IF(R14="",J14,R14)</f>
        <v/>
      </c>
      <c r="AB14">
        <f>IF(S14="",K14,S14)</f>
        <v/>
      </c>
      <c r="AC14">
        <f>IF(T14="",L14,T14)</f>
        <v/>
      </c>
      <c r="AD14">
        <f>E14-(W14+X14+Y14+Z14+AA14+AB14+AC14)</f>
        <v/>
      </c>
    </row>
    <row r="15">
      <c r="B15" t="n">
        <v>10</v>
      </c>
      <c r="C15">
        <f>'2. Energy'!O19</f>
        <v/>
      </c>
      <c r="D15">
        <f>'2. Energy'!P19</f>
        <v/>
      </c>
      <c r="E15">
        <f>'2. Energy'!Q19</f>
        <v/>
      </c>
      <c r="F15">
        <f>IF('1. Rates'!$C$62&lt;'2. Energy'!N19*(1+'1. Rates'!$J$60),'1. Rates'!$C$41,'1. Rates'!$C$42)</f>
        <v/>
      </c>
      <c r="G15">
        <f>IF('1. Rates'!$D$62&lt;'2. Energy'!N19*(1+'1. Rates'!$J$60),'1. Rates'!$D$41,'1. Rates'!$D$42)</f>
        <v/>
      </c>
      <c r="H15">
        <f>IF('1. Rates'!$E$62&lt;'2. Energy'!N19*(1+'1. Rates'!$J$60),'1. Rates'!$E$41,'1. Rates'!$E$42)</f>
        <v/>
      </c>
      <c r="I15">
        <f>IF('1. Rates'!F$62&lt;'2. Energy'!$N19*(1+'1. Rates'!$J$60),'1. Rates'!F$41,'1. Rates'!F$42)</f>
        <v/>
      </c>
      <c r="J15">
        <f>IF('1. Rates'!G$62&lt;'2. Energy'!$N19*(1+'1. Rates'!$J$60),'1. Rates'!G$41,'1. Rates'!G$42)</f>
        <v/>
      </c>
      <c r="K15">
        <f>IF(('1. Rates'!$Q50+('2. Energy'!N10-'1. Rates'!AH13))&lt;'2. Energy'!$N19*(1+'1. Rates'!$J$60),'1. Rates'!H$41,'1. Rates'!H$42)</f>
        <v/>
      </c>
      <c r="L15">
        <f>IF('1. Rates'!Q50&lt;('2. Energy'!N19*(1+'1. Rates'!$J$60)),'1. Rates'!$I$42,0)</f>
        <v/>
      </c>
      <c r="M15">
        <f>E15-(F15+G15+H15+I15+J15+K15+L15)</f>
        <v/>
      </c>
      <c r="N15" t="n">
        <v>20000</v>
      </c>
      <c r="O15" t="n">
        <v>5000</v>
      </c>
      <c r="P15" t="n">
        <v>10000</v>
      </c>
      <c r="Q15" t="n">
        <v>10000</v>
      </c>
      <c r="R15" t="n">
        <v>15000</v>
      </c>
      <c r="U15">
        <f>'2. Energy'!N19*(1+'1. Rates'!$J$60)</f>
        <v/>
      </c>
      <c r="V15">
        <f>(SUM('4.Projected'!W14:AC14)+SUM('4.Projected'!AF14:AK14))/(SUM('4.Projected'!F14:K14))</f>
        <v/>
      </c>
      <c r="W15">
        <f>IF(N15="",F15,N15)</f>
        <v/>
      </c>
      <c r="X15">
        <f>IF(O15="",G15,O15)</f>
        <v/>
      </c>
      <c r="Y15">
        <f>IF(P15="",H15,P15)</f>
        <v/>
      </c>
      <c r="Z15">
        <f>IF(Q15="",I15,Q15)</f>
        <v/>
      </c>
      <c r="AA15">
        <f>IF(R15="",J15,R15)</f>
        <v/>
      </c>
      <c r="AB15">
        <f>IF(S15="",K15,S15)</f>
        <v/>
      </c>
      <c r="AC15">
        <f>IF(T15="",L15,T15)</f>
        <v/>
      </c>
      <c r="AD15">
        <f>E15-(W15+X15+Y15+Z15+AA15+AB15+AC15)</f>
        <v/>
      </c>
    </row>
    <row r="16">
      <c r="B16" t="n">
        <v>11</v>
      </c>
      <c r="C16">
        <f>'2. Energy'!O20</f>
        <v/>
      </c>
      <c r="D16">
        <f>'2. Energy'!P20</f>
        <v/>
      </c>
      <c r="E16">
        <f>'2. Energy'!Q20</f>
        <v/>
      </c>
      <c r="F16">
        <f>IF('1. Rates'!$C$62&lt;'2. Energy'!N20*(1+'1. Rates'!$J$60),'1. Rates'!$C$41,'1. Rates'!$C$42)</f>
        <v/>
      </c>
      <c r="G16">
        <f>IF('1. Rates'!$D$62&lt;'2. Energy'!N20*(1+'1. Rates'!$J$60),'1. Rates'!$D$41,'1. Rates'!$D$42)</f>
        <v/>
      </c>
      <c r="H16">
        <f>IF('1. Rates'!$E$62&lt;'2. Energy'!N20*(1+'1. Rates'!$J$60),'1. Rates'!$E$41,'1. Rates'!$E$42)</f>
        <v/>
      </c>
      <c r="I16">
        <f>IF('1. Rates'!F$62&lt;'2. Energy'!$N20*(1+'1. Rates'!$J$60),'1. Rates'!F$41,'1. Rates'!F$42)</f>
        <v/>
      </c>
      <c r="J16">
        <f>IF('1. Rates'!G$62&lt;'2. Energy'!$N20*(1+'1. Rates'!$J$60),'1. Rates'!G$41,'1. Rates'!G$42)</f>
        <v/>
      </c>
      <c r="K16">
        <f>IF(('1. Rates'!$Q51+('2. Energy'!N11-'1. Rates'!AH14))&lt;'2. Energy'!$N20*(1+'1. Rates'!$J$60),'1. Rates'!H$41,'1. Rates'!H$42)</f>
        <v/>
      </c>
      <c r="L16">
        <f>IF('1. Rates'!Q51&lt;('2. Energy'!N20*(1+'1. Rates'!$J$60)),'1. Rates'!$I$42,0)</f>
        <v/>
      </c>
      <c r="M16">
        <f>E16-(F16+G16+H16+I16+J16+K16+L16)</f>
        <v/>
      </c>
      <c r="N16" t="n">
        <v>20000</v>
      </c>
      <c r="O16" t="n">
        <v>5000</v>
      </c>
      <c r="P16" t="n">
        <v>10000</v>
      </c>
      <c r="Q16" t="n">
        <v>10000</v>
      </c>
      <c r="R16" t="n">
        <v>20000</v>
      </c>
      <c r="U16">
        <f>'2. Energy'!N20*(1+'1. Rates'!$J$60)</f>
        <v/>
      </c>
      <c r="V16">
        <f>(SUM('4.Projected'!W15:AC15)+SUM('4.Projected'!AF15:AK15))/(SUM('4.Projected'!F15:K15))</f>
        <v/>
      </c>
      <c r="W16">
        <f>IF(N16="",F16,N16)</f>
        <v/>
      </c>
      <c r="X16">
        <f>IF(O16="",G16,O16)</f>
        <v/>
      </c>
      <c r="Y16">
        <f>IF(P16="",H16,P16)</f>
        <v/>
      </c>
      <c r="Z16">
        <f>IF(Q16="",I16,Q16)</f>
        <v/>
      </c>
      <c r="AA16">
        <f>IF(R16="",J16,R16)</f>
        <v/>
      </c>
      <c r="AB16">
        <f>IF(S16="",K16,S16)</f>
        <v/>
      </c>
      <c r="AC16">
        <f>IF(T16="",L16,T16)</f>
        <v/>
      </c>
      <c r="AD16">
        <f>E16-(W16+X16+Y16+Z16+AA16+AB16+AC16)</f>
        <v/>
      </c>
    </row>
    <row r="17">
      <c r="B17" t="n">
        <v>12</v>
      </c>
      <c r="C17">
        <f>'2. Energy'!O21</f>
        <v/>
      </c>
      <c r="D17">
        <f>'2. Energy'!P21</f>
        <v/>
      </c>
      <c r="E17">
        <f>'2. Energy'!Q21</f>
        <v/>
      </c>
      <c r="F17">
        <f>IF('1. Rates'!$C$62&lt;'2. Energy'!N21*(1+'1. Rates'!$J$60),'1. Rates'!$C$41,'1. Rates'!$C$42)</f>
        <v/>
      </c>
      <c r="G17">
        <f>IF('1. Rates'!$D$62&lt;'2. Energy'!N21*(1+'1. Rates'!$J$60),'1. Rates'!$D$41,'1. Rates'!$D$42)</f>
        <v/>
      </c>
      <c r="H17">
        <f>IF('1. Rates'!$E$62&lt;'2. Energy'!N21*(1+'1. Rates'!$J$60),'1. Rates'!$E$41,'1. Rates'!$E$42)</f>
        <v/>
      </c>
      <c r="I17">
        <f>IF('1. Rates'!F$62&lt;'2. Energy'!$N21*(1+'1. Rates'!$J$60),'1. Rates'!F$41,'1. Rates'!F$42)</f>
        <v/>
      </c>
      <c r="J17">
        <f>IF('1. Rates'!G$62&lt;'2. Energy'!$N21*(1+'1. Rates'!$J$60),'1. Rates'!G$41,'1. Rates'!G$42)</f>
        <v/>
      </c>
      <c r="K17">
        <f>IF(('1. Rates'!$Q52+('2. Energy'!N12-'1. Rates'!AH15))&lt;'2. Energy'!$N21*(1+'1. Rates'!$J$60),'1. Rates'!H$41,'1. Rates'!H$42)</f>
        <v/>
      </c>
      <c r="L17">
        <f>IF('1. Rates'!Q52&lt;('2. Energy'!N21*(1+'1. Rates'!$J$60)),'1. Rates'!$I$42,0)</f>
        <v/>
      </c>
      <c r="M17">
        <f>E17-(F17+G17+H17+I17+J17+K17+L17)</f>
        <v/>
      </c>
      <c r="N17" t="n">
        <v>20000</v>
      </c>
      <c r="O17" t="n">
        <v>5000</v>
      </c>
      <c r="P17" t="n">
        <v>10000</v>
      </c>
      <c r="Q17" t="n">
        <v>10000</v>
      </c>
      <c r="R17" t="n">
        <v>20000</v>
      </c>
      <c r="U17">
        <f>'2. Energy'!N21*(1+'1. Rates'!$J$60)</f>
        <v/>
      </c>
      <c r="V17">
        <f>(SUM('4.Projected'!W16:AC16)+SUM('4.Projected'!AF16:AK16))/(SUM('4.Projected'!F16:K16))</f>
        <v/>
      </c>
      <c r="W17">
        <f>IF(N17="",F17,N17)</f>
        <v/>
      </c>
      <c r="X17">
        <f>IF(O17="",G17,O17)</f>
        <v/>
      </c>
      <c r="Y17">
        <f>IF(P17="",H17,P17)</f>
        <v/>
      </c>
      <c r="Z17">
        <f>IF(Q17="",I17,Q17)</f>
        <v/>
      </c>
      <c r="AA17">
        <f>IF(R17="",J17,R17)</f>
        <v/>
      </c>
      <c r="AB17">
        <f>IF(S17="",K17,S17)</f>
        <v/>
      </c>
      <c r="AC17">
        <f>IF(T17="",L17,T17)</f>
        <v/>
      </c>
      <c r="AD17">
        <f>E17-(W17+X17+Y17+Z17+AA17+AB17+AC17)</f>
        <v/>
      </c>
    </row>
    <row r="18">
      <c r="B18" t="n">
        <v>13</v>
      </c>
      <c r="C18">
        <f>'2. Energy'!O22</f>
        <v/>
      </c>
      <c r="D18">
        <f>'2. Energy'!P22</f>
        <v/>
      </c>
      <c r="E18">
        <f>'2. Energy'!Q22</f>
        <v/>
      </c>
      <c r="F18">
        <f>IF('1. Rates'!$C$62&lt;'2. Energy'!N22*(1+'1. Rates'!$J$60),'1. Rates'!$C$41,'1. Rates'!$C$42)</f>
        <v/>
      </c>
      <c r="G18">
        <f>IF('1. Rates'!$D$62&lt;'2. Energy'!N22*(1+'1. Rates'!$J$60),'1. Rates'!$D$41,'1. Rates'!$D$42)</f>
        <v/>
      </c>
      <c r="H18">
        <f>IF('1. Rates'!$E$62&lt;'2. Energy'!N22*(1+'1. Rates'!$J$60),'1. Rates'!$E$41,'1. Rates'!$E$42)</f>
        <v/>
      </c>
      <c r="I18">
        <f>IF('1. Rates'!F$62&lt;'2. Energy'!$N22*(1+'1. Rates'!$J$60),'1. Rates'!F$41,'1. Rates'!F$42)</f>
        <v/>
      </c>
      <c r="J18">
        <f>IF('1. Rates'!G$62&lt;'2. Energy'!$N22*(1+'1. Rates'!$J$60),'1. Rates'!G$41,'1. Rates'!G$42)</f>
        <v/>
      </c>
      <c r="K18">
        <f>IF(('1. Rates'!$Q53+('2. Energy'!N13-'1. Rates'!AH16))&lt;'2. Energy'!$N22*(1+'1. Rates'!$J$60),'1. Rates'!H$41,'1. Rates'!H$42)</f>
        <v/>
      </c>
      <c r="L18">
        <f>IF('1. Rates'!Q53&lt;('2. Energy'!N22*(1+'1. Rates'!$J$60)),'1. Rates'!$I$42,0)</f>
        <v/>
      </c>
      <c r="M18">
        <f>E18-(F18+G18+H18+I18+J18+K18+L18)</f>
        <v/>
      </c>
      <c r="N18" t="n">
        <v>20000</v>
      </c>
      <c r="O18" t="n">
        <v>5000</v>
      </c>
      <c r="P18" t="n">
        <v>10000</v>
      </c>
      <c r="Q18" t="n">
        <v>10000</v>
      </c>
      <c r="R18" t="n">
        <v>20000</v>
      </c>
      <c r="U18">
        <f>'2. Energy'!N22*(1+'1. Rates'!$J$60)</f>
        <v/>
      </c>
      <c r="V18">
        <f>(SUM('4.Projected'!W17:AC17)+SUM('4.Projected'!AF17:AK17))/(SUM('4.Projected'!F17:K17))</f>
        <v/>
      </c>
      <c r="W18">
        <f>IF(N18="",F18,N18)</f>
        <v/>
      </c>
      <c r="X18">
        <f>IF(O18="",G18,O18)</f>
        <v/>
      </c>
      <c r="Y18">
        <f>IF(P18="",H18,P18)</f>
        <v/>
      </c>
      <c r="Z18">
        <f>IF(Q18="",I18,Q18)</f>
        <v/>
      </c>
      <c r="AA18">
        <f>IF(R18="",J18,R18)</f>
        <v/>
      </c>
      <c r="AB18">
        <f>IF(S18="",K18,S18)</f>
        <v/>
      </c>
      <c r="AC18">
        <f>IF(T18="",L18,T18)</f>
        <v/>
      </c>
      <c r="AD18">
        <f>E18-(W18+X18+Y18+Z18+AA18+AB18+AC18)</f>
        <v/>
      </c>
    </row>
    <row r="19">
      <c r="B19" t="n">
        <v>14</v>
      </c>
      <c r="C19">
        <f>'2. Energy'!O23</f>
        <v/>
      </c>
      <c r="D19">
        <f>'2. Energy'!P23</f>
        <v/>
      </c>
      <c r="E19">
        <f>'2. Energy'!Q23</f>
        <v/>
      </c>
      <c r="F19">
        <f>IF('1. Rates'!$C$62&lt;'2. Energy'!N23*(1+'1. Rates'!$J$60),'1. Rates'!$C$41,'1. Rates'!$C$42)</f>
        <v/>
      </c>
      <c r="G19">
        <f>IF('1. Rates'!$D$62&lt;'2. Energy'!N23*(1+'1. Rates'!$J$60),'1. Rates'!$D$41,'1. Rates'!$D$42)</f>
        <v/>
      </c>
      <c r="H19">
        <f>IF('1. Rates'!$E$62&lt;'2. Energy'!N23*(1+'1. Rates'!$J$60),'1. Rates'!$E$41,'1. Rates'!$E$42)</f>
        <v/>
      </c>
      <c r="I19">
        <f>IF('1. Rates'!F$62&lt;'2. Energy'!$N23*(1+'1. Rates'!$J$60),'1. Rates'!F$41,'1. Rates'!F$42)</f>
        <v/>
      </c>
      <c r="J19">
        <f>IF('1. Rates'!G$62&lt;'2. Energy'!$N23*(1+'1. Rates'!$J$60),'1. Rates'!G$41,'1. Rates'!G$42)</f>
        <v/>
      </c>
      <c r="K19">
        <f>IF(('1. Rates'!$Q54+('2. Energy'!N14-'1. Rates'!AH17))&lt;'2. Energy'!$N23*(1+'1. Rates'!$J$60),'1. Rates'!H$41,'1. Rates'!H$42)</f>
        <v/>
      </c>
      <c r="L19">
        <f>IF('1. Rates'!Q54&lt;('2. Energy'!N23*(1+'1. Rates'!$J$60)),'1. Rates'!$I$42,0)</f>
        <v/>
      </c>
      <c r="M19">
        <f>E19-(F19+G19+H19+I19+J19+K19+L19)</f>
        <v/>
      </c>
      <c r="N19" t="n">
        <v>20000</v>
      </c>
      <c r="O19" t="n">
        <v>5000</v>
      </c>
      <c r="P19" t="n">
        <v>10000</v>
      </c>
      <c r="Q19" t="n">
        <v>10000</v>
      </c>
      <c r="R19" t="n">
        <v>20000</v>
      </c>
      <c r="U19">
        <f>'2. Energy'!N23*(1+'1. Rates'!$J$60)</f>
        <v/>
      </c>
      <c r="V19">
        <f>(SUM('4.Projected'!W18:AC18)+SUM('4.Projected'!AF18:AK18))/(SUM('4.Projected'!F18:K18))</f>
        <v/>
      </c>
      <c r="W19">
        <f>IF(N19="",F19,N19)</f>
        <v/>
      </c>
      <c r="X19">
        <f>IF(O19="",G19,O19)</f>
        <v/>
      </c>
      <c r="Y19">
        <f>IF(P19="",H19,P19)</f>
        <v/>
      </c>
      <c r="Z19">
        <f>IF(Q19="",I19,Q19)</f>
        <v/>
      </c>
      <c r="AA19">
        <f>IF(R19="",J19,R19)</f>
        <v/>
      </c>
      <c r="AB19">
        <f>IF(S19="",K19,S19)</f>
        <v/>
      </c>
      <c r="AC19">
        <f>IF(T19="",L19,T19)</f>
        <v/>
      </c>
      <c r="AD19">
        <f>E19-(W19+X19+Y19+Z19+AA19+AB19+AC19)</f>
        <v/>
      </c>
    </row>
    <row r="20">
      <c r="B20" t="n">
        <v>15</v>
      </c>
      <c r="C20">
        <f>'2. Energy'!O24</f>
        <v/>
      </c>
      <c r="D20">
        <f>'2. Energy'!P24</f>
        <v/>
      </c>
      <c r="E20">
        <f>'2. Energy'!Q24</f>
        <v/>
      </c>
      <c r="F20">
        <f>IF('1. Rates'!$C$62&lt;'2. Energy'!N24*(1+'1. Rates'!$J$60),'1. Rates'!$C$41,'1. Rates'!$C$42)</f>
        <v/>
      </c>
      <c r="G20">
        <f>IF('1. Rates'!$D$62&lt;'2. Energy'!N24*(1+'1. Rates'!$J$60),'1. Rates'!$D$41,'1. Rates'!$D$42)</f>
        <v/>
      </c>
      <c r="H20">
        <f>IF('1. Rates'!$E$62&lt;'2. Energy'!N24*(1+'1. Rates'!$J$60),'1. Rates'!$E$41,'1. Rates'!$E$42)</f>
        <v/>
      </c>
      <c r="I20">
        <f>IF('1. Rates'!F$62&lt;'2. Energy'!$N24*(1+'1. Rates'!$J$60),'1. Rates'!F$41,'1. Rates'!F$42)</f>
        <v/>
      </c>
      <c r="J20">
        <f>IF('1. Rates'!G$62&lt;'2. Energy'!$N24*(1+'1. Rates'!$J$60),'1. Rates'!G$41,'1. Rates'!G$42)</f>
        <v/>
      </c>
      <c r="K20">
        <f>IF(('1. Rates'!$Q55+('2. Energy'!N15-'1. Rates'!AH18))&lt;'2. Energy'!$N24*(1+'1. Rates'!$J$60),'1. Rates'!H$41,'1. Rates'!H$42)</f>
        <v/>
      </c>
      <c r="L20">
        <f>IF('1. Rates'!Q55&lt;('2. Energy'!N24*(1+'1. Rates'!$J$60)),'1. Rates'!$I$42,0)</f>
        <v/>
      </c>
      <c r="M20">
        <f>E20-(F20+G20+H20+I20+J20+K20+L20)</f>
        <v/>
      </c>
      <c r="N20" t="n">
        <v>20000</v>
      </c>
      <c r="O20" t="n">
        <v>5000</v>
      </c>
      <c r="P20" t="n">
        <v>10000</v>
      </c>
      <c r="Q20" t="n">
        <v>10000</v>
      </c>
      <c r="R20" t="n">
        <v>20000</v>
      </c>
      <c r="U20">
        <f>'2. Energy'!N24*(1+'1. Rates'!$J$60)</f>
        <v/>
      </c>
      <c r="V20">
        <f>(SUM('4.Projected'!W19:AC19)+SUM('4.Projected'!AF19:AK19))/(SUM('4.Projected'!F19:K19))</f>
        <v/>
      </c>
      <c r="W20">
        <f>IF(N20="",F20,N20)</f>
        <v/>
      </c>
      <c r="X20">
        <f>IF(O20="",G20,O20)</f>
        <v/>
      </c>
      <c r="Y20">
        <f>IF(P20="",H20,P20)</f>
        <v/>
      </c>
      <c r="Z20">
        <f>IF(Q20="",I20,Q20)</f>
        <v/>
      </c>
      <c r="AA20">
        <f>IF(R20="",J20,R20)</f>
        <v/>
      </c>
      <c r="AB20">
        <f>IF(S20="",K20,S20)</f>
        <v/>
      </c>
      <c r="AC20">
        <f>IF(T20="",L20,T20)</f>
        <v/>
      </c>
      <c r="AD20">
        <f>E20-(W20+X20+Y20+Z20+AA20+AB20+AC20)</f>
        <v/>
      </c>
    </row>
    <row r="21">
      <c r="B21" t="n">
        <v>16</v>
      </c>
      <c r="C21">
        <f>'2. Energy'!O25</f>
        <v/>
      </c>
      <c r="D21">
        <f>'2. Energy'!P25</f>
        <v/>
      </c>
      <c r="E21">
        <f>'2. Energy'!Q25</f>
        <v/>
      </c>
      <c r="F21">
        <f>IF('1. Rates'!$C$62&lt;'2. Energy'!N25*(1+'1. Rates'!$J$60),'1. Rates'!$C$41,'1. Rates'!$C$42)</f>
        <v/>
      </c>
      <c r="G21">
        <f>IF('1. Rates'!$D$62&lt;'2. Energy'!N25*(1+'1. Rates'!$J$60),'1. Rates'!$D$41,'1. Rates'!$D$42)</f>
        <v/>
      </c>
      <c r="H21">
        <f>IF('1. Rates'!$E$62&lt;'2. Energy'!N25*(1+'1. Rates'!$J$60),'1. Rates'!$E$41,'1. Rates'!$E$42)</f>
        <v/>
      </c>
      <c r="I21">
        <f>IF('1. Rates'!F$62&lt;'2. Energy'!$N25*(1+'1. Rates'!$J$60),'1. Rates'!F$41,'1. Rates'!F$42)</f>
        <v/>
      </c>
      <c r="J21">
        <f>IF('1. Rates'!G$62&lt;'2. Energy'!$N25*(1+'1. Rates'!$J$60),'1. Rates'!G$41,'1. Rates'!G$42)</f>
        <v/>
      </c>
      <c r="K21">
        <f>IF(('1. Rates'!$Q56+('2. Energy'!N16-'1. Rates'!AH19))&lt;'2. Energy'!$N25*(1+'1. Rates'!$J$60),'1. Rates'!H$41,'1. Rates'!H$42)</f>
        <v/>
      </c>
      <c r="L21">
        <f>IF('1. Rates'!Q56&lt;('2. Energy'!N25*(1+'1. Rates'!$J$60)),'1. Rates'!$I$42,0)</f>
        <v/>
      </c>
      <c r="M21">
        <f>E21-(F21+G21+H21+I21+J21+K21+L21)</f>
        <v/>
      </c>
      <c r="N21" t="n">
        <v>20000</v>
      </c>
      <c r="O21" t="n">
        <v>5000</v>
      </c>
      <c r="P21" t="n">
        <v>10000</v>
      </c>
      <c r="Q21" t="n">
        <v>10000</v>
      </c>
      <c r="R21" t="n">
        <v>20000</v>
      </c>
      <c r="U21">
        <f>'2. Energy'!N25*(1+'1. Rates'!$J$60)</f>
        <v/>
      </c>
      <c r="V21">
        <f>(SUM('4.Projected'!W20:AC20)+SUM('4.Projected'!AF20:AK20))/(SUM('4.Projected'!F20:K20))</f>
        <v/>
      </c>
      <c r="W21">
        <f>IF(N21="",F21,N21)</f>
        <v/>
      </c>
      <c r="X21">
        <f>IF(O21="",G21,O21)</f>
        <v/>
      </c>
      <c r="Y21">
        <f>IF(P21="",H21,P21)</f>
        <v/>
      </c>
      <c r="Z21">
        <f>IF(Q21="",I21,Q21)</f>
        <v/>
      </c>
      <c r="AA21">
        <f>IF(R21="",J21,R21)</f>
        <v/>
      </c>
      <c r="AB21">
        <f>IF(S21="",K21,S21)</f>
        <v/>
      </c>
      <c r="AC21">
        <f>IF(T21="",L21,T21)</f>
        <v/>
      </c>
      <c r="AD21">
        <f>E21-(W21+X21+Y21+Z21+AA21+AB21+AC21)</f>
        <v/>
      </c>
    </row>
    <row r="22">
      <c r="B22" t="n">
        <v>17</v>
      </c>
      <c r="C22">
        <f>'2. Energy'!O26</f>
        <v/>
      </c>
      <c r="D22">
        <f>'2. Energy'!P26</f>
        <v/>
      </c>
      <c r="E22">
        <f>'2. Energy'!Q26</f>
        <v/>
      </c>
      <c r="F22">
        <f>IF('1. Rates'!$C$62&lt;'2. Energy'!N26*(1+'1. Rates'!$J$60),'1. Rates'!$C$41,'1. Rates'!$C$42)</f>
        <v/>
      </c>
      <c r="G22">
        <f>IF('1. Rates'!$D$62&lt;'2. Energy'!N26*(1+'1. Rates'!$J$60),'1. Rates'!$D$41,'1. Rates'!$D$42)</f>
        <v/>
      </c>
      <c r="H22">
        <f>IF('1. Rates'!$E$62&lt;'2. Energy'!N26*(1+'1. Rates'!$J$60),'1. Rates'!$E$41,'1. Rates'!$E$42)</f>
        <v/>
      </c>
      <c r="I22">
        <f>IF('1. Rates'!F$62&lt;'2. Energy'!$N26*(1+'1. Rates'!$J$60),'1. Rates'!F$41,'1. Rates'!F$42)</f>
        <v/>
      </c>
      <c r="J22">
        <f>IF('1. Rates'!G$62&lt;'2. Energy'!$N26*(1+'1. Rates'!$J$60),'1. Rates'!G$41,'1. Rates'!G$42)</f>
        <v/>
      </c>
      <c r="K22">
        <f>IF(('1. Rates'!$Q57+('2. Energy'!N17-'1. Rates'!AH20))&lt;'2. Energy'!$N26*(1+'1. Rates'!$J$60),'1. Rates'!H$41,'1. Rates'!H$42)</f>
        <v/>
      </c>
      <c r="L22">
        <f>IF('1. Rates'!Q57&lt;('2. Energy'!N26*(1+'1. Rates'!$J$60)),'1. Rates'!$I$42,0)</f>
        <v/>
      </c>
      <c r="M22">
        <f>E22-(F22+G22+H22+I22+J22+K22+L22)</f>
        <v/>
      </c>
      <c r="N22" t="n">
        <v>20000</v>
      </c>
      <c r="O22" t="n">
        <v>5000</v>
      </c>
      <c r="P22" t="n">
        <v>10000</v>
      </c>
      <c r="Q22" t="n">
        <v>10000</v>
      </c>
      <c r="R22" t="n">
        <v>20000</v>
      </c>
      <c r="U22">
        <f>'2. Energy'!N26*(1+'1. Rates'!$J$60)</f>
        <v/>
      </c>
      <c r="V22">
        <f>(SUM('4.Projected'!W21:AC21)+SUM('4.Projected'!AF21:AK21))/(SUM('4.Projected'!F21:K21))</f>
        <v/>
      </c>
      <c r="W22">
        <f>IF(N22="",F22,N22)</f>
        <v/>
      </c>
      <c r="X22">
        <f>IF(O22="",G22,O22)</f>
        <v/>
      </c>
      <c r="Y22">
        <f>IF(P22="",H22,P22)</f>
        <v/>
      </c>
      <c r="Z22">
        <f>IF(Q22="",I22,Q22)</f>
        <v/>
      </c>
      <c r="AA22">
        <f>IF(R22="",J22,R22)</f>
        <v/>
      </c>
      <c r="AB22">
        <f>IF(S22="",K22,S22)</f>
        <v/>
      </c>
      <c r="AC22">
        <f>IF(T22="",L22,T22)</f>
        <v/>
      </c>
      <c r="AD22">
        <f>E22-(W22+X22+Y22+Z22+AA22+AB22+AC22)</f>
        <v/>
      </c>
    </row>
    <row r="23">
      <c r="B23" t="n">
        <v>18</v>
      </c>
      <c r="C23">
        <f>'2. Energy'!O27</f>
        <v/>
      </c>
      <c r="D23">
        <f>'2. Energy'!P27</f>
        <v/>
      </c>
      <c r="E23">
        <f>'2. Energy'!Q27</f>
        <v/>
      </c>
      <c r="F23">
        <f>IF('1. Rates'!$C$62&lt;'2. Energy'!N27*(1+'1. Rates'!$J$60),'1. Rates'!$C$41,'1. Rates'!$C$42)</f>
        <v/>
      </c>
      <c r="G23">
        <f>IF('1. Rates'!$D$62&lt;'2. Energy'!N27*(1+'1. Rates'!$J$60),'1. Rates'!$D$41,'1. Rates'!$D$42)</f>
        <v/>
      </c>
      <c r="H23">
        <f>IF('1. Rates'!$E$62&lt;'2. Energy'!N27*(1+'1. Rates'!$J$60),'1. Rates'!$E$41,'1. Rates'!$E$42)</f>
        <v/>
      </c>
      <c r="I23">
        <f>IF('1. Rates'!F$62&lt;'2. Energy'!$N27*(1+'1. Rates'!$J$60),'1. Rates'!F$41,'1. Rates'!F$42)</f>
        <v/>
      </c>
      <c r="J23">
        <f>IF('1. Rates'!G$62&lt;'2. Energy'!$N27*(1+'1. Rates'!$J$60),'1. Rates'!G$41,'1. Rates'!G$42)</f>
        <v/>
      </c>
      <c r="K23">
        <f>IF(('1. Rates'!$Q58+('2. Energy'!N18-'1. Rates'!AH21))&lt;'2. Energy'!$N27*(1+'1. Rates'!$J$60),'1. Rates'!H$41,'1. Rates'!H$42)</f>
        <v/>
      </c>
      <c r="L23">
        <f>IF('1. Rates'!Q58&lt;('2. Energy'!N27*(1+'1. Rates'!$J$60)),'1. Rates'!$I$41,0)</f>
        <v/>
      </c>
      <c r="M23">
        <f>E23-(F23+G23+H23+I23+J23+K23+L23)</f>
        <v/>
      </c>
      <c r="N23" t="n">
        <v>20000</v>
      </c>
      <c r="O23" t="n">
        <v>5000</v>
      </c>
      <c r="P23" t="n">
        <v>10000</v>
      </c>
      <c r="Q23" t="n">
        <v>10000</v>
      </c>
      <c r="R23" t="n">
        <v>20000</v>
      </c>
      <c r="U23">
        <f>'2. Energy'!N27*(1+'1. Rates'!$J$60)</f>
        <v/>
      </c>
      <c r="V23">
        <f>(SUM('4.Projected'!W22:AC22)+SUM('4.Projected'!AF22:AK22))/(SUM('4.Projected'!F22:K22))</f>
        <v/>
      </c>
      <c r="W23">
        <f>IF(N23="",F23,N23)</f>
        <v/>
      </c>
      <c r="X23">
        <f>IF(O23="",G23,O23)</f>
        <v/>
      </c>
      <c r="Y23">
        <f>IF(P23="",H23,P23)</f>
        <v/>
      </c>
      <c r="Z23">
        <f>IF(Q23="",I23,Q23)</f>
        <v/>
      </c>
      <c r="AA23">
        <f>IF(R23="",J23,R23)</f>
        <v/>
      </c>
      <c r="AB23">
        <f>IF(S23="",K23,S23)</f>
        <v/>
      </c>
      <c r="AC23">
        <f>IF(T23="",L23,T23)</f>
        <v/>
      </c>
      <c r="AD23">
        <f>E23-(W23+X23+Y23+Z23+AA23+AB23+AC23)</f>
        <v/>
      </c>
    </row>
    <row r="24">
      <c r="B24" t="n">
        <v>19</v>
      </c>
      <c r="C24">
        <f>'2. Energy'!O28</f>
        <v/>
      </c>
      <c r="D24">
        <f>'2. Energy'!P28</f>
        <v/>
      </c>
      <c r="E24">
        <f>'2. Energy'!Q28</f>
        <v/>
      </c>
      <c r="F24">
        <f>IF('1. Rates'!$C$62&lt;'2. Energy'!N28*(1+'1. Rates'!$J$60),'1. Rates'!$C$41,'1. Rates'!$C$42)</f>
        <v/>
      </c>
      <c r="G24">
        <f>IF('1. Rates'!$D$62&lt;'2. Energy'!N28*(1+'1. Rates'!$J$60),'1. Rates'!$D$41,'1. Rates'!$D$42)</f>
        <v/>
      </c>
      <c r="H24">
        <f>IF('1. Rates'!$E$62&lt;'2. Energy'!N28*(1+'1. Rates'!$J$60),'1. Rates'!$E$41,'1. Rates'!$E$42)</f>
        <v/>
      </c>
      <c r="I24">
        <f>IF('1. Rates'!F$62&lt;'2. Energy'!$N28*(1+'1. Rates'!$J$60),'1. Rates'!F$41,'1. Rates'!F$42)</f>
        <v/>
      </c>
      <c r="J24">
        <f>IF('1. Rates'!G$62&lt;'2. Energy'!$N28*(1+'1. Rates'!$J$60),'1. Rates'!G$41,'1. Rates'!G$42)</f>
        <v/>
      </c>
      <c r="K24">
        <f>IF(('1. Rates'!$Q59+('2. Energy'!N19-'1. Rates'!AH22))&lt;'2. Energy'!$N28*(1+'1. Rates'!$J$60),'1. Rates'!H$41,'1. Rates'!H$42)</f>
        <v/>
      </c>
      <c r="L24">
        <f>IF('1. Rates'!Q59&lt;('2. Energy'!N28*(1+'1. Rates'!$J$60)),'1. Rates'!$I$41,0)</f>
        <v/>
      </c>
      <c r="M24">
        <f>E24-(F24+G24+H24+I24+J24+K24+L24)</f>
        <v/>
      </c>
      <c r="N24" t="n">
        <v>20000</v>
      </c>
      <c r="O24" t="n">
        <v>5000</v>
      </c>
      <c r="P24" t="n">
        <v>10000</v>
      </c>
      <c r="Q24" t="n">
        <v>10000</v>
      </c>
      <c r="R24" t="n">
        <v>20000</v>
      </c>
      <c r="U24">
        <f>'2. Energy'!N28*(1+'1. Rates'!$J$60)</f>
        <v/>
      </c>
      <c r="V24">
        <f>(SUM('4.Projected'!W23:AC23)+SUM('4.Projected'!AF23:AK23))/(SUM('4.Projected'!F23:K23))</f>
        <v/>
      </c>
      <c r="W24">
        <f>IF(N24="",F24,N24)</f>
        <v/>
      </c>
      <c r="X24">
        <f>IF(O24="",G24,O24)</f>
        <v/>
      </c>
      <c r="Y24">
        <f>IF(P24="",H24,P24)</f>
        <v/>
      </c>
      <c r="Z24">
        <f>IF(Q24="",I24,Q24)</f>
        <v/>
      </c>
      <c r="AA24">
        <f>IF(R24="",J24,R24)</f>
        <v/>
      </c>
      <c r="AB24">
        <f>IF(S24="",K24,S24)</f>
        <v/>
      </c>
      <c r="AC24">
        <f>IF(T24="",L24,T24)</f>
        <v/>
      </c>
      <c r="AD24">
        <f>E24-(W24+X24+Y24+Z24+AA24+AB24+AC24)</f>
        <v/>
      </c>
    </row>
    <row r="25">
      <c r="B25" t="n">
        <v>20</v>
      </c>
      <c r="C25">
        <f>'2. Energy'!O29</f>
        <v/>
      </c>
      <c r="D25">
        <f>'2. Energy'!P29</f>
        <v/>
      </c>
      <c r="E25">
        <f>'2. Energy'!Q29</f>
        <v/>
      </c>
      <c r="F25">
        <f>IF('1. Rates'!$C$62&lt;'2. Energy'!N29*(1+'1. Rates'!$J$60),'1. Rates'!$C$41,'1. Rates'!$C$42)</f>
        <v/>
      </c>
      <c r="G25">
        <f>IF('1. Rates'!$D$62&lt;'2. Energy'!N29*(1+'1. Rates'!$J$60),'1. Rates'!$D$41,'1. Rates'!$D$42)</f>
        <v/>
      </c>
      <c r="H25">
        <f>IF('1. Rates'!$E$62&lt;'2. Energy'!N29*(1+'1. Rates'!$J$60),'1. Rates'!$E$41,'1. Rates'!$E$42)</f>
        <v/>
      </c>
      <c r="I25">
        <f>IF('1. Rates'!F$62&lt;'2. Energy'!$N29*(1+'1. Rates'!$J$60),'1. Rates'!F$41,'1. Rates'!F$42)</f>
        <v/>
      </c>
      <c r="J25">
        <f>IF('1. Rates'!G$62&lt;'2. Energy'!$N29*(1+'1. Rates'!$J$60),'1. Rates'!G$41,'1. Rates'!G$42)</f>
        <v/>
      </c>
      <c r="K25" t="n">
        <v>0</v>
      </c>
      <c r="L25">
        <f>IF('1. Rates'!Q60&lt;('2. Energy'!N29*(1+'1. Rates'!$J$60)),'1. Rates'!$I$41,0)</f>
        <v/>
      </c>
      <c r="M25">
        <f>E25-(F25+G25+H25+I25+J25+K25+L25)</f>
        <v/>
      </c>
      <c r="N25" t="n">
        <v>20000</v>
      </c>
      <c r="O25" t="n">
        <v>5000</v>
      </c>
      <c r="P25" t="n">
        <v>10000</v>
      </c>
      <c r="Q25" t="n">
        <v>10000</v>
      </c>
      <c r="R25" t="n">
        <v>20000</v>
      </c>
      <c r="U25">
        <f>'2. Energy'!N29*(1+'1. Rates'!$J$60)</f>
        <v/>
      </c>
      <c r="V25">
        <f>(SUM('4.Projected'!W24:AC24)+SUM('4.Projected'!AF24:AK24))/(SUM('4.Projected'!F24:K24))</f>
        <v/>
      </c>
      <c r="W25">
        <f>IF(N25="",F25,N25)</f>
        <v/>
      </c>
      <c r="X25">
        <f>IF(O25="",G25,O25)</f>
        <v/>
      </c>
      <c r="Y25">
        <f>IF(P25="",H25,P25)</f>
        <v/>
      </c>
      <c r="Z25">
        <f>IF(Q25="",I25,Q25)</f>
        <v/>
      </c>
      <c r="AA25">
        <f>IF(R25="",J25,R25)</f>
        <v/>
      </c>
      <c r="AB25">
        <f>IF(S25="",K25,S25)</f>
        <v/>
      </c>
      <c r="AC25">
        <f>IF(T25="",L25,T25)</f>
        <v/>
      </c>
      <c r="AD25">
        <f>E25-(W25+X25+Y25+Z25+AA25+AB25+AC25)</f>
        <v/>
      </c>
    </row>
    <row r="26">
      <c r="B26" t="n">
        <v>21</v>
      </c>
      <c r="C26">
        <f>'2. Energy'!O30</f>
        <v/>
      </c>
      <c r="D26">
        <f>'2. Energy'!P30</f>
        <v/>
      </c>
      <c r="E26">
        <f>'2. Energy'!Q30</f>
        <v/>
      </c>
      <c r="F26">
        <f>IF('1. Rates'!$C$62&lt;'2. Energy'!N30*(1+'1. Rates'!$J$60),'1. Rates'!$C$41,'1. Rates'!$C$42)</f>
        <v/>
      </c>
      <c r="G26">
        <f>IF('1. Rates'!$D$62&lt;'2. Energy'!N30*(1+'1. Rates'!$J$60),'1. Rates'!$D$41,'1. Rates'!$D$42)</f>
        <v/>
      </c>
      <c r="H26">
        <f>IF('1. Rates'!$E$62&lt;'2. Energy'!N30*(1+'1. Rates'!$J$60),'1. Rates'!$E$41,'1. Rates'!$E$42)</f>
        <v/>
      </c>
      <c r="I26">
        <f>IF('1. Rates'!F$62&lt;'2. Energy'!$N30*(1+'1. Rates'!$J$60),'1. Rates'!F$41,'1. Rates'!F$42)</f>
        <v/>
      </c>
      <c r="J26">
        <f>IF('1. Rates'!G$62&lt;'2. Energy'!$N30*(1+'1. Rates'!$J$60),'1. Rates'!G$41,'1. Rates'!G$42)</f>
        <v/>
      </c>
      <c r="K26" t="n">
        <v>0</v>
      </c>
      <c r="L26">
        <f>IF('1. Rates'!Q61&lt;('2. Energy'!N30*(1+'1. Rates'!$J$60)),'1. Rates'!$I$41,0)</f>
        <v/>
      </c>
      <c r="M26">
        <f>E26-(F26+G26+H26+I26+J26+K26+L26)</f>
        <v/>
      </c>
      <c r="N26" t="n">
        <v>20000</v>
      </c>
      <c r="O26" t="n">
        <v>5000</v>
      </c>
      <c r="P26" t="n">
        <v>10000</v>
      </c>
      <c r="Q26" t="n">
        <v>10000</v>
      </c>
      <c r="R26" t="n">
        <v>20000</v>
      </c>
      <c r="U26">
        <f>'2. Energy'!N30*(1+'1. Rates'!$J$60)</f>
        <v/>
      </c>
      <c r="V26">
        <f>(SUM('4.Projected'!W25:AC25)+SUM('4.Projected'!AF25:AK25))/(SUM('4.Projected'!F25:K25))</f>
        <v/>
      </c>
      <c r="W26">
        <f>IF(N26="",F26,N26)</f>
        <v/>
      </c>
      <c r="X26">
        <f>IF(O26="",G26,O26)</f>
        <v/>
      </c>
      <c r="Y26">
        <f>IF(P26="",H26,P26)</f>
        <v/>
      </c>
      <c r="Z26">
        <f>IF(Q26="",I26,Q26)</f>
        <v/>
      </c>
      <c r="AA26">
        <f>IF(R26="",J26,R26)</f>
        <v/>
      </c>
      <c r="AB26">
        <f>IF(S26="",K26,S26)</f>
        <v/>
      </c>
      <c r="AC26">
        <f>IF(T26="",L26,T26)</f>
        <v/>
      </c>
      <c r="AD26">
        <f>E26-(W26+X26+Y26+Z26+AA26+AB26+AC26)</f>
        <v/>
      </c>
    </row>
    <row r="27">
      <c r="B27" t="n">
        <v>22</v>
      </c>
      <c r="C27">
        <f>'2. Energy'!O31</f>
        <v/>
      </c>
      <c r="D27">
        <f>'2. Energy'!P31</f>
        <v/>
      </c>
      <c r="E27">
        <f>'2. Energy'!Q31</f>
        <v/>
      </c>
      <c r="F27">
        <f>IF('1. Rates'!$C$62&lt;'2. Energy'!N31*(1+'1. Rates'!$J$60),'1. Rates'!$C$41,'1. Rates'!$C$42)</f>
        <v/>
      </c>
      <c r="G27">
        <f>IF('1. Rates'!$D$62&lt;'2. Energy'!N31*(1+'1. Rates'!$J$60),'1. Rates'!$D$41,'1. Rates'!$D$42)</f>
        <v/>
      </c>
      <c r="H27">
        <f>IF('1. Rates'!$E$62&lt;'2. Energy'!N31*(1+'1. Rates'!$J$60),'1. Rates'!$E$41,'1. Rates'!$E$42)</f>
        <v/>
      </c>
      <c r="I27">
        <f>IF('1. Rates'!F$62&lt;'2. Energy'!$N31*(1+'1. Rates'!$J$60),'1. Rates'!F$41,'1. Rates'!F$42)</f>
        <v/>
      </c>
      <c r="J27">
        <f>IF('1. Rates'!G$62&lt;'2. Energy'!$N31*(1+'1. Rates'!$J$60),'1. Rates'!G$41,'1. Rates'!G$42)</f>
        <v/>
      </c>
      <c r="K27" t="n">
        <v>0</v>
      </c>
      <c r="L27">
        <f>IF('1. Rates'!Q62&lt;('2. Energy'!N31*(1+'1. Rates'!$J$60)),'1. Rates'!$I$41,0)</f>
        <v/>
      </c>
      <c r="M27">
        <f>E27-(F27+G27+H27+I27+J27+K27+L27)</f>
        <v/>
      </c>
      <c r="N27" t="n">
        <v>20000</v>
      </c>
      <c r="O27" t="n">
        <v>5000</v>
      </c>
      <c r="P27" t="n">
        <v>10000</v>
      </c>
      <c r="Q27" t="n">
        <v>10000</v>
      </c>
      <c r="R27" t="n">
        <v>20000</v>
      </c>
      <c r="U27">
        <f>'2. Energy'!N31*(1+'1. Rates'!$J$60)</f>
        <v/>
      </c>
      <c r="V27">
        <f>(SUM('4.Projected'!W26:AC26)+SUM('4.Projected'!AF26:AK26))/(SUM('4.Projected'!F26:K26))</f>
        <v/>
      </c>
      <c r="W27">
        <f>IF(N27="",F27,N27)</f>
        <v/>
      </c>
      <c r="X27">
        <f>IF(O27="",G27,O27)</f>
        <v/>
      </c>
      <c r="Y27">
        <f>IF(P27="",H27,P27)</f>
        <v/>
      </c>
      <c r="Z27">
        <f>IF(Q27="",I27,Q27)</f>
        <v/>
      </c>
      <c r="AA27">
        <f>IF(R27="",J27,R27)</f>
        <v/>
      </c>
      <c r="AB27">
        <f>IF(S27="",K27,S27)</f>
        <v/>
      </c>
      <c r="AC27">
        <f>IF(T27="",L27,T27)</f>
        <v/>
      </c>
      <c r="AD27">
        <f>E27-(W27+X27+Y27+Z27+AA27+AB27+AC27)</f>
        <v/>
      </c>
    </row>
    <row r="28">
      <c r="B28" t="n">
        <v>23</v>
      </c>
      <c r="C28">
        <f>'2. Energy'!O32</f>
        <v/>
      </c>
      <c r="D28">
        <f>'2. Energy'!P32</f>
        <v/>
      </c>
      <c r="E28">
        <f>'2. Energy'!Q32</f>
        <v/>
      </c>
      <c r="F28">
        <f>IF('1. Rates'!$C$62&lt;'2. Energy'!N32*(1+'1. Rates'!$J$60),'1. Rates'!$C$41,'1. Rates'!$C$42)</f>
        <v/>
      </c>
      <c r="G28">
        <f>IF('1. Rates'!$D$62&lt;'2. Energy'!N32*(1+'1. Rates'!$J$60),'1. Rates'!$D$41,'1. Rates'!$D$42)</f>
        <v/>
      </c>
      <c r="H28">
        <f>IF('1. Rates'!$E$62&lt;'2. Energy'!N32*(1+'1. Rates'!$J$60),'1. Rates'!$E$41,'1. Rates'!$E$42)</f>
        <v/>
      </c>
      <c r="I28">
        <f>IF('1. Rates'!F$62&lt;'2. Energy'!$N32*(1+'1. Rates'!$J$60),'1. Rates'!F$41,'1. Rates'!F$42)</f>
        <v/>
      </c>
      <c r="J28">
        <f>IF('1. Rates'!G$62&lt;'2. Energy'!$N32*(1+'1. Rates'!$J$60),'1. Rates'!G$41,'1. Rates'!G$42)</f>
        <v/>
      </c>
      <c r="K28" t="n">
        <v>0</v>
      </c>
      <c r="L28">
        <f>IF('1. Rates'!Q63&lt;('2. Energy'!N32*(1+'1. Rates'!$J$60)),'1. Rates'!$I$41,0)</f>
        <v/>
      </c>
      <c r="M28">
        <f>E28-(F28+G28+H28+I28+J28+K28+L28)</f>
        <v/>
      </c>
      <c r="N28" t="n">
        <v>20000</v>
      </c>
      <c r="O28" t="n">
        <v>5000</v>
      </c>
      <c r="P28" t="n">
        <v>10000</v>
      </c>
      <c r="Q28" t="n">
        <v>10000</v>
      </c>
      <c r="R28" t="n">
        <v>20000</v>
      </c>
      <c r="U28">
        <f>'2. Energy'!N32*(1+'1. Rates'!$J$60)</f>
        <v/>
      </c>
      <c r="V28">
        <f>(SUM('4.Projected'!W27:AC27)+SUM('4.Projected'!AF27:AK27))/(SUM('4.Projected'!F27:K27))</f>
        <v/>
      </c>
      <c r="W28">
        <f>IF(N28="",F28,N28)</f>
        <v/>
      </c>
      <c r="X28">
        <f>IF(O28="",G28,O28)</f>
        <v/>
      </c>
      <c r="Y28">
        <f>IF(P28="",H28,P28)</f>
        <v/>
      </c>
      <c r="Z28">
        <f>IF(Q28="",I28,Q28)</f>
        <v/>
      </c>
      <c r="AA28">
        <f>IF(R28="",J28,R28)</f>
        <v/>
      </c>
      <c r="AB28">
        <f>IF(S28="",K28,S28)</f>
        <v/>
      </c>
      <c r="AC28">
        <f>IF(T28="",L28,T28)</f>
        <v/>
      </c>
      <c r="AD28">
        <f>E28-(W28+X28+Y28+Z28+AA28+AB28+AC28)</f>
        <v/>
      </c>
    </row>
    <row r="29">
      <c r="B29" t="n">
        <v>24</v>
      </c>
      <c r="C29">
        <f>'2. Energy'!O33</f>
        <v/>
      </c>
      <c r="D29">
        <f>'2. Energy'!P33</f>
        <v/>
      </c>
      <c r="E29">
        <f>'2. Energy'!Q33</f>
        <v/>
      </c>
      <c r="F29">
        <f>IF('1. Rates'!$C$62&lt;'2. Energy'!N33*(1+'1. Rates'!$J$60),'1. Rates'!$C$41,'1. Rates'!$C$42)</f>
        <v/>
      </c>
      <c r="G29">
        <f>IF('1. Rates'!$D$62&lt;'2. Energy'!N33*(1+'1. Rates'!$J$60),'1. Rates'!$D$41,'1. Rates'!$D$42)</f>
        <v/>
      </c>
      <c r="H29">
        <f>IF('1. Rates'!$E$62&lt;'2. Energy'!N33*(1+'1. Rates'!$J$60),'1. Rates'!$E$41,'1. Rates'!$E$42)</f>
        <v/>
      </c>
      <c r="I29">
        <f>IF('1. Rates'!F$62&lt;'2. Energy'!$N33*(1+'1. Rates'!$J$60),'1. Rates'!F$41,'1. Rates'!F$42)</f>
        <v/>
      </c>
      <c r="J29">
        <f>IF('1. Rates'!G$62&lt;'2. Energy'!$N33*(1+'1. Rates'!$J$60),'1. Rates'!G$41,'1. Rates'!G$42)</f>
        <v/>
      </c>
      <c r="K29" t="n">
        <v>0</v>
      </c>
      <c r="L29">
        <f>IF('1. Rates'!Q64&lt;('2. Energy'!N33*(1+'1. Rates'!$J$60)),'1. Rates'!$I$41,0)</f>
        <v/>
      </c>
      <c r="M29">
        <f>E29-(F29+G29+H29+I29+J29+K29+L29)</f>
        <v/>
      </c>
      <c r="N29" t="n">
        <v>20000</v>
      </c>
      <c r="O29" t="n">
        <v>5000</v>
      </c>
      <c r="P29" t="n">
        <v>10000</v>
      </c>
      <c r="Q29" t="n">
        <v>10000</v>
      </c>
      <c r="R29" t="n">
        <v>15000</v>
      </c>
      <c r="U29">
        <f>'2. Energy'!N33*(1+'1. Rates'!$J$60)</f>
        <v/>
      </c>
      <c r="V29">
        <f>(SUM('4.Projected'!W28:AC28)+SUM('4.Projected'!AF28:AK28))/(SUM('4.Projected'!F28:K28))</f>
        <v/>
      </c>
      <c r="W29">
        <f>IF(N29="",F29,N29)</f>
        <v/>
      </c>
      <c r="X29">
        <f>IF(O29="",G29,O29)</f>
        <v/>
      </c>
      <c r="Y29">
        <f>IF(P29="",H29,P29)</f>
        <v/>
      </c>
      <c r="Z29">
        <f>IF(Q29="",I29,Q29)</f>
        <v/>
      </c>
      <c r="AA29">
        <f>IF(R29="",J29,R29)</f>
        <v/>
      </c>
      <c r="AB29">
        <f>IF(S29="",K29,S29)</f>
        <v/>
      </c>
      <c r="AC29">
        <f>IF(T29="",L29,T29)</f>
        <v/>
      </c>
      <c r="AD29">
        <f>E29-(W29+X29+Y29+Z29+AA29+AB29+AC29)</f>
        <v/>
      </c>
    </row>
    <row r="30">
      <c r="B30" t="inlineStr">
        <is>
          <t>SUM/AVE</t>
        </is>
      </c>
      <c r="C30">
        <f>SUM(C6:C29)</f>
        <v/>
      </c>
      <c r="D30">
        <f>SUM(D6:D29)</f>
        <v/>
      </c>
      <c r="E30">
        <f>SUM(E6:E29)</f>
        <v/>
      </c>
      <c r="F30">
        <f>SUM(F6:F29)</f>
        <v/>
      </c>
      <c r="G30">
        <f>SUM(G6:G29)</f>
        <v/>
      </c>
      <c r="H30">
        <f>SUM(H6:H29)</f>
        <v/>
      </c>
      <c r="I30">
        <f>SUM(I6:I29)</f>
        <v/>
      </c>
      <c r="J30">
        <f>SUM(J6:J29)</f>
        <v/>
      </c>
      <c r="K30">
        <f>SUM(K6:K29)</f>
        <v/>
      </c>
      <c r="L30">
        <f>SUM(L6:L29)</f>
        <v/>
      </c>
      <c r="M30">
        <f>SUM(M6:M29)</f>
        <v/>
      </c>
      <c r="N30">
        <f>SUM(N6:N29)</f>
        <v/>
      </c>
      <c r="O30">
        <f>SUM(O6:O29)</f>
        <v/>
      </c>
      <c r="P30">
        <f>SUM(P6:P29)</f>
        <v/>
      </c>
      <c r="Q30">
        <f>SUM(Q6:Q29)</f>
        <v/>
      </c>
      <c r="R30">
        <f>SUM(R6:R29)</f>
        <v/>
      </c>
      <c r="S30">
        <f>SUM(S6:S29)</f>
        <v/>
      </c>
      <c r="T30">
        <f>SUM(T6:T29)</f>
        <v/>
      </c>
      <c r="U30">
        <f>AVERAGE(U6:U29)</f>
        <v/>
      </c>
      <c r="V30">
        <f>SUM('4.Projected'!W29:AC29)/SUM('4.Projected'!F29:K29)</f>
        <v/>
      </c>
      <c r="W30">
        <f>SUM(W6:W29)</f>
        <v/>
      </c>
      <c r="X30">
        <f>SUM(X6:X29)</f>
        <v/>
      </c>
      <c r="Y30">
        <f>SUM(Y6:Y29)</f>
        <v/>
      </c>
      <c r="Z30">
        <f>SUM(Z6:Z29)</f>
        <v/>
      </c>
      <c r="AA30">
        <f>SUM(AA6:AA29)</f>
        <v/>
      </c>
      <c r="AB30">
        <f>SUM(AB6:AB29)</f>
        <v/>
      </c>
      <c r="AC30">
        <f>SUM(AC6:AC29)</f>
        <v/>
      </c>
      <c r="AD30">
        <f>SUM(AD6:AD29)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X29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IV. TOTAL COST AND BLENDED GENERATION RATE</t>
        </is>
      </c>
    </row>
    <row r="3">
      <c r="B3" t="inlineStr">
        <is>
          <t>Hour</t>
        </is>
      </c>
      <c r="C3" t="inlineStr">
        <is>
          <t>Energy,  kWh</t>
        </is>
      </c>
      <c r="F3" t="inlineStr">
        <is>
          <t>Bilateral Contract Nomination, kWh</t>
        </is>
      </c>
      <c r="M3" t="inlineStr">
        <is>
          <t>WESM
kWh</t>
        </is>
      </c>
      <c r="N3" t="inlineStr">
        <is>
          <t>Fixed Cost, PhP</t>
        </is>
      </c>
      <c r="V3" t="inlineStr">
        <is>
          <t>TOTAL</t>
        </is>
      </c>
      <c r="W3" t="inlineStr">
        <is>
          <t>Variable Cost, PhP</t>
        </is>
      </c>
      <c r="AE3" t="inlineStr">
        <is>
          <t>TOTAL</t>
        </is>
      </c>
      <c r="AF3" t="inlineStr">
        <is>
          <t>Value Added Taxt, PhP</t>
        </is>
      </c>
      <c r="AN3" t="inlineStr">
        <is>
          <t>TOTAL</t>
        </is>
      </c>
      <c r="AO3" t="inlineStr">
        <is>
          <t>Total Cost (VAT Exclusive), PhP</t>
        </is>
      </c>
      <c r="AW3" t="inlineStr">
        <is>
          <t>TOTAL</t>
        </is>
      </c>
      <c r="AX3" t="inlineStr">
        <is>
          <t>Total Cost (VAT Inclusive), PhP</t>
        </is>
      </c>
      <c r="BF3" t="inlineStr">
        <is>
          <t>TOTAL</t>
        </is>
      </c>
      <c r="BG3" t="inlineStr">
        <is>
          <t>Total Effective Rate (VAT Exclusive), P/kWh</t>
        </is>
      </c>
      <c r="BO3" t="inlineStr">
        <is>
          <t>TOTAL</t>
        </is>
      </c>
      <c r="BP3" t="inlineStr">
        <is>
          <t>Total Effective Rate (VAT Inclusive), P/kWh</t>
        </is>
      </c>
      <c r="BX3" t="inlineStr">
        <is>
          <t>TOTAL</t>
        </is>
      </c>
    </row>
    <row r="4">
      <c r="C4" t="inlineStr">
        <is>
          <t>Gross</t>
        </is>
      </c>
      <c r="D4" t="inlineStr">
        <is>
          <t>Contestable</t>
        </is>
      </c>
      <c r="E4" t="inlineStr">
        <is>
          <t>Captive</t>
        </is>
      </c>
      <c r="F4" t="inlineStr">
        <is>
          <t>SCPC B1</t>
        </is>
      </c>
      <c r="G4" t="inlineStr">
        <is>
          <t>SCPC B2</t>
        </is>
      </c>
      <c r="H4" t="inlineStr">
        <is>
          <t>KSPC B1</t>
        </is>
      </c>
      <c r="I4" t="inlineStr">
        <is>
          <t>KSPC B2</t>
        </is>
      </c>
      <c r="J4" t="inlineStr">
        <is>
          <t>EDC</t>
        </is>
      </c>
      <c r="K4" t="inlineStr">
        <is>
          <t>PSALM</t>
        </is>
      </c>
      <c r="L4" t="inlineStr">
        <is>
          <t>RESERVED</t>
        </is>
      </c>
      <c r="N4" t="inlineStr">
        <is>
          <t>SCPC B1</t>
        </is>
      </c>
      <c r="O4" t="inlineStr">
        <is>
          <t>SCPC B2</t>
        </is>
      </c>
      <c r="P4" t="inlineStr">
        <is>
          <t>KSPC B1</t>
        </is>
      </c>
      <c r="Q4" t="inlineStr">
        <is>
          <t>KSPC B2</t>
        </is>
      </c>
      <c r="R4" t="inlineStr">
        <is>
          <t>EDC</t>
        </is>
      </c>
      <c r="S4" t="inlineStr">
        <is>
          <t>PSALM</t>
        </is>
      </c>
      <c r="T4" t="inlineStr">
        <is>
          <t>RESERVED</t>
        </is>
      </c>
      <c r="U4" t="inlineStr">
        <is>
          <t>WESM</t>
        </is>
      </c>
      <c r="W4" t="inlineStr">
        <is>
          <t>SCPC B1</t>
        </is>
      </c>
      <c r="X4" t="inlineStr">
        <is>
          <t>SCPC B2</t>
        </is>
      </c>
      <c r="Y4" t="inlineStr">
        <is>
          <t>KSPC B1</t>
        </is>
      </c>
      <c r="Z4" t="inlineStr">
        <is>
          <t>KSPC B2</t>
        </is>
      </c>
      <c r="AA4" t="inlineStr">
        <is>
          <t>EDC</t>
        </is>
      </c>
      <c r="AB4" t="inlineStr">
        <is>
          <t>PSALM</t>
        </is>
      </c>
      <c r="AC4" t="inlineStr">
        <is>
          <t>RESERVED</t>
        </is>
      </c>
      <c r="AD4" t="inlineStr">
        <is>
          <t>WESM</t>
        </is>
      </c>
      <c r="AF4" t="inlineStr">
        <is>
          <t>SCPC B1</t>
        </is>
      </c>
      <c r="AG4" t="inlineStr">
        <is>
          <t>SCPC B2</t>
        </is>
      </c>
      <c r="AH4" t="inlineStr">
        <is>
          <t>KSPC B1</t>
        </is>
      </c>
      <c r="AI4" t="inlineStr">
        <is>
          <t>KSPC B2</t>
        </is>
      </c>
      <c r="AJ4" t="inlineStr">
        <is>
          <t>EDC</t>
        </is>
      </c>
      <c r="AK4" t="inlineStr">
        <is>
          <t>PSALM</t>
        </is>
      </c>
      <c r="AL4" t="inlineStr">
        <is>
          <t>RESERVED</t>
        </is>
      </c>
      <c r="AM4" t="inlineStr">
        <is>
          <t>WESM</t>
        </is>
      </c>
      <c r="AO4" t="inlineStr">
        <is>
          <t>SCPC B1</t>
        </is>
      </c>
      <c r="AP4" t="inlineStr">
        <is>
          <t>SCPC B2</t>
        </is>
      </c>
      <c r="AQ4" t="inlineStr">
        <is>
          <t>KSPC B1</t>
        </is>
      </c>
      <c r="AR4" t="inlineStr">
        <is>
          <t>KSPC B2</t>
        </is>
      </c>
      <c r="AS4" t="inlineStr">
        <is>
          <t>EDC</t>
        </is>
      </c>
      <c r="AT4" t="inlineStr">
        <is>
          <t>PSALM</t>
        </is>
      </c>
      <c r="AU4" t="inlineStr">
        <is>
          <t>RESERVED</t>
        </is>
      </c>
      <c r="AV4" t="inlineStr">
        <is>
          <t>WESM</t>
        </is>
      </c>
      <c r="AX4" t="inlineStr">
        <is>
          <t>SCPC B1</t>
        </is>
      </c>
      <c r="AY4" t="inlineStr">
        <is>
          <t>SCPC B2</t>
        </is>
      </c>
      <c r="AZ4" t="inlineStr">
        <is>
          <t>KSPC B1</t>
        </is>
      </c>
      <c r="BA4" t="inlineStr">
        <is>
          <t>KSPC B2</t>
        </is>
      </c>
      <c r="BB4" t="inlineStr">
        <is>
          <t>EDC</t>
        </is>
      </c>
      <c r="BC4" t="inlineStr">
        <is>
          <t>PSALM</t>
        </is>
      </c>
      <c r="BD4" t="inlineStr">
        <is>
          <t>RESERVED</t>
        </is>
      </c>
      <c r="BE4" t="inlineStr">
        <is>
          <t>WESM</t>
        </is>
      </c>
      <c r="BG4" t="inlineStr">
        <is>
          <t>SCPC B1</t>
        </is>
      </c>
      <c r="BH4" t="inlineStr">
        <is>
          <t>SCPC B2</t>
        </is>
      </c>
      <c r="BI4" t="inlineStr">
        <is>
          <t>KSPC B1</t>
        </is>
      </c>
      <c r="BJ4" t="inlineStr">
        <is>
          <t>KSPC B2</t>
        </is>
      </c>
      <c r="BK4" t="inlineStr">
        <is>
          <t>EDC</t>
        </is>
      </c>
      <c r="BL4" t="inlineStr">
        <is>
          <t>PSALM</t>
        </is>
      </c>
      <c r="BM4" t="inlineStr">
        <is>
          <t>RESERVED</t>
        </is>
      </c>
      <c r="BN4" t="inlineStr">
        <is>
          <t>WESM</t>
        </is>
      </c>
      <c r="BP4" t="inlineStr">
        <is>
          <t>SCPC B1</t>
        </is>
      </c>
      <c r="BQ4" t="inlineStr">
        <is>
          <t>SCPC B2</t>
        </is>
      </c>
      <c r="BR4" t="inlineStr">
        <is>
          <t>KSPC B1</t>
        </is>
      </c>
      <c r="BS4" t="inlineStr">
        <is>
          <t>KSPC B2</t>
        </is>
      </c>
      <c r="BT4" t="inlineStr">
        <is>
          <t>EDC</t>
        </is>
      </c>
      <c r="BU4" t="inlineStr">
        <is>
          <t>PSALM</t>
        </is>
      </c>
      <c r="BV4" t="inlineStr">
        <is>
          <t>RESERVED</t>
        </is>
      </c>
      <c r="BW4" t="inlineStr">
        <is>
          <t>WESM</t>
        </is>
      </c>
    </row>
    <row r="5">
      <c r="B5" t="n">
        <v>1</v>
      </c>
      <c r="C5">
        <f>'2. Energy'!O10</f>
        <v/>
      </c>
      <c r="D5">
        <f>'2. Energy'!P10</f>
        <v/>
      </c>
      <c r="E5">
        <f>'2. Energy'!Q10</f>
        <v/>
      </c>
      <c r="F5">
        <f>'3. Nomination'!W6</f>
        <v/>
      </c>
      <c r="G5">
        <f>'3. Nomination'!X6</f>
        <v/>
      </c>
      <c r="H5">
        <f>'3. Nomination'!Y6</f>
        <v/>
      </c>
      <c r="I5">
        <f>'3. Nomination'!Z6</f>
        <v/>
      </c>
      <c r="J5">
        <f>'3. Nomination'!AA6</f>
        <v/>
      </c>
      <c r="K5">
        <f>'3. Nomination'!AB6</f>
        <v/>
      </c>
      <c r="L5">
        <f>'3. Nomination'!AC6</f>
        <v/>
      </c>
      <c r="M5">
        <f>'3. Nomination'!AD6</f>
        <v/>
      </c>
      <c r="N5">
        <f>'1. Rates'!C$41*'1. Rates'!C$55</f>
        <v/>
      </c>
      <c r="O5">
        <f>'1. Rates'!D$41*'1. Rates'!D$55</f>
        <v/>
      </c>
      <c r="P5">
        <f>'1. Rates'!E$41*'1. Rates'!E$55</f>
        <v/>
      </c>
      <c r="Q5">
        <f>'1. Rates'!F$41*'1. Rates'!F$55</f>
        <v/>
      </c>
      <c r="R5">
        <f>'1. Rates'!G$41*'1. Rates'!G$55</f>
        <v/>
      </c>
      <c r="S5">
        <f>K5*'1. Rates'!H$55</f>
        <v/>
      </c>
      <c r="V5">
        <f>N5+O5+P5+Q5+R5+S5+T5+U5</f>
        <v/>
      </c>
      <c r="W5">
        <f>F5*'1. Rates'!C$56</f>
        <v/>
      </c>
      <c r="X5">
        <f>G5*'1. Rates'!D$56</f>
        <v/>
      </c>
      <c r="Y5">
        <f>H5*'1. Rates'!E$56</f>
        <v/>
      </c>
      <c r="Z5">
        <f>I5*'1. Rates'!F$56</f>
        <v/>
      </c>
      <c r="AA5">
        <f>J5*'1. Rates'!G$56</f>
        <v/>
      </c>
      <c r="AB5">
        <f>K5*('1. Rates'!$Q41+SUM('1. Rates'!$H$49:$H$52))</f>
        <v/>
      </c>
      <c r="AC5">
        <f>L5*'1. Rates'!Q41</f>
        <v/>
      </c>
      <c r="AD5">
        <f>M5*'2. Energy'!N10</f>
        <v/>
      </c>
      <c r="AE5">
        <f>W5+X5+Y5+Z5+AA5+AB5+AC5+AD5</f>
        <v/>
      </c>
      <c r="AF5">
        <f>(N5+W5)*'1. Rates'!C$60</f>
        <v/>
      </c>
      <c r="AG5">
        <f>(O5+X5)*'1. Rates'!D$60</f>
        <v/>
      </c>
      <c r="AH5">
        <f>(P5+Y5)*'1. Rates'!E$60</f>
        <v/>
      </c>
      <c r="AI5">
        <f>(Q5+Z5)*'1. Rates'!F$60</f>
        <v/>
      </c>
      <c r="AJ5">
        <f>(R5+AA5)*'1. Rates'!G$60</f>
        <v/>
      </c>
      <c r="AK5">
        <f>(S5+AB5)*'1. Rates'!H$60</f>
        <v/>
      </c>
      <c r="AL5">
        <f>(T5+AC5)*'1. Rates'!$I$60</f>
        <v/>
      </c>
      <c r="AM5">
        <f>(U5+AD5)*'1. Rates'!$J$60</f>
        <v/>
      </c>
      <c r="AN5">
        <f>AF5+AG5+AH5+AI5+AJ5+AK5+AL5+AM5</f>
        <v/>
      </c>
      <c r="AO5">
        <f>N5+W5</f>
        <v/>
      </c>
      <c r="AP5">
        <f>O5+X5</f>
        <v/>
      </c>
      <c r="AQ5">
        <f>P5+Y5</f>
        <v/>
      </c>
      <c r="AR5">
        <f>Q5+Z5</f>
        <v/>
      </c>
      <c r="AS5">
        <f>R5+AA5</f>
        <v/>
      </c>
      <c r="AT5">
        <f>S5+AB5</f>
        <v/>
      </c>
      <c r="AU5">
        <f>T5+AC5</f>
        <v/>
      </c>
      <c r="AV5">
        <f>U5+AD5</f>
        <v/>
      </c>
      <c r="AW5">
        <f>AO5+AP5+AQ5+AR5+AS5+AT5+AU5+AV5</f>
        <v/>
      </c>
      <c r="AX5">
        <f>N5+W5+AF5</f>
        <v/>
      </c>
      <c r="AY5">
        <f>O5+X5+AG5</f>
        <v/>
      </c>
      <c r="AZ5">
        <f>P5+Y5+AH5</f>
        <v/>
      </c>
      <c r="BA5">
        <f>Q5+Z5+AI5</f>
        <v/>
      </c>
      <c r="BB5">
        <f>R5+AA5+AJ5</f>
        <v/>
      </c>
      <c r="BC5">
        <f>S5+AB5+AK5</f>
        <v/>
      </c>
      <c r="BD5">
        <f>T5+AC5+AL5</f>
        <v/>
      </c>
      <c r="BE5">
        <f>U5+AD5+AM5</f>
        <v/>
      </c>
      <c r="BF5">
        <f>AX5+AY5+AZ5+BA5+BB5+BC5+BD5+BE5</f>
        <v/>
      </c>
      <c r="BG5">
        <f>AO5/F5</f>
        <v/>
      </c>
      <c r="BH5">
        <f>AP5/G5</f>
        <v/>
      </c>
      <c r="BI5">
        <f>AQ5/H5</f>
        <v/>
      </c>
      <c r="BJ5">
        <f>AR5/I5</f>
        <v/>
      </c>
      <c r="BK5">
        <f>AS5/J5</f>
        <v/>
      </c>
      <c r="BL5">
        <f>AT5/K5</f>
        <v/>
      </c>
      <c r="BN5">
        <f>AV5/M5</f>
        <v/>
      </c>
      <c r="BO5">
        <f>AW5/E5</f>
        <v/>
      </c>
      <c r="BP5">
        <f>AX5/F5</f>
        <v/>
      </c>
      <c r="BQ5">
        <f>AY5/G5</f>
        <v/>
      </c>
      <c r="BR5">
        <f>AZ5/H5</f>
        <v/>
      </c>
      <c r="BS5">
        <f>BA5/I5</f>
        <v/>
      </c>
      <c r="BT5">
        <f>BB5/J5</f>
        <v/>
      </c>
      <c r="BU5">
        <f>BC5/K5</f>
        <v/>
      </c>
      <c r="BW5">
        <f>BE5/M5</f>
        <v/>
      </c>
      <c r="BX5">
        <f>BF5/E5</f>
        <v/>
      </c>
    </row>
    <row r="6">
      <c r="B6" t="n">
        <v>2</v>
      </c>
      <c r="C6">
        <f>'2. Energy'!O11</f>
        <v/>
      </c>
      <c r="D6">
        <f>'2. Energy'!P11</f>
        <v/>
      </c>
      <c r="E6">
        <f>'2. Energy'!Q11</f>
        <v/>
      </c>
      <c r="F6">
        <f>'3. Nomination'!W7</f>
        <v/>
      </c>
      <c r="G6">
        <f>'3. Nomination'!X7</f>
        <v/>
      </c>
      <c r="H6">
        <f>'3. Nomination'!Y7</f>
        <v/>
      </c>
      <c r="I6">
        <f>'3. Nomination'!Z7</f>
        <v/>
      </c>
      <c r="J6">
        <f>'3. Nomination'!AA7</f>
        <v/>
      </c>
      <c r="K6">
        <f>'3. Nomination'!AB7</f>
        <v/>
      </c>
      <c r="L6">
        <f>'3. Nomination'!AC7</f>
        <v/>
      </c>
      <c r="M6">
        <f>'3. Nomination'!AD7</f>
        <v/>
      </c>
      <c r="N6">
        <f>'1. Rates'!C$41*'1. Rates'!C$55</f>
        <v/>
      </c>
      <c r="O6">
        <f>'1. Rates'!D$41*'1. Rates'!D$55</f>
        <v/>
      </c>
      <c r="P6">
        <f>'1. Rates'!E$41*'1. Rates'!E$55</f>
        <v/>
      </c>
      <c r="Q6">
        <f>'1. Rates'!F$41*'1. Rates'!F$55</f>
        <v/>
      </c>
      <c r="R6">
        <f>'1. Rates'!G$41*'1. Rates'!G$55</f>
        <v/>
      </c>
      <c r="S6">
        <f>K6*'1. Rates'!H$55</f>
        <v/>
      </c>
      <c r="V6">
        <f>N6+O6+P6+Q6+R6+S6+T6+U6</f>
        <v/>
      </c>
      <c r="W6">
        <f>F6*'1. Rates'!C$56</f>
        <v/>
      </c>
      <c r="X6">
        <f>G6*'1. Rates'!D$56</f>
        <v/>
      </c>
      <c r="Y6">
        <f>H6*'1. Rates'!E$56</f>
        <v/>
      </c>
      <c r="Z6">
        <f>I6*'1. Rates'!F$56</f>
        <v/>
      </c>
      <c r="AA6">
        <f>J6*'1. Rates'!G$56</f>
        <v/>
      </c>
      <c r="AB6">
        <f>K6*('1. Rates'!$Q42+SUM('1. Rates'!$H$49:$H$52))</f>
        <v/>
      </c>
      <c r="AC6">
        <f>L6*'1. Rates'!Q42</f>
        <v/>
      </c>
      <c r="AD6">
        <f>M6*'2. Energy'!N11</f>
        <v/>
      </c>
      <c r="AE6">
        <f>W6+X6+Y6+Z6+AA6+AB6+AC6+AD6</f>
        <v/>
      </c>
      <c r="AF6">
        <f>(N6+W6)*'1. Rates'!C$60</f>
        <v/>
      </c>
      <c r="AG6">
        <f>(O6+X6)*'1. Rates'!D$60</f>
        <v/>
      </c>
      <c r="AH6">
        <f>(P6+Y6)*'1. Rates'!E$60</f>
        <v/>
      </c>
      <c r="AI6">
        <f>(Q6+Z6)*'1. Rates'!F$60</f>
        <v/>
      </c>
      <c r="AJ6">
        <f>(R6+AA6)*'1. Rates'!G$60</f>
        <v/>
      </c>
      <c r="AK6">
        <f>(S6+AB6)*'1. Rates'!H$60</f>
        <v/>
      </c>
      <c r="AL6">
        <f>(T6+AC6)*'1. Rates'!$I$60</f>
        <v/>
      </c>
      <c r="AM6">
        <f>(U6+AD6)*'1. Rates'!$J$60</f>
        <v/>
      </c>
      <c r="AN6">
        <f>AF6+AG6+AH6+AI6+AJ6+AK6+AL6+AM6</f>
        <v/>
      </c>
      <c r="AO6">
        <f>N6+W6</f>
        <v/>
      </c>
      <c r="AP6">
        <f>O6+X6</f>
        <v/>
      </c>
      <c r="AQ6">
        <f>P6+Y6</f>
        <v/>
      </c>
      <c r="AR6">
        <f>Q6+Z6</f>
        <v/>
      </c>
      <c r="AS6">
        <f>R6+AA6</f>
        <v/>
      </c>
      <c r="AT6">
        <f>S6+AB6</f>
        <v/>
      </c>
      <c r="AU6">
        <f>T6+AC6</f>
        <v/>
      </c>
      <c r="AV6">
        <f>U6+AD6</f>
        <v/>
      </c>
      <c r="AW6">
        <f>AO6+AP6+AQ6+AR6+AS6+AT6+AU6+AV6</f>
        <v/>
      </c>
      <c r="AX6">
        <f>N6+W6+AF6</f>
        <v/>
      </c>
      <c r="AY6">
        <f>O6+X6+AG6</f>
        <v/>
      </c>
      <c r="AZ6">
        <f>P6+Y6+AH6</f>
        <v/>
      </c>
      <c r="BA6">
        <f>Q6+Z6+AI6</f>
        <v/>
      </c>
      <c r="BB6">
        <f>R6+AA6+AJ6</f>
        <v/>
      </c>
      <c r="BC6">
        <f>S6+AB6+AK6</f>
        <v/>
      </c>
      <c r="BD6">
        <f>T6+AC6+AL6</f>
        <v/>
      </c>
      <c r="BE6">
        <f>U6+AD6+AM6</f>
        <v/>
      </c>
      <c r="BF6">
        <f>AX6+AY6+AZ6+BA6+BB6+BC6+BD6+BE6</f>
        <v/>
      </c>
      <c r="BG6">
        <f>AO6/F6</f>
        <v/>
      </c>
      <c r="BH6">
        <f>AP6/G6</f>
        <v/>
      </c>
      <c r="BI6">
        <f>AQ6/H6</f>
        <v/>
      </c>
      <c r="BJ6">
        <f>AR6/I6</f>
        <v/>
      </c>
      <c r="BK6">
        <f>AS6/J6</f>
        <v/>
      </c>
      <c r="BL6">
        <f>AT6/K6</f>
        <v/>
      </c>
      <c r="BN6">
        <f>AV6/M6</f>
        <v/>
      </c>
      <c r="BO6">
        <f>AW6/E6</f>
        <v/>
      </c>
      <c r="BP6">
        <f>AX6/F6</f>
        <v/>
      </c>
      <c r="BQ6">
        <f>AY6/G6</f>
        <v/>
      </c>
      <c r="BR6">
        <f>AZ6/H6</f>
        <v/>
      </c>
      <c r="BS6">
        <f>BA6/I6</f>
        <v/>
      </c>
      <c r="BT6">
        <f>BB6/J6</f>
        <v/>
      </c>
      <c r="BU6">
        <f>BC6/K6</f>
        <v/>
      </c>
      <c r="BW6">
        <f>BE6/M6</f>
        <v/>
      </c>
      <c r="BX6">
        <f>BF6/E6</f>
        <v/>
      </c>
    </row>
    <row r="7">
      <c r="B7" t="n">
        <v>3</v>
      </c>
      <c r="C7">
        <f>'2. Energy'!O12</f>
        <v/>
      </c>
      <c r="D7">
        <f>'2. Energy'!P12</f>
        <v/>
      </c>
      <c r="E7">
        <f>'2. Energy'!Q12</f>
        <v/>
      </c>
      <c r="F7">
        <f>'3. Nomination'!W8</f>
        <v/>
      </c>
      <c r="G7">
        <f>'3. Nomination'!X8</f>
        <v/>
      </c>
      <c r="H7">
        <f>'3. Nomination'!Y8</f>
        <v/>
      </c>
      <c r="I7">
        <f>'3. Nomination'!Z8</f>
        <v/>
      </c>
      <c r="J7">
        <f>'3. Nomination'!AA8</f>
        <v/>
      </c>
      <c r="K7">
        <f>'3. Nomination'!AB8</f>
        <v/>
      </c>
      <c r="L7">
        <f>'3. Nomination'!AC8</f>
        <v/>
      </c>
      <c r="M7">
        <f>'3. Nomination'!AD8</f>
        <v/>
      </c>
      <c r="N7">
        <f>'1. Rates'!C$41*'1. Rates'!C$55</f>
        <v/>
      </c>
      <c r="O7">
        <f>'1. Rates'!D$41*'1. Rates'!D$55</f>
        <v/>
      </c>
      <c r="P7">
        <f>'1. Rates'!E$41*'1. Rates'!E$55</f>
        <v/>
      </c>
      <c r="Q7">
        <f>'1. Rates'!F$41*'1. Rates'!F$55</f>
        <v/>
      </c>
      <c r="R7">
        <f>'1. Rates'!G$41*'1. Rates'!G$55</f>
        <v/>
      </c>
      <c r="S7">
        <f>K7*'1. Rates'!H$55</f>
        <v/>
      </c>
      <c r="V7">
        <f>N7+O7+P7+Q7+R7+S7+T7+U7</f>
        <v/>
      </c>
      <c r="W7">
        <f>F7*'1. Rates'!C$56</f>
        <v/>
      </c>
      <c r="X7">
        <f>G7*'1. Rates'!D$56</f>
        <v/>
      </c>
      <c r="Y7">
        <f>H7*'1. Rates'!E$56</f>
        <v/>
      </c>
      <c r="Z7">
        <f>I7*'1. Rates'!F$56</f>
        <v/>
      </c>
      <c r="AA7">
        <f>J7*'1. Rates'!G$56</f>
        <v/>
      </c>
      <c r="AB7">
        <f>K7*('1. Rates'!$Q43+SUM('1. Rates'!$H$49:$H$52))</f>
        <v/>
      </c>
      <c r="AC7">
        <f>L7*'1. Rates'!Q43</f>
        <v/>
      </c>
      <c r="AD7">
        <f>M7*'2. Energy'!N12</f>
        <v/>
      </c>
      <c r="AE7">
        <f>W7+X7+Y7+Z7+AA7+AB7+AC7+AD7</f>
        <v/>
      </c>
      <c r="AF7">
        <f>(N7+W7)*'1. Rates'!C$60</f>
        <v/>
      </c>
      <c r="AG7">
        <f>(O7+X7)*'1. Rates'!D$60</f>
        <v/>
      </c>
      <c r="AH7">
        <f>(P7+Y7)*'1. Rates'!E$60</f>
        <v/>
      </c>
      <c r="AI7">
        <f>(Q7+Z7)*'1. Rates'!F$60</f>
        <v/>
      </c>
      <c r="AJ7">
        <f>(R7+AA7)*'1. Rates'!G$60</f>
        <v/>
      </c>
      <c r="AK7">
        <f>(S7+AB7)*'1. Rates'!H$60</f>
        <v/>
      </c>
      <c r="AL7">
        <f>(T7+AC7)*'1. Rates'!$I$60</f>
        <v/>
      </c>
      <c r="AM7">
        <f>(U7+AD7)*'1. Rates'!$J$60</f>
        <v/>
      </c>
      <c r="AN7">
        <f>AF7+AG7+AH7+AI7+AJ7+AK7+AL7+AM7</f>
        <v/>
      </c>
      <c r="AO7">
        <f>N7+W7</f>
        <v/>
      </c>
      <c r="AP7">
        <f>O7+X7</f>
        <v/>
      </c>
      <c r="AQ7">
        <f>P7+Y7</f>
        <v/>
      </c>
      <c r="AR7">
        <f>Q7+Z7</f>
        <v/>
      </c>
      <c r="AS7">
        <f>R7+AA7</f>
        <v/>
      </c>
      <c r="AT7">
        <f>S7+AB7</f>
        <v/>
      </c>
      <c r="AU7">
        <f>T7+AC7</f>
        <v/>
      </c>
      <c r="AV7">
        <f>U7+AD7</f>
        <v/>
      </c>
      <c r="AW7">
        <f>AO7+AP7+AQ7+AR7+AS7+AT7+AU7+AV7</f>
        <v/>
      </c>
      <c r="AX7">
        <f>N7+W7+AF7</f>
        <v/>
      </c>
      <c r="AY7">
        <f>O7+X7+AG7</f>
        <v/>
      </c>
      <c r="AZ7">
        <f>P7+Y7+AH7</f>
        <v/>
      </c>
      <c r="BA7">
        <f>Q7+Z7+AI7</f>
        <v/>
      </c>
      <c r="BB7">
        <f>R7+AA7+AJ7</f>
        <v/>
      </c>
      <c r="BC7">
        <f>S7+AB7+AK7</f>
        <v/>
      </c>
      <c r="BD7">
        <f>T7+AC7+AL7</f>
        <v/>
      </c>
      <c r="BE7">
        <f>U7+AD7+AM7</f>
        <v/>
      </c>
      <c r="BF7">
        <f>AX7+AY7+AZ7+BA7+BB7+BC7+BD7+BE7</f>
        <v/>
      </c>
      <c r="BG7">
        <f>AO7/F7</f>
        <v/>
      </c>
      <c r="BH7">
        <f>AP7/G7</f>
        <v/>
      </c>
      <c r="BI7">
        <f>AQ7/H7</f>
        <v/>
      </c>
      <c r="BJ7">
        <f>AR7/I7</f>
        <v/>
      </c>
      <c r="BK7">
        <f>AS7/J7</f>
        <v/>
      </c>
      <c r="BL7">
        <f>AT7/K7</f>
        <v/>
      </c>
      <c r="BN7">
        <f>AV7/M7</f>
        <v/>
      </c>
      <c r="BO7">
        <f>AW7/E7</f>
        <v/>
      </c>
      <c r="BP7">
        <f>AX7/F7</f>
        <v/>
      </c>
      <c r="BQ7">
        <f>AY7/G7</f>
        <v/>
      </c>
      <c r="BR7">
        <f>AZ7/H7</f>
        <v/>
      </c>
      <c r="BS7">
        <f>BA7/I7</f>
        <v/>
      </c>
      <c r="BT7">
        <f>BB7/J7</f>
        <v/>
      </c>
      <c r="BU7">
        <f>BC7/K7</f>
        <v/>
      </c>
      <c r="BW7">
        <f>BE7/M7</f>
        <v/>
      </c>
      <c r="BX7">
        <f>BF7/E7</f>
        <v/>
      </c>
    </row>
    <row r="8">
      <c r="B8" t="n">
        <v>4</v>
      </c>
      <c r="C8">
        <f>'2. Energy'!O13</f>
        <v/>
      </c>
      <c r="D8">
        <f>'2. Energy'!P13</f>
        <v/>
      </c>
      <c r="E8">
        <f>'2. Energy'!Q13</f>
        <v/>
      </c>
      <c r="F8">
        <f>'3. Nomination'!W9</f>
        <v/>
      </c>
      <c r="G8">
        <f>'3. Nomination'!X9</f>
        <v/>
      </c>
      <c r="H8">
        <f>'3. Nomination'!Y9</f>
        <v/>
      </c>
      <c r="I8">
        <f>'3. Nomination'!Z9</f>
        <v/>
      </c>
      <c r="J8">
        <f>'3. Nomination'!AA9</f>
        <v/>
      </c>
      <c r="K8">
        <f>'3. Nomination'!AB9</f>
        <v/>
      </c>
      <c r="L8">
        <f>'3. Nomination'!AC9</f>
        <v/>
      </c>
      <c r="M8">
        <f>'3. Nomination'!AD9</f>
        <v/>
      </c>
      <c r="N8">
        <f>'1. Rates'!C$41*'1. Rates'!C$55</f>
        <v/>
      </c>
      <c r="O8">
        <f>'1. Rates'!D$41*'1. Rates'!D$55</f>
        <v/>
      </c>
      <c r="P8">
        <f>'1. Rates'!E$41*'1. Rates'!E$55</f>
        <v/>
      </c>
      <c r="Q8">
        <f>'1. Rates'!F$41*'1. Rates'!F$55</f>
        <v/>
      </c>
      <c r="R8">
        <f>'1. Rates'!G$41*'1. Rates'!G$55</f>
        <v/>
      </c>
      <c r="S8">
        <f>K8*'1. Rates'!H$55</f>
        <v/>
      </c>
      <c r="V8">
        <f>N8+O8+P8+Q8+R8+S8+T8+U8</f>
        <v/>
      </c>
      <c r="W8">
        <f>F8*'1. Rates'!C$56</f>
        <v/>
      </c>
      <c r="X8">
        <f>G8*'1. Rates'!D$56</f>
        <v/>
      </c>
      <c r="Y8">
        <f>H8*'1. Rates'!E$56</f>
        <v/>
      </c>
      <c r="Z8">
        <f>I8*'1. Rates'!F$56</f>
        <v/>
      </c>
      <c r="AA8">
        <f>J8*'1. Rates'!G$56</f>
        <v/>
      </c>
      <c r="AB8">
        <f>K8*('1. Rates'!$Q44+SUM('1. Rates'!$H$49:$H$52))</f>
        <v/>
      </c>
      <c r="AC8">
        <f>L8*'1. Rates'!Q44</f>
        <v/>
      </c>
      <c r="AD8">
        <f>M8*'2. Energy'!N13</f>
        <v/>
      </c>
      <c r="AE8">
        <f>W8+X8+Y8+Z8+AA8+AB8+AC8+AD8</f>
        <v/>
      </c>
      <c r="AF8">
        <f>(N8+W8)*'1. Rates'!C$60</f>
        <v/>
      </c>
      <c r="AG8">
        <f>(O8+X8)*'1. Rates'!D$60</f>
        <v/>
      </c>
      <c r="AH8">
        <f>(P8+Y8)*'1. Rates'!E$60</f>
        <v/>
      </c>
      <c r="AI8">
        <f>(Q8+Z8)*'1. Rates'!F$60</f>
        <v/>
      </c>
      <c r="AJ8">
        <f>(R8+AA8)*'1. Rates'!G$60</f>
        <v/>
      </c>
      <c r="AK8">
        <f>(S8+AB8)*'1. Rates'!H$60</f>
        <v/>
      </c>
      <c r="AL8">
        <f>(T8+AC8)*'1. Rates'!$I$60</f>
        <v/>
      </c>
      <c r="AM8">
        <f>(U8+AD8)*'1. Rates'!$J$60</f>
        <v/>
      </c>
      <c r="AN8">
        <f>AF8+AG8+AH8+AI8+AJ8+AK8+AL8+AM8</f>
        <v/>
      </c>
      <c r="AO8">
        <f>N8+W8</f>
        <v/>
      </c>
      <c r="AP8">
        <f>O8+X8</f>
        <v/>
      </c>
      <c r="AQ8">
        <f>P8+Y8</f>
        <v/>
      </c>
      <c r="AR8">
        <f>Q8+Z8</f>
        <v/>
      </c>
      <c r="AS8">
        <f>R8+AA8</f>
        <v/>
      </c>
      <c r="AT8">
        <f>S8+AB8</f>
        <v/>
      </c>
      <c r="AU8">
        <f>T8+AC8</f>
        <v/>
      </c>
      <c r="AV8">
        <f>U8+AD8</f>
        <v/>
      </c>
      <c r="AW8">
        <f>AO8+AP8+AQ8+AR8+AS8+AT8+AU8+AV8</f>
        <v/>
      </c>
      <c r="AX8">
        <f>N8+W8+AF8</f>
        <v/>
      </c>
      <c r="AY8">
        <f>O8+X8+AG8</f>
        <v/>
      </c>
      <c r="AZ8">
        <f>P8+Y8+AH8</f>
        <v/>
      </c>
      <c r="BA8">
        <f>Q8+Z8+AI8</f>
        <v/>
      </c>
      <c r="BB8">
        <f>R8+AA8+AJ8</f>
        <v/>
      </c>
      <c r="BC8">
        <f>S8+AB8+AK8</f>
        <v/>
      </c>
      <c r="BD8">
        <f>T8+AC8+AL8</f>
        <v/>
      </c>
      <c r="BE8">
        <f>U8+AD8+AM8</f>
        <v/>
      </c>
      <c r="BF8">
        <f>AX8+AY8+AZ8+BA8+BB8+BC8+BD8+BE8</f>
        <v/>
      </c>
      <c r="BG8">
        <f>AO8/F8</f>
        <v/>
      </c>
      <c r="BH8">
        <f>AP8/G8</f>
        <v/>
      </c>
      <c r="BI8">
        <f>AQ8/H8</f>
        <v/>
      </c>
      <c r="BJ8">
        <f>AR8/I8</f>
        <v/>
      </c>
      <c r="BK8">
        <f>AS8/J8</f>
        <v/>
      </c>
      <c r="BL8">
        <f>AT8/K8</f>
        <v/>
      </c>
      <c r="BN8">
        <f>AV8/M8</f>
        <v/>
      </c>
      <c r="BO8">
        <f>AW8/E8</f>
        <v/>
      </c>
      <c r="BP8">
        <f>AX8/F8</f>
        <v/>
      </c>
      <c r="BQ8">
        <f>AY8/G8</f>
        <v/>
      </c>
      <c r="BR8">
        <f>AZ8/H8</f>
        <v/>
      </c>
      <c r="BS8">
        <f>BA8/I8</f>
        <v/>
      </c>
      <c r="BT8">
        <f>BB8/J8</f>
        <v/>
      </c>
      <c r="BU8">
        <f>BC8/K8</f>
        <v/>
      </c>
      <c r="BW8">
        <f>BE8/M8</f>
        <v/>
      </c>
      <c r="BX8">
        <f>BF8/E8</f>
        <v/>
      </c>
    </row>
    <row r="9">
      <c r="B9" t="n">
        <v>5</v>
      </c>
      <c r="C9">
        <f>'2. Energy'!O14</f>
        <v/>
      </c>
      <c r="D9">
        <f>'2. Energy'!P14</f>
        <v/>
      </c>
      <c r="E9">
        <f>'2. Energy'!Q14</f>
        <v/>
      </c>
      <c r="F9">
        <f>'3. Nomination'!W10</f>
        <v/>
      </c>
      <c r="G9">
        <f>'3. Nomination'!X10</f>
        <v/>
      </c>
      <c r="H9">
        <f>'3. Nomination'!Y10</f>
        <v/>
      </c>
      <c r="I9">
        <f>'3. Nomination'!Z10</f>
        <v/>
      </c>
      <c r="J9">
        <f>'3. Nomination'!AA10</f>
        <v/>
      </c>
      <c r="K9">
        <f>'3. Nomination'!AB10</f>
        <v/>
      </c>
      <c r="L9">
        <f>'3. Nomination'!AC10</f>
        <v/>
      </c>
      <c r="M9">
        <f>'3. Nomination'!AD10</f>
        <v/>
      </c>
      <c r="N9">
        <f>'1. Rates'!C$41*'1. Rates'!C$55</f>
        <v/>
      </c>
      <c r="O9">
        <f>'1. Rates'!D$41*'1. Rates'!D$55</f>
        <v/>
      </c>
      <c r="P9">
        <f>'1. Rates'!E$41*'1. Rates'!E$55</f>
        <v/>
      </c>
      <c r="Q9">
        <f>'1. Rates'!F$41*'1. Rates'!F$55</f>
        <v/>
      </c>
      <c r="R9">
        <f>'1. Rates'!G$41*'1. Rates'!G$55</f>
        <v/>
      </c>
      <c r="S9">
        <f>K9*'1. Rates'!H$55</f>
        <v/>
      </c>
      <c r="V9">
        <f>N9+O9+P9+Q9+R9+S9+T9+U9</f>
        <v/>
      </c>
      <c r="W9">
        <f>F9*'1. Rates'!C$56</f>
        <v/>
      </c>
      <c r="X9">
        <f>G9*'1. Rates'!D$56</f>
        <v/>
      </c>
      <c r="Y9">
        <f>H9*'1. Rates'!E$56</f>
        <v/>
      </c>
      <c r="Z9">
        <f>I9*'1. Rates'!F$56</f>
        <v/>
      </c>
      <c r="AA9">
        <f>J9*'1. Rates'!G$56</f>
        <v/>
      </c>
      <c r="AB9">
        <f>K9*('1. Rates'!$Q45+SUM('1. Rates'!$H$49:$H$52))</f>
        <v/>
      </c>
      <c r="AC9">
        <f>L9*'1. Rates'!Q45</f>
        <v/>
      </c>
      <c r="AD9">
        <f>M9*'2. Energy'!N14</f>
        <v/>
      </c>
      <c r="AE9">
        <f>W9+X9+Y9+Z9+AA9+AB9+AC9+AD9</f>
        <v/>
      </c>
      <c r="AF9">
        <f>(N9+W9)*'1. Rates'!C$60</f>
        <v/>
      </c>
      <c r="AG9">
        <f>(O9+X9)*'1. Rates'!D$60</f>
        <v/>
      </c>
      <c r="AH9">
        <f>(P9+Y9)*'1. Rates'!E$60</f>
        <v/>
      </c>
      <c r="AI9">
        <f>(Q9+Z9)*'1. Rates'!F$60</f>
        <v/>
      </c>
      <c r="AJ9">
        <f>(R9+AA9)*'1. Rates'!G$60</f>
        <v/>
      </c>
      <c r="AK9">
        <f>(S9+AB9)*'1. Rates'!H$60</f>
        <v/>
      </c>
      <c r="AL9">
        <f>(T9+AC9)*'1. Rates'!$I$60</f>
        <v/>
      </c>
      <c r="AM9">
        <f>(U9+AD9)*'1. Rates'!$J$60</f>
        <v/>
      </c>
      <c r="AN9">
        <f>AF9+AG9+AH9+AI9+AJ9+AK9+AL9+AM9</f>
        <v/>
      </c>
      <c r="AO9">
        <f>N9+W9</f>
        <v/>
      </c>
      <c r="AP9">
        <f>O9+X9</f>
        <v/>
      </c>
      <c r="AQ9">
        <f>P9+Y9</f>
        <v/>
      </c>
      <c r="AR9">
        <f>Q9+Z9</f>
        <v/>
      </c>
      <c r="AS9">
        <f>R9+AA9</f>
        <v/>
      </c>
      <c r="AT9">
        <f>S9+AB9</f>
        <v/>
      </c>
      <c r="AU9">
        <f>T9+AC9</f>
        <v/>
      </c>
      <c r="AV9">
        <f>U9+AD9</f>
        <v/>
      </c>
      <c r="AW9">
        <f>AO9+AP9+AQ9+AR9+AS9+AT9+AU9+AV9</f>
        <v/>
      </c>
      <c r="AX9">
        <f>N9+W9+AF9</f>
        <v/>
      </c>
      <c r="AY9">
        <f>O9+X9+AG9</f>
        <v/>
      </c>
      <c r="AZ9">
        <f>P9+Y9+AH9</f>
        <v/>
      </c>
      <c r="BA9">
        <f>Q9+Z9+AI9</f>
        <v/>
      </c>
      <c r="BB9">
        <f>R9+AA9+AJ9</f>
        <v/>
      </c>
      <c r="BC9">
        <f>S9+AB9+AK9</f>
        <v/>
      </c>
      <c r="BD9">
        <f>T9+AC9+AL9</f>
        <v/>
      </c>
      <c r="BE9">
        <f>U9+AD9+AM9</f>
        <v/>
      </c>
      <c r="BF9">
        <f>AX9+AY9+AZ9+BA9+BB9+BC9+BD9+BE9</f>
        <v/>
      </c>
      <c r="BG9">
        <f>AO9/F9</f>
        <v/>
      </c>
      <c r="BH9">
        <f>AP9/G9</f>
        <v/>
      </c>
      <c r="BI9">
        <f>AQ9/H9</f>
        <v/>
      </c>
      <c r="BJ9">
        <f>AR9/I9</f>
        <v/>
      </c>
      <c r="BK9">
        <f>AS9/J9</f>
        <v/>
      </c>
      <c r="BL9">
        <f>AT9/K9</f>
        <v/>
      </c>
      <c r="BN9">
        <f>AV9/M9</f>
        <v/>
      </c>
      <c r="BO9">
        <f>AW9/E9</f>
        <v/>
      </c>
      <c r="BP9">
        <f>AX9/F9</f>
        <v/>
      </c>
      <c r="BQ9">
        <f>AY9/G9</f>
        <v/>
      </c>
      <c r="BR9">
        <f>AZ9/H9</f>
        <v/>
      </c>
      <c r="BS9">
        <f>BA9/I9</f>
        <v/>
      </c>
      <c r="BT9">
        <f>BB9/J9</f>
        <v/>
      </c>
      <c r="BU9">
        <f>BC9/K9</f>
        <v/>
      </c>
      <c r="BW9">
        <f>BE9/M9</f>
        <v/>
      </c>
      <c r="BX9">
        <f>BF9/E9</f>
        <v/>
      </c>
    </row>
    <row r="10">
      <c r="B10" t="n">
        <v>6</v>
      </c>
      <c r="C10">
        <f>'2. Energy'!O15</f>
        <v/>
      </c>
      <c r="D10">
        <f>'2. Energy'!P15</f>
        <v/>
      </c>
      <c r="E10">
        <f>'2. Energy'!Q15</f>
        <v/>
      </c>
      <c r="F10">
        <f>'3. Nomination'!W11</f>
        <v/>
      </c>
      <c r="G10">
        <f>'3. Nomination'!X11</f>
        <v/>
      </c>
      <c r="H10">
        <f>'3. Nomination'!Y11</f>
        <v/>
      </c>
      <c r="I10">
        <f>'3. Nomination'!Z11</f>
        <v/>
      </c>
      <c r="J10">
        <f>'3. Nomination'!AA11</f>
        <v/>
      </c>
      <c r="K10">
        <f>'3. Nomination'!AB11</f>
        <v/>
      </c>
      <c r="L10">
        <f>'3. Nomination'!AC11</f>
        <v/>
      </c>
      <c r="M10">
        <f>'3. Nomination'!AD11</f>
        <v/>
      </c>
      <c r="N10">
        <f>'1. Rates'!C$41*'1. Rates'!C$55</f>
        <v/>
      </c>
      <c r="O10">
        <f>'1. Rates'!D$41*'1. Rates'!D$55</f>
        <v/>
      </c>
      <c r="P10">
        <f>'1. Rates'!E$41*'1. Rates'!E$55</f>
        <v/>
      </c>
      <c r="Q10">
        <f>'1. Rates'!F$41*'1. Rates'!F$55</f>
        <v/>
      </c>
      <c r="R10">
        <f>'1. Rates'!G$41*'1. Rates'!G$55</f>
        <v/>
      </c>
      <c r="S10">
        <f>K10*'1. Rates'!H$55</f>
        <v/>
      </c>
      <c r="V10">
        <f>N10+O10+P10+Q10+R10+S10+T10+U10</f>
        <v/>
      </c>
      <c r="W10">
        <f>F10*'1. Rates'!C$56</f>
        <v/>
      </c>
      <c r="X10">
        <f>G10*'1. Rates'!D$56</f>
        <v/>
      </c>
      <c r="Y10">
        <f>H10*'1. Rates'!E$56</f>
        <v/>
      </c>
      <c r="Z10">
        <f>I10*'1. Rates'!F$56</f>
        <v/>
      </c>
      <c r="AA10">
        <f>J10*'1. Rates'!G$56</f>
        <v/>
      </c>
      <c r="AB10">
        <f>K10*('1. Rates'!$Q46+SUM('1. Rates'!$H$49:$H$52))</f>
        <v/>
      </c>
      <c r="AC10">
        <f>L10*'1. Rates'!Q46</f>
        <v/>
      </c>
      <c r="AD10">
        <f>M10*'2. Energy'!N15</f>
        <v/>
      </c>
      <c r="AE10">
        <f>W10+X10+Y10+Z10+AA10+AB10+AC10+AD10</f>
        <v/>
      </c>
      <c r="AF10">
        <f>(N10+W10)*'1. Rates'!C$60</f>
        <v/>
      </c>
      <c r="AG10">
        <f>(O10+X10)*'1. Rates'!D$60</f>
        <v/>
      </c>
      <c r="AH10">
        <f>(P10+Y10)*'1. Rates'!E$60</f>
        <v/>
      </c>
      <c r="AI10">
        <f>(Q10+Z10)*'1. Rates'!F$60</f>
        <v/>
      </c>
      <c r="AJ10">
        <f>(R10+AA10)*'1. Rates'!G$60</f>
        <v/>
      </c>
      <c r="AK10">
        <f>(S10+AB10)*'1. Rates'!H$60</f>
        <v/>
      </c>
      <c r="AL10">
        <f>(T10+AC10)*'1. Rates'!$I$60</f>
        <v/>
      </c>
      <c r="AM10">
        <f>(U10+AD10)*'1. Rates'!$J$60</f>
        <v/>
      </c>
      <c r="AN10">
        <f>AF10+AG10+AH10+AI10+AJ10+AK10+AL10+AM10</f>
        <v/>
      </c>
      <c r="AO10">
        <f>N10+W10</f>
        <v/>
      </c>
      <c r="AP10">
        <f>O10+X10</f>
        <v/>
      </c>
      <c r="AQ10">
        <f>P10+Y10</f>
        <v/>
      </c>
      <c r="AR10">
        <f>Q10+Z10</f>
        <v/>
      </c>
      <c r="AS10">
        <f>R10+AA10</f>
        <v/>
      </c>
      <c r="AT10">
        <f>S10+AB10</f>
        <v/>
      </c>
      <c r="AU10">
        <f>T10+AC10</f>
        <v/>
      </c>
      <c r="AV10">
        <f>U10+AD10</f>
        <v/>
      </c>
      <c r="AW10">
        <f>AO10+AP10+AQ10+AR10+AS10+AT10+AU10+AV10</f>
        <v/>
      </c>
      <c r="AX10">
        <f>N10+W10+AF10</f>
        <v/>
      </c>
      <c r="AY10">
        <f>O10+X10+AG10</f>
        <v/>
      </c>
      <c r="AZ10">
        <f>P10+Y10+AH10</f>
        <v/>
      </c>
      <c r="BA10">
        <f>Q10+Z10+AI10</f>
        <v/>
      </c>
      <c r="BB10">
        <f>R10+AA10+AJ10</f>
        <v/>
      </c>
      <c r="BC10">
        <f>S10+AB10+AK10</f>
        <v/>
      </c>
      <c r="BD10">
        <f>T10+AC10+AL10</f>
        <v/>
      </c>
      <c r="BE10">
        <f>U10+AD10+AM10</f>
        <v/>
      </c>
      <c r="BF10">
        <f>AX10+AY10+AZ10+BA10+BB10+BC10+BD10+BE10</f>
        <v/>
      </c>
      <c r="BG10">
        <f>AO10/F10</f>
        <v/>
      </c>
      <c r="BH10">
        <f>AP10/G10</f>
        <v/>
      </c>
      <c r="BI10">
        <f>AQ10/H10</f>
        <v/>
      </c>
      <c r="BJ10">
        <f>AR10/I10</f>
        <v/>
      </c>
      <c r="BK10">
        <f>AS10/J10</f>
        <v/>
      </c>
      <c r="BL10">
        <f>AT10/K10</f>
        <v/>
      </c>
      <c r="BN10">
        <f>AV10/M10</f>
        <v/>
      </c>
      <c r="BO10">
        <f>AW10/E10</f>
        <v/>
      </c>
      <c r="BP10">
        <f>AX10/F10</f>
        <v/>
      </c>
      <c r="BQ10">
        <f>AY10/G10</f>
        <v/>
      </c>
      <c r="BR10">
        <f>AZ10/H10</f>
        <v/>
      </c>
      <c r="BS10">
        <f>BA10/I10</f>
        <v/>
      </c>
      <c r="BT10">
        <f>BB10/J10</f>
        <v/>
      </c>
      <c r="BU10">
        <f>BC10/K10</f>
        <v/>
      </c>
      <c r="BW10">
        <f>BE10/M10</f>
        <v/>
      </c>
      <c r="BX10">
        <f>BF10/E10</f>
        <v/>
      </c>
    </row>
    <row r="11">
      <c r="B11" t="n">
        <v>7</v>
      </c>
      <c r="C11">
        <f>'2. Energy'!O16</f>
        <v/>
      </c>
      <c r="D11">
        <f>'2. Energy'!P16</f>
        <v/>
      </c>
      <c r="E11">
        <f>'2. Energy'!Q16</f>
        <v/>
      </c>
      <c r="F11">
        <f>'3. Nomination'!W12</f>
        <v/>
      </c>
      <c r="G11">
        <f>'3. Nomination'!X12</f>
        <v/>
      </c>
      <c r="H11">
        <f>'3. Nomination'!Y12</f>
        <v/>
      </c>
      <c r="I11">
        <f>'3. Nomination'!Z12</f>
        <v/>
      </c>
      <c r="J11">
        <f>'3. Nomination'!AA12</f>
        <v/>
      </c>
      <c r="K11">
        <f>'3. Nomination'!AB12</f>
        <v/>
      </c>
      <c r="L11">
        <f>'3. Nomination'!AC12</f>
        <v/>
      </c>
      <c r="M11">
        <f>'3. Nomination'!AD12</f>
        <v/>
      </c>
      <c r="N11">
        <f>'1. Rates'!C$41*'1. Rates'!C$55</f>
        <v/>
      </c>
      <c r="O11">
        <f>'1. Rates'!D$41*'1. Rates'!D$55</f>
        <v/>
      </c>
      <c r="P11">
        <f>'1. Rates'!E$41*'1. Rates'!E$55</f>
        <v/>
      </c>
      <c r="Q11">
        <f>'1. Rates'!F$41*'1. Rates'!F$55</f>
        <v/>
      </c>
      <c r="R11">
        <f>'1. Rates'!G$41*'1. Rates'!G$55</f>
        <v/>
      </c>
      <c r="S11">
        <f>K11*'1. Rates'!H$55</f>
        <v/>
      </c>
      <c r="V11">
        <f>N11+O11+P11+Q11+R11+S11+T11+U11</f>
        <v/>
      </c>
      <c r="W11">
        <f>F11*'1. Rates'!C$56</f>
        <v/>
      </c>
      <c r="X11">
        <f>G11*'1. Rates'!D$56</f>
        <v/>
      </c>
      <c r="Y11">
        <f>H11*'1. Rates'!E$56</f>
        <v/>
      </c>
      <c r="Z11">
        <f>I11*'1. Rates'!F$56</f>
        <v/>
      </c>
      <c r="AA11">
        <f>J11*'1. Rates'!G$56</f>
        <v/>
      </c>
      <c r="AB11">
        <f>K11*('1. Rates'!$Q47+SUM('1. Rates'!$H$49:$H$52))</f>
        <v/>
      </c>
      <c r="AC11">
        <f>L11*'1. Rates'!Q47</f>
        <v/>
      </c>
      <c r="AD11">
        <f>M11*'2. Energy'!N16</f>
        <v/>
      </c>
      <c r="AE11">
        <f>W11+X11+Y11+Z11+AA11+AB11+AC11+AD11</f>
        <v/>
      </c>
      <c r="AF11">
        <f>(N11+W11)*'1. Rates'!C$60</f>
        <v/>
      </c>
      <c r="AG11">
        <f>(O11+X11)*'1. Rates'!D$60</f>
        <v/>
      </c>
      <c r="AH11">
        <f>(P11+Y11)*'1. Rates'!E$60</f>
        <v/>
      </c>
      <c r="AI11">
        <f>(Q11+Z11)*'1. Rates'!F$60</f>
        <v/>
      </c>
      <c r="AJ11">
        <f>(R11+AA11)*'1. Rates'!G$60</f>
        <v/>
      </c>
      <c r="AK11">
        <f>(S11+AB11)*'1. Rates'!H$60</f>
        <v/>
      </c>
      <c r="AL11">
        <f>(T11+AC11)*'1. Rates'!$I$60</f>
        <v/>
      </c>
      <c r="AM11">
        <f>(U11+AD11)*'1. Rates'!$J$60</f>
        <v/>
      </c>
      <c r="AN11">
        <f>AF11+AG11+AH11+AI11+AJ11+AK11+AL11+AM11</f>
        <v/>
      </c>
      <c r="AO11">
        <f>N11+W11</f>
        <v/>
      </c>
      <c r="AP11">
        <f>O11+X11</f>
        <v/>
      </c>
      <c r="AQ11">
        <f>P11+Y11</f>
        <v/>
      </c>
      <c r="AR11">
        <f>Q11+Z11</f>
        <v/>
      </c>
      <c r="AS11">
        <f>R11+AA11</f>
        <v/>
      </c>
      <c r="AT11">
        <f>S11+AB11</f>
        <v/>
      </c>
      <c r="AU11">
        <f>T11+AC11</f>
        <v/>
      </c>
      <c r="AV11">
        <f>U11+AD11</f>
        <v/>
      </c>
      <c r="AW11">
        <f>AO11+AP11+AQ11+AR11+AS11+AT11+AU11+AV11</f>
        <v/>
      </c>
      <c r="AX11">
        <f>N11+W11+AF11</f>
        <v/>
      </c>
      <c r="AY11">
        <f>O11+X11+AG11</f>
        <v/>
      </c>
      <c r="AZ11">
        <f>P11+Y11+AH11</f>
        <v/>
      </c>
      <c r="BA11">
        <f>Q11+Z11+AI11</f>
        <v/>
      </c>
      <c r="BB11">
        <f>R11+AA11+AJ11</f>
        <v/>
      </c>
      <c r="BC11">
        <f>S11+AB11+AK11</f>
        <v/>
      </c>
      <c r="BD11">
        <f>T11+AC11+AL11</f>
        <v/>
      </c>
      <c r="BE11">
        <f>U11+AD11+AM11</f>
        <v/>
      </c>
      <c r="BF11">
        <f>AX11+AY11+AZ11+BA11+BB11+BC11+BD11+BE11</f>
        <v/>
      </c>
      <c r="BG11">
        <f>AO11/F11</f>
        <v/>
      </c>
      <c r="BH11">
        <f>AP11/G11</f>
        <v/>
      </c>
      <c r="BI11">
        <f>AQ11/H11</f>
        <v/>
      </c>
      <c r="BJ11">
        <f>AR11/I11</f>
        <v/>
      </c>
      <c r="BK11">
        <f>AS11/J11</f>
        <v/>
      </c>
      <c r="BL11">
        <f>AT11/K11</f>
        <v/>
      </c>
      <c r="BN11">
        <f>AV11/M11</f>
        <v/>
      </c>
      <c r="BO11">
        <f>AW11/E11</f>
        <v/>
      </c>
      <c r="BP11">
        <f>AX11/F11</f>
        <v/>
      </c>
      <c r="BQ11">
        <f>AY11/G11</f>
        <v/>
      </c>
      <c r="BR11">
        <f>AZ11/H11</f>
        <v/>
      </c>
      <c r="BS11">
        <f>BA11/I11</f>
        <v/>
      </c>
      <c r="BT11">
        <f>BB11/J11</f>
        <v/>
      </c>
      <c r="BU11">
        <f>BC11/K11</f>
        <v/>
      </c>
      <c r="BW11">
        <f>BE11/M11</f>
        <v/>
      </c>
      <c r="BX11">
        <f>BF11/E11</f>
        <v/>
      </c>
    </row>
    <row r="12">
      <c r="B12" t="n">
        <v>8</v>
      </c>
      <c r="C12">
        <f>'2. Energy'!O17</f>
        <v/>
      </c>
      <c r="D12">
        <f>'2. Energy'!P17</f>
        <v/>
      </c>
      <c r="E12">
        <f>'2. Energy'!Q17</f>
        <v/>
      </c>
      <c r="F12">
        <f>'3. Nomination'!W13</f>
        <v/>
      </c>
      <c r="G12">
        <f>'3. Nomination'!X13</f>
        <v/>
      </c>
      <c r="H12">
        <f>'3. Nomination'!Y13</f>
        <v/>
      </c>
      <c r="I12">
        <f>'3. Nomination'!Z13</f>
        <v/>
      </c>
      <c r="J12">
        <f>'3. Nomination'!AA13</f>
        <v/>
      </c>
      <c r="K12">
        <f>'3. Nomination'!AB13</f>
        <v/>
      </c>
      <c r="L12">
        <f>'3. Nomination'!AC13</f>
        <v/>
      </c>
      <c r="M12">
        <f>'3. Nomination'!AD13</f>
        <v/>
      </c>
      <c r="N12">
        <f>'1. Rates'!C$41*'1. Rates'!C$55</f>
        <v/>
      </c>
      <c r="O12">
        <f>'1. Rates'!D$41*'1. Rates'!D$55</f>
        <v/>
      </c>
      <c r="P12">
        <f>'1. Rates'!E$41*'1. Rates'!E$55</f>
        <v/>
      </c>
      <c r="Q12">
        <f>'1. Rates'!F$41*'1. Rates'!F$55</f>
        <v/>
      </c>
      <c r="R12">
        <f>'1. Rates'!G$41*'1. Rates'!G$55</f>
        <v/>
      </c>
      <c r="S12">
        <f>K12*'1. Rates'!H$55</f>
        <v/>
      </c>
      <c r="V12">
        <f>N12+O12+P12+Q12+R12+S12+T12+U12</f>
        <v/>
      </c>
      <c r="W12">
        <f>F12*'1. Rates'!C$56</f>
        <v/>
      </c>
      <c r="X12">
        <f>G12*'1. Rates'!D$56</f>
        <v/>
      </c>
      <c r="Y12">
        <f>H12*'1. Rates'!E$56</f>
        <v/>
      </c>
      <c r="Z12">
        <f>I12*'1. Rates'!F$56</f>
        <v/>
      </c>
      <c r="AA12">
        <f>J12*'1. Rates'!G$56</f>
        <v/>
      </c>
      <c r="AB12">
        <f>K12*('1. Rates'!$Q48+SUM('1. Rates'!$H$49:$H$52))</f>
        <v/>
      </c>
      <c r="AC12">
        <f>L12*'1. Rates'!Q48</f>
        <v/>
      </c>
      <c r="AD12">
        <f>M12*'2. Energy'!N17</f>
        <v/>
      </c>
      <c r="AE12">
        <f>W12+X12+Y12+Z12+AA12+AB12+AC12+AD12</f>
        <v/>
      </c>
      <c r="AF12">
        <f>(N12+W12)*'1. Rates'!C$60</f>
        <v/>
      </c>
      <c r="AG12">
        <f>(O12+X12)*'1. Rates'!D$60</f>
        <v/>
      </c>
      <c r="AH12">
        <f>(P12+Y12)*'1. Rates'!E$60</f>
        <v/>
      </c>
      <c r="AI12">
        <f>(Q12+Z12)*'1. Rates'!F$60</f>
        <v/>
      </c>
      <c r="AJ12">
        <f>(R12+AA12)*'1. Rates'!G$60</f>
        <v/>
      </c>
      <c r="AK12">
        <f>(S12+AB12)*'1. Rates'!H$60</f>
        <v/>
      </c>
      <c r="AL12">
        <f>(T12+AC12)*'1. Rates'!$I$60</f>
        <v/>
      </c>
      <c r="AM12">
        <f>(U12+AD12)*'1. Rates'!$J$60</f>
        <v/>
      </c>
      <c r="AN12">
        <f>AF12+AG12+AH12+AI12+AJ12+AK12+AL12+AM12</f>
        <v/>
      </c>
      <c r="AO12">
        <f>N12+W12</f>
        <v/>
      </c>
      <c r="AP12">
        <f>O12+X12</f>
        <v/>
      </c>
      <c r="AQ12">
        <f>P12+Y12</f>
        <v/>
      </c>
      <c r="AR12">
        <f>Q12+Z12</f>
        <v/>
      </c>
      <c r="AS12">
        <f>R12+AA12</f>
        <v/>
      </c>
      <c r="AT12">
        <f>S12+AB12</f>
        <v/>
      </c>
      <c r="AU12">
        <f>T12+AC12</f>
        <v/>
      </c>
      <c r="AV12">
        <f>U12+AD12</f>
        <v/>
      </c>
      <c r="AW12">
        <f>AO12+AP12+AQ12+AR12+AS12+AT12+AU12+AV12</f>
        <v/>
      </c>
      <c r="AX12">
        <f>N12+W12+AF12</f>
        <v/>
      </c>
      <c r="AY12">
        <f>O12+X12+AG12</f>
        <v/>
      </c>
      <c r="AZ12">
        <f>P12+Y12+AH12</f>
        <v/>
      </c>
      <c r="BA12">
        <f>Q12+Z12+AI12</f>
        <v/>
      </c>
      <c r="BB12">
        <f>R12+AA12+AJ12</f>
        <v/>
      </c>
      <c r="BC12">
        <f>S12+AB12+AK12</f>
        <v/>
      </c>
      <c r="BD12">
        <f>T12+AC12+AL12</f>
        <v/>
      </c>
      <c r="BE12">
        <f>U12+AD12+AM12</f>
        <v/>
      </c>
      <c r="BF12">
        <f>AX12+AY12+AZ12+BA12+BB12+BC12+BD12+BE12</f>
        <v/>
      </c>
      <c r="BG12">
        <f>AO12/F12</f>
        <v/>
      </c>
      <c r="BH12">
        <f>AP12/G12</f>
        <v/>
      </c>
      <c r="BI12">
        <f>AQ12/H12</f>
        <v/>
      </c>
      <c r="BJ12">
        <f>AR12/I12</f>
        <v/>
      </c>
      <c r="BK12">
        <f>AS12/J12</f>
        <v/>
      </c>
      <c r="BL12">
        <f>AT12/K12</f>
        <v/>
      </c>
      <c r="BN12">
        <f>AV12/M12</f>
        <v/>
      </c>
      <c r="BO12">
        <f>AW12/E12</f>
        <v/>
      </c>
      <c r="BP12">
        <f>AX12/F12</f>
        <v/>
      </c>
      <c r="BQ12">
        <f>AY12/G12</f>
        <v/>
      </c>
      <c r="BR12">
        <f>AZ12/H12</f>
        <v/>
      </c>
      <c r="BS12">
        <f>BA12/I12</f>
        <v/>
      </c>
      <c r="BT12">
        <f>BB12/J12</f>
        <v/>
      </c>
      <c r="BU12">
        <f>BC12/K12</f>
        <v/>
      </c>
      <c r="BW12">
        <f>BE12/M12</f>
        <v/>
      </c>
      <c r="BX12">
        <f>BF12/E12</f>
        <v/>
      </c>
    </row>
    <row r="13">
      <c r="B13" t="n">
        <v>9</v>
      </c>
      <c r="C13">
        <f>'2. Energy'!O18</f>
        <v/>
      </c>
      <c r="D13">
        <f>'2. Energy'!P18</f>
        <v/>
      </c>
      <c r="E13">
        <f>'2. Energy'!Q18</f>
        <v/>
      </c>
      <c r="F13">
        <f>'3. Nomination'!W14</f>
        <v/>
      </c>
      <c r="G13">
        <f>'3. Nomination'!X14</f>
        <v/>
      </c>
      <c r="H13">
        <f>'3. Nomination'!Y14</f>
        <v/>
      </c>
      <c r="I13">
        <f>'3. Nomination'!Z14</f>
        <v/>
      </c>
      <c r="J13">
        <f>'3. Nomination'!AA14</f>
        <v/>
      </c>
      <c r="K13">
        <f>'3. Nomination'!AB14</f>
        <v/>
      </c>
      <c r="L13">
        <f>'3. Nomination'!AC14</f>
        <v/>
      </c>
      <c r="M13">
        <f>'3. Nomination'!AD14</f>
        <v/>
      </c>
      <c r="N13">
        <f>'1. Rates'!C$41*'1. Rates'!C$55</f>
        <v/>
      </c>
      <c r="O13">
        <f>'1. Rates'!D$41*'1. Rates'!D$55</f>
        <v/>
      </c>
      <c r="P13">
        <f>'1. Rates'!E$41*'1. Rates'!E$55</f>
        <v/>
      </c>
      <c r="Q13">
        <f>'1. Rates'!F$41*'1. Rates'!F$55</f>
        <v/>
      </c>
      <c r="R13">
        <f>'1. Rates'!G$41*'1. Rates'!G$55</f>
        <v/>
      </c>
      <c r="S13">
        <f>K13*'1. Rates'!H$55</f>
        <v/>
      </c>
      <c r="V13">
        <f>N13+O13+P13+Q13+R13+S13+T13+U13</f>
        <v/>
      </c>
      <c r="W13">
        <f>F13*'1. Rates'!C$56</f>
        <v/>
      </c>
      <c r="X13">
        <f>G13*'1. Rates'!D$56</f>
        <v/>
      </c>
      <c r="Y13">
        <f>H13*'1. Rates'!E$56</f>
        <v/>
      </c>
      <c r="Z13">
        <f>I13*'1. Rates'!F$56</f>
        <v/>
      </c>
      <c r="AA13">
        <f>J13*'1. Rates'!G$56</f>
        <v/>
      </c>
      <c r="AB13">
        <f>K13*('1. Rates'!$Q49+SUM('1. Rates'!$H$49:$H$52))</f>
        <v/>
      </c>
      <c r="AC13">
        <f>L13*'1. Rates'!Q49</f>
        <v/>
      </c>
      <c r="AD13">
        <f>M13*'2. Energy'!N18</f>
        <v/>
      </c>
      <c r="AE13">
        <f>W13+X13+Y13+Z13+AA13+AB13+AC13+AD13</f>
        <v/>
      </c>
      <c r="AF13">
        <f>(N13+W13)*'1. Rates'!C$60</f>
        <v/>
      </c>
      <c r="AG13">
        <f>(O13+X13)*'1. Rates'!D$60</f>
        <v/>
      </c>
      <c r="AH13">
        <f>(P13+Y13)*'1. Rates'!E$60</f>
        <v/>
      </c>
      <c r="AI13">
        <f>(Q13+Z13)*'1. Rates'!F$60</f>
        <v/>
      </c>
      <c r="AJ13">
        <f>(R13+AA13)*'1. Rates'!G$60</f>
        <v/>
      </c>
      <c r="AK13">
        <f>(S13+AB13)*'1. Rates'!H$60</f>
        <v/>
      </c>
      <c r="AL13">
        <f>(T13+AC13)*'1. Rates'!$I$60</f>
        <v/>
      </c>
      <c r="AM13">
        <f>(U13+AD13)*'1. Rates'!$J$60</f>
        <v/>
      </c>
      <c r="AN13">
        <f>AF13+AG13+AH13+AI13+AJ13+AK13+AL13+AM13</f>
        <v/>
      </c>
      <c r="AO13">
        <f>N13+W13</f>
        <v/>
      </c>
      <c r="AP13">
        <f>O13+X13</f>
        <v/>
      </c>
      <c r="AQ13">
        <f>P13+Y13</f>
        <v/>
      </c>
      <c r="AR13">
        <f>Q13+Z13</f>
        <v/>
      </c>
      <c r="AS13">
        <f>R13+AA13</f>
        <v/>
      </c>
      <c r="AT13">
        <f>S13+AB13</f>
        <v/>
      </c>
      <c r="AU13">
        <f>T13+AC13</f>
        <v/>
      </c>
      <c r="AV13">
        <f>U13+AD13</f>
        <v/>
      </c>
      <c r="AW13">
        <f>AO13+AP13+AQ13+AR13+AS13+AT13+AU13+AV13</f>
        <v/>
      </c>
      <c r="AX13">
        <f>N13+W13+AF13</f>
        <v/>
      </c>
      <c r="AY13">
        <f>O13+X13+AG13</f>
        <v/>
      </c>
      <c r="AZ13">
        <f>P13+Y13+AH13</f>
        <v/>
      </c>
      <c r="BA13">
        <f>Q13+Z13+AI13</f>
        <v/>
      </c>
      <c r="BB13">
        <f>R13+AA13+AJ13</f>
        <v/>
      </c>
      <c r="BC13">
        <f>S13+AB13+AK13</f>
        <v/>
      </c>
      <c r="BD13">
        <f>T13+AC13+AL13</f>
        <v/>
      </c>
      <c r="BE13">
        <f>U13+AD13+AM13</f>
        <v/>
      </c>
      <c r="BF13">
        <f>AX13+AY13+AZ13+BA13+BB13+BC13+BD13+BE13</f>
        <v/>
      </c>
      <c r="BG13">
        <f>AO13/F13</f>
        <v/>
      </c>
      <c r="BH13">
        <f>AP13/G13</f>
        <v/>
      </c>
      <c r="BI13">
        <f>AQ13/H13</f>
        <v/>
      </c>
      <c r="BJ13">
        <f>AR13/I13</f>
        <v/>
      </c>
      <c r="BK13">
        <f>AS13/J13</f>
        <v/>
      </c>
      <c r="BL13">
        <f>AT13/K13</f>
        <v/>
      </c>
      <c r="BN13">
        <f>AV13/M13</f>
        <v/>
      </c>
      <c r="BO13">
        <f>AW13/E13</f>
        <v/>
      </c>
      <c r="BP13">
        <f>AX13/F13</f>
        <v/>
      </c>
      <c r="BQ13">
        <f>AY13/G13</f>
        <v/>
      </c>
      <c r="BR13">
        <f>AZ13/H13</f>
        <v/>
      </c>
      <c r="BS13">
        <f>BA13/I13</f>
        <v/>
      </c>
      <c r="BT13">
        <f>BB13/J13</f>
        <v/>
      </c>
      <c r="BU13">
        <f>BC13/K13</f>
        <v/>
      </c>
      <c r="BW13">
        <f>BE13/M13</f>
        <v/>
      </c>
      <c r="BX13">
        <f>BF13/E13</f>
        <v/>
      </c>
    </row>
    <row r="14">
      <c r="B14" t="n">
        <v>10</v>
      </c>
      <c r="C14">
        <f>'2. Energy'!O19</f>
        <v/>
      </c>
      <c r="D14">
        <f>'2. Energy'!P19</f>
        <v/>
      </c>
      <c r="E14">
        <f>'2. Energy'!Q19</f>
        <v/>
      </c>
      <c r="F14">
        <f>'3. Nomination'!W15</f>
        <v/>
      </c>
      <c r="G14">
        <f>'3. Nomination'!X15</f>
        <v/>
      </c>
      <c r="H14">
        <f>'3. Nomination'!Y15</f>
        <v/>
      </c>
      <c r="I14">
        <f>'3. Nomination'!Z15</f>
        <v/>
      </c>
      <c r="J14">
        <f>'3. Nomination'!AA15</f>
        <v/>
      </c>
      <c r="K14">
        <f>'3. Nomination'!AB15</f>
        <v/>
      </c>
      <c r="L14">
        <f>'3. Nomination'!AC15</f>
        <v/>
      </c>
      <c r="M14">
        <f>'3. Nomination'!AD15</f>
        <v/>
      </c>
      <c r="N14">
        <f>'1. Rates'!C$41*'1. Rates'!C$55</f>
        <v/>
      </c>
      <c r="O14">
        <f>'1. Rates'!D$41*'1. Rates'!D$55</f>
        <v/>
      </c>
      <c r="P14">
        <f>'1. Rates'!E$41*'1. Rates'!E$55</f>
        <v/>
      </c>
      <c r="Q14">
        <f>'1. Rates'!F$41*'1. Rates'!F$55</f>
        <v/>
      </c>
      <c r="R14">
        <f>'1. Rates'!G$41*'1. Rates'!G$55</f>
        <v/>
      </c>
      <c r="S14">
        <f>K14*'1. Rates'!H$55</f>
        <v/>
      </c>
      <c r="V14">
        <f>N14+O14+P14+Q14+R14+S14+T14+U14</f>
        <v/>
      </c>
      <c r="W14">
        <f>F14*'1. Rates'!C$56</f>
        <v/>
      </c>
      <c r="X14">
        <f>G14*'1. Rates'!D$56</f>
        <v/>
      </c>
      <c r="Y14">
        <f>H14*'1. Rates'!E$56</f>
        <v/>
      </c>
      <c r="Z14">
        <f>I14*'1. Rates'!F$56</f>
        <v/>
      </c>
      <c r="AA14">
        <f>J14*'1. Rates'!G$56</f>
        <v/>
      </c>
      <c r="AB14">
        <f>K14*('1. Rates'!$Q50+SUM('1. Rates'!$H$49:$H$52))</f>
        <v/>
      </c>
      <c r="AC14">
        <f>L14*'1. Rates'!Q50</f>
        <v/>
      </c>
      <c r="AD14">
        <f>M14*'2. Energy'!N19</f>
        <v/>
      </c>
      <c r="AE14">
        <f>W14+X14+Y14+Z14+AA14+AB14+AC14+AD14</f>
        <v/>
      </c>
      <c r="AF14">
        <f>(N14+W14)*'1. Rates'!C$60</f>
        <v/>
      </c>
      <c r="AG14">
        <f>(O14+X14)*'1. Rates'!D$60</f>
        <v/>
      </c>
      <c r="AH14">
        <f>(P14+Y14)*'1. Rates'!E$60</f>
        <v/>
      </c>
      <c r="AI14">
        <f>(Q14+Z14)*'1. Rates'!F$60</f>
        <v/>
      </c>
      <c r="AJ14">
        <f>(R14+AA14)*'1. Rates'!G$60</f>
        <v/>
      </c>
      <c r="AK14">
        <f>(S14+AB14)*'1. Rates'!H$60</f>
        <v/>
      </c>
      <c r="AL14">
        <f>(T14+AC14)*'1. Rates'!$I$60</f>
        <v/>
      </c>
      <c r="AM14">
        <f>(U14+AD14)*'1. Rates'!$J$60</f>
        <v/>
      </c>
      <c r="AN14">
        <f>AF14+AG14+AH14+AI14+AJ14+AK14+AL14+AM14</f>
        <v/>
      </c>
      <c r="AO14">
        <f>N14+W14</f>
        <v/>
      </c>
      <c r="AP14">
        <f>O14+X14</f>
        <v/>
      </c>
      <c r="AQ14">
        <f>P14+Y14</f>
        <v/>
      </c>
      <c r="AR14">
        <f>Q14+Z14</f>
        <v/>
      </c>
      <c r="AS14">
        <f>R14+AA14</f>
        <v/>
      </c>
      <c r="AT14">
        <f>S14+AB14</f>
        <v/>
      </c>
      <c r="AU14">
        <f>T14+AC14</f>
        <v/>
      </c>
      <c r="AV14">
        <f>U14+AD14</f>
        <v/>
      </c>
      <c r="AW14">
        <f>AO14+AP14+AQ14+AR14+AS14+AT14+AU14+AV14</f>
        <v/>
      </c>
      <c r="AX14">
        <f>N14+W14+AF14</f>
        <v/>
      </c>
      <c r="AY14">
        <f>O14+X14+AG14</f>
        <v/>
      </c>
      <c r="AZ14">
        <f>P14+Y14+AH14</f>
        <v/>
      </c>
      <c r="BA14">
        <f>Q14+Z14+AI14</f>
        <v/>
      </c>
      <c r="BB14">
        <f>R14+AA14+AJ14</f>
        <v/>
      </c>
      <c r="BC14">
        <f>S14+AB14+AK14</f>
        <v/>
      </c>
      <c r="BD14">
        <f>T14+AC14+AL14</f>
        <v/>
      </c>
      <c r="BE14">
        <f>U14+AD14+AM14</f>
        <v/>
      </c>
      <c r="BF14">
        <f>AX14+AY14+AZ14+BA14+BB14+BC14+BD14+BE14</f>
        <v/>
      </c>
      <c r="BG14">
        <f>AO14/F14</f>
        <v/>
      </c>
      <c r="BH14">
        <f>AP14/G14</f>
        <v/>
      </c>
      <c r="BI14">
        <f>AQ14/H14</f>
        <v/>
      </c>
      <c r="BJ14">
        <f>AR14/I14</f>
        <v/>
      </c>
      <c r="BK14">
        <f>AS14/J14</f>
        <v/>
      </c>
      <c r="BL14">
        <f>AT14/K14</f>
        <v/>
      </c>
      <c r="BN14">
        <f>AV14/M14</f>
        <v/>
      </c>
      <c r="BO14">
        <f>AW14/E14</f>
        <v/>
      </c>
      <c r="BP14">
        <f>AX14/F14</f>
        <v/>
      </c>
      <c r="BQ14">
        <f>AY14/G14</f>
        <v/>
      </c>
      <c r="BR14">
        <f>AZ14/H14</f>
        <v/>
      </c>
      <c r="BS14">
        <f>BA14/I14</f>
        <v/>
      </c>
      <c r="BT14">
        <f>BB14/J14</f>
        <v/>
      </c>
      <c r="BU14">
        <f>BC14/K14</f>
        <v/>
      </c>
      <c r="BW14">
        <f>BE14/M14</f>
        <v/>
      </c>
      <c r="BX14">
        <f>BF14/E14</f>
        <v/>
      </c>
    </row>
    <row r="15">
      <c r="B15" t="n">
        <v>11</v>
      </c>
      <c r="C15">
        <f>'2. Energy'!O20</f>
        <v/>
      </c>
      <c r="D15">
        <f>'2. Energy'!P20</f>
        <v/>
      </c>
      <c r="E15">
        <f>'2. Energy'!Q20</f>
        <v/>
      </c>
      <c r="F15">
        <f>'3. Nomination'!W16</f>
        <v/>
      </c>
      <c r="G15">
        <f>'3. Nomination'!X16</f>
        <v/>
      </c>
      <c r="H15">
        <f>'3. Nomination'!Y16</f>
        <v/>
      </c>
      <c r="I15">
        <f>'3. Nomination'!Z16</f>
        <v/>
      </c>
      <c r="J15">
        <f>'3. Nomination'!AA16</f>
        <v/>
      </c>
      <c r="K15">
        <f>'3. Nomination'!AB16</f>
        <v/>
      </c>
      <c r="L15">
        <f>'3. Nomination'!AC16</f>
        <v/>
      </c>
      <c r="M15">
        <f>'3. Nomination'!AD16</f>
        <v/>
      </c>
      <c r="N15">
        <f>'1. Rates'!C$41*'1. Rates'!C$55</f>
        <v/>
      </c>
      <c r="O15">
        <f>'1. Rates'!D$41*'1. Rates'!D$55</f>
        <v/>
      </c>
      <c r="P15">
        <f>'1. Rates'!E$41*'1. Rates'!E$55</f>
        <v/>
      </c>
      <c r="Q15">
        <f>'1. Rates'!F$41*'1. Rates'!F$55</f>
        <v/>
      </c>
      <c r="R15">
        <f>'1. Rates'!G$41*'1. Rates'!G$55</f>
        <v/>
      </c>
      <c r="S15">
        <f>K15*'1. Rates'!H$55</f>
        <v/>
      </c>
      <c r="V15">
        <f>N15+O15+P15+Q15+R15+S15+T15+U15</f>
        <v/>
      </c>
      <c r="W15">
        <f>F15*'1. Rates'!C$56</f>
        <v/>
      </c>
      <c r="X15">
        <f>G15*'1. Rates'!D$56</f>
        <v/>
      </c>
      <c r="Y15">
        <f>H15*'1. Rates'!E$56</f>
        <v/>
      </c>
      <c r="Z15">
        <f>I15*'1. Rates'!F$56</f>
        <v/>
      </c>
      <c r="AA15">
        <f>J15*'1. Rates'!G$56</f>
        <v/>
      </c>
      <c r="AB15">
        <f>K15*('1. Rates'!$Q51+SUM('1. Rates'!$H$49:$H$52))</f>
        <v/>
      </c>
      <c r="AC15">
        <f>L15*'1. Rates'!Q51</f>
        <v/>
      </c>
      <c r="AD15">
        <f>M15*'2. Energy'!N20</f>
        <v/>
      </c>
      <c r="AE15">
        <f>W15+X15+Y15+Z15+AA15+AB15+AC15+AD15</f>
        <v/>
      </c>
      <c r="AF15">
        <f>(N15+W15)*'1. Rates'!C$60</f>
        <v/>
      </c>
      <c r="AG15">
        <f>(O15+X15)*'1. Rates'!D$60</f>
        <v/>
      </c>
      <c r="AH15">
        <f>(P15+Y15)*'1. Rates'!E$60</f>
        <v/>
      </c>
      <c r="AI15">
        <f>(Q15+Z15)*'1. Rates'!F$60</f>
        <v/>
      </c>
      <c r="AJ15">
        <f>(R15+AA15)*'1. Rates'!G$60</f>
        <v/>
      </c>
      <c r="AK15">
        <f>(S15+AB15)*'1. Rates'!H$60</f>
        <v/>
      </c>
      <c r="AL15">
        <f>(T15+AC15)*'1. Rates'!$I$60</f>
        <v/>
      </c>
      <c r="AM15">
        <f>(U15+AD15)*'1. Rates'!$J$60</f>
        <v/>
      </c>
      <c r="AN15">
        <f>AF15+AG15+AH15+AI15+AJ15+AK15+AL15+AM15</f>
        <v/>
      </c>
      <c r="AO15">
        <f>N15+W15</f>
        <v/>
      </c>
      <c r="AP15">
        <f>O15+X15</f>
        <v/>
      </c>
      <c r="AQ15">
        <f>P15+Y15</f>
        <v/>
      </c>
      <c r="AR15">
        <f>Q15+Z15</f>
        <v/>
      </c>
      <c r="AS15">
        <f>R15+AA15</f>
        <v/>
      </c>
      <c r="AT15">
        <f>S15+AB15</f>
        <v/>
      </c>
      <c r="AU15">
        <f>T15+AC15</f>
        <v/>
      </c>
      <c r="AV15">
        <f>U15+AD15</f>
        <v/>
      </c>
      <c r="AW15">
        <f>AO15+AP15+AQ15+AR15+AS15+AT15+AU15+AV15</f>
        <v/>
      </c>
      <c r="AX15">
        <f>N15+W15+AF15</f>
        <v/>
      </c>
      <c r="AY15">
        <f>O15+X15+AG15</f>
        <v/>
      </c>
      <c r="AZ15">
        <f>P15+Y15+AH15</f>
        <v/>
      </c>
      <c r="BA15">
        <f>Q15+Z15+AI15</f>
        <v/>
      </c>
      <c r="BB15">
        <f>R15+AA15+AJ15</f>
        <v/>
      </c>
      <c r="BC15">
        <f>S15+AB15+AK15</f>
        <v/>
      </c>
      <c r="BD15">
        <f>T15+AC15+AL15</f>
        <v/>
      </c>
      <c r="BE15">
        <f>U15+AD15+AM15</f>
        <v/>
      </c>
      <c r="BF15">
        <f>AX15+AY15+AZ15+BA15+BB15+BC15+BD15+BE15</f>
        <v/>
      </c>
      <c r="BG15">
        <f>AO15/F15</f>
        <v/>
      </c>
      <c r="BH15">
        <f>AP15/G15</f>
        <v/>
      </c>
      <c r="BI15">
        <f>AQ15/H15</f>
        <v/>
      </c>
      <c r="BJ15">
        <f>AR15/I15</f>
        <v/>
      </c>
      <c r="BK15">
        <f>AS15/J15</f>
        <v/>
      </c>
      <c r="BL15">
        <f>AT15/K15</f>
        <v/>
      </c>
      <c r="BN15">
        <f>AV15/M15</f>
        <v/>
      </c>
      <c r="BO15">
        <f>AW15/E15</f>
        <v/>
      </c>
      <c r="BP15">
        <f>AX15/F15</f>
        <v/>
      </c>
      <c r="BQ15">
        <f>AY15/G15</f>
        <v/>
      </c>
      <c r="BR15">
        <f>AZ15/H15</f>
        <v/>
      </c>
      <c r="BS15">
        <f>BA15/I15</f>
        <v/>
      </c>
      <c r="BT15">
        <f>BB15/J15</f>
        <v/>
      </c>
      <c r="BU15">
        <f>BC15/K15</f>
        <v/>
      </c>
      <c r="BW15">
        <f>BE15/M15</f>
        <v/>
      </c>
      <c r="BX15">
        <f>BF15/E15</f>
        <v/>
      </c>
    </row>
    <row r="16">
      <c r="B16" t="n">
        <v>12</v>
      </c>
      <c r="C16">
        <f>'2. Energy'!O21</f>
        <v/>
      </c>
      <c r="D16">
        <f>'2. Energy'!P21</f>
        <v/>
      </c>
      <c r="E16">
        <f>'2. Energy'!Q21</f>
        <v/>
      </c>
      <c r="F16">
        <f>'3. Nomination'!W17</f>
        <v/>
      </c>
      <c r="G16">
        <f>'3. Nomination'!X17</f>
        <v/>
      </c>
      <c r="H16">
        <f>'3. Nomination'!Y17</f>
        <v/>
      </c>
      <c r="I16">
        <f>'3. Nomination'!Z17</f>
        <v/>
      </c>
      <c r="J16">
        <f>'3. Nomination'!AA17</f>
        <v/>
      </c>
      <c r="K16">
        <f>'3. Nomination'!AB17</f>
        <v/>
      </c>
      <c r="L16">
        <f>'3. Nomination'!AC17</f>
        <v/>
      </c>
      <c r="M16">
        <f>'3. Nomination'!AD17</f>
        <v/>
      </c>
      <c r="N16">
        <f>'1. Rates'!C$41*'1. Rates'!C$55</f>
        <v/>
      </c>
      <c r="O16">
        <f>'1. Rates'!D$41*'1. Rates'!D$55</f>
        <v/>
      </c>
      <c r="P16">
        <f>'1. Rates'!E$41*'1. Rates'!E$55</f>
        <v/>
      </c>
      <c r="Q16">
        <f>'1. Rates'!F$41*'1. Rates'!F$55</f>
        <v/>
      </c>
      <c r="R16">
        <f>'1. Rates'!G$41*'1. Rates'!G$55</f>
        <v/>
      </c>
      <c r="S16">
        <f>K16*'1. Rates'!H$55</f>
        <v/>
      </c>
      <c r="V16">
        <f>N16+O16+P16+Q16+R16+S16+T16+U16</f>
        <v/>
      </c>
      <c r="W16">
        <f>F16*'1. Rates'!C$56</f>
        <v/>
      </c>
      <c r="X16">
        <f>G16*'1. Rates'!D$56</f>
        <v/>
      </c>
      <c r="Y16">
        <f>H16*'1. Rates'!E$56</f>
        <v/>
      </c>
      <c r="Z16">
        <f>I16*'1. Rates'!F$56</f>
        <v/>
      </c>
      <c r="AA16">
        <f>J16*'1. Rates'!G$56</f>
        <v/>
      </c>
      <c r="AB16">
        <f>K16*('1. Rates'!$Q52+SUM('1. Rates'!$H$49:$H$52))</f>
        <v/>
      </c>
      <c r="AC16">
        <f>L16*'1. Rates'!Q52</f>
        <v/>
      </c>
      <c r="AD16">
        <f>M16*'2. Energy'!N21</f>
        <v/>
      </c>
      <c r="AE16">
        <f>W16+X16+Y16+Z16+AA16+AB16+AC16+AD16</f>
        <v/>
      </c>
      <c r="AF16">
        <f>(N16+W16)*'1. Rates'!C$60</f>
        <v/>
      </c>
      <c r="AG16">
        <f>(O16+X16)*'1. Rates'!D$60</f>
        <v/>
      </c>
      <c r="AH16">
        <f>(P16+Y16)*'1. Rates'!E$60</f>
        <v/>
      </c>
      <c r="AI16">
        <f>(Q16+Z16)*'1. Rates'!F$60</f>
        <v/>
      </c>
      <c r="AJ16">
        <f>(R16+AA16)*'1. Rates'!G$60</f>
        <v/>
      </c>
      <c r="AK16">
        <f>(S16+AB16)*'1. Rates'!H$60</f>
        <v/>
      </c>
      <c r="AL16">
        <f>(T16+AC16)*'1. Rates'!$I$60</f>
        <v/>
      </c>
      <c r="AM16">
        <f>(U16+AD16)*'1. Rates'!$J$60</f>
        <v/>
      </c>
      <c r="AN16">
        <f>AF16+AG16+AH16+AI16+AJ16+AK16+AL16+AM16</f>
        <v/>
      </c>
      <c r="AO16">
        <f>N16+W16</f>
        <v/>
      </c>
      <c r="AP16">
        <f>O16+X16</f>
        <v/>
      </c>
      <c r="AQ16">
        <f>P16+Y16</f>
        <v/>
      </c>
      <c r="AR16">
        <f>Q16+Z16</f>
        <v/>
      </c>
      <c r="AS16">
        <f>R16+AA16</f>
        <v/>
      </c>
      <c r="AT16">
        <f>S16+AB16</f>
        <v/>
      </c>
      <c r="AU16">
        <f>T16+AC16</f>
        <v/>
      </c>
      <c r="AV16">
        <f>U16+AD16</f>
        <v/>
      </c>
      <c r="AW16">
        <f>AO16+AP16+AQ16+AR16+AS16+AT16+AU16+AV16</f>
        <v/>
      </c>
      <c r="AX16">
        <f>N16+W16+AF16</f>
        <v/>
      </c>
      <c r="AY16">
        <f>O16+X16+AG16</f>
        <v/>
      </c>
      <c r="AZ16">
        <f>P16+Y16+AH16</f>
        <v/>
      </c>
      <c r="BA16">
        <f>Q16+Z16+AI16</f>
        <v/>
      </c>
      <c r="BB16">
        <f>R16+AA16+AJ16</f>
        <v/>
      </c>
      <c r="BC16">
        <f>S16+AB16+AK16</f>
        <v/>
      </c>
      <c r="BD16">
        <f>T16+AC16+AL16</f>
        <v/>
      </c>
      <c r="BE16">
        <f>U16+AD16+AM16</f>
        <v/>
      </c>
      <c r="BF16">
        <f>AX16+AY16+AZ16+BA16+BB16+BC16+BD16+BE16</f>
        <v/>
      </c>
      <c r="BG16">
        <f>AO16/F16</f>
        <v/>
      </c>
      <c r="BH16">
        <f>AP16/G16</f>
        <v/>
      </c>
      <c r="BI16">
        <f>AQ16/H16</f>
        <v/>
      </c>
      <c r="BJ16">
        <f>AR16/I16</f>
        <v/>
      </c>
      <c r="BK16">
        <f>AS16/J16</f>
        <v/>
      </c>
      <c r="BL16">
        <f>AT16/K16</f>
        <v/>
      </c>
      <c r="BN16">
        <f>AV16/M16</f>
        <v/>
      </c>
      <c r="BO16">
        <f>AW16/E16</f>
        <v/>
      </c>
      <c r="BP16">
        <f>AX16/F16</f>
        <v/>
      </c>
      <c r="BQ16">
        <f>AY16/G16</f>
        <v/>
      </c>
      <c r="BR16">
        <f>AZ16/H16</f>
        <v/>
      </c>
      <c r="BS16">
        <f>BA16/I16</f>
        <v/>
      </c>
      <c r="BT16">
        <f>BB16/J16</f>
        <v/>
      </c>
      <c r="BU16">
        <f>BC16/K16</f>
        <v/>
      </c>
      <c r="BW16">
        <f>BE16/M16</f>
        <v/>
      </c>
      <c r="BX16">
        <f>BF16/E16</f>
        <v/>
      </c>
    </row>
    <row r="17">
      <c r="B17" t="n">
        <v>13</v>
      </c>
      <c r="C17">
        <f>'2. Energy'!O22</f>
        <v/>
      </c>
      <c r="D17">
        <f>'2. Energy'!P22</f>
        <v/>
      </c>
      <c r="E17">
        <f>'2. Energy'!Q22</f>
        <v/>
      </c>
      <c r="F17">
        <f>'3. Nomination'!W18</f>
        <v/>
      </c>
      <c r="G17">
        <f>'3. Nomination'!X18</f>
        <v/>
      </c>
      <c r="H17">
        <f>'3. Nomination'!Y18</f>
        <v/>
      </c>
      <c r="I17">
        <f>'3. Nomination'!Z18</f>
        <v/>
      </c>
      <c r="J17">
        <f>'3. Nomination'!AA18</f>
        <v/>
      </c>
      <c r="K17">
        <f>'3. Nomination'!AB18</f>
        <v/>
      </c>
      <c r="L17">
        <f>'3. Nomination'!AC18</f>
        <v/>
      </c>
      <c r="M17">
        <f>'3. Nomination'!AD18</f>
        <v/>
      </c>
      <c r="N17">
        <f>'1. Rates'!C$41*'1. Rates'!C$55</f>
        <v/>
      </c>
      <c r="O17">
        <f>'1. Rates'!D$41*'1. Rates'!D$55</f>
        <v/>
      </c>
      <c r="P17">
        <f>'1. Rates'!E$41*'1. Rates'!E$55</f>
        <v/>
      </c>
      <c r="Q17">
        <f>'1. Rates'!F$41*'1. Rates'!F$55</f>
        <v/>
      </c>
      <c r="R17">
        <f>'1. Rates'!G$41*'1. Rates'!G$55</f>
        <v/>
      </c>
      <c r="S17">
        <f>K17*'1. Rates'!H$55</f>
        <v/>
      </c>
      <c r="V17">
        <f>N17+O17+P17+Q17+R17+S17+T17+U17</f>
        <v/>
      </c>
      <c r="W17">
        <f>F17*'1. Rates'!C$56</f>
        <v/>
      </c>
      <c r="X17">
        <f>G17*'1. Rates'!D$56</f>
        <v/>
      </c>
      <c r="Y17">
        <f>H17*'1. Rates'!E$56</f>
        <v/>
      </c>
      <c r="Z17">
        <f>I17*'1. Rates'!F$56</f>
        <v/>
      </c>
      <c r="AA17">
        <f>J17*'1. Rates'!G$56</f>
        <v/>
      </c>
      <c r="AB17">
        <f>K17*('1. Rates'!$Q53+SUM('1. Rates'!$H$49:$H$52))</f>
        <v/>
      </c>
      <c r="AC17">
        <f>L17*'1. Rates'!Q53</f>
        <v/>
      </c>
      <c r="AD17">
        <f>M17*'2. Energy'!N22</f>
        <v/>
      </c>
      <c r="AE17">
        <f>W17+X17+Y17+Z17+AA17+AB17+AC17+AD17</f>
        <v/>
      </c>
      <c r="AF17">
        <f>(N17+W17)*'1. Rates'!C$60</f>
        <v/>
      </c>
      <c r="AG17">
        <f>(O17+X17)*'1. Rates'!D$60</f>
        <v/>
      </c>
      <c r="AH17">
        <f>(P17+Y17)*'1. Rates'!E$60</f>
        <v/>
      </c>
      <c r="AI17">
        <f>(Q17+Z17)*'1. Rates'!F$60</f>
        <v/>
      </c>
      <c r="AJ17">
        <f>(R17+AA17)*'1. Rates'!G$60</f>
        <v/>
      </c>
      <c r="AK17">
        <f>(S17+AB17)*'1. Rates'!H$60</f>
        <v/>
      </c>
      <c r="AL17">
        <f>(T17+AC17)*'1. Rates'!$I$60</f>
        <v/>
      </c>
      <c r="AM17">
        <f>(U17+AD17)*'1. Rates'!$J$60</f>
        <v/>
      </c>
      <c r="AN17">
        <f>AF17+AG17+AH17+AI17+AJ17+AK17+AL17+AM17</f>
        <v/>
      </c>
      <c r="AO17">
        <f>N17+W17</f>
        <v/>
      </c>
      <c r="AP17">
        <f>O17+X17</f>
        <v/>
      </c>
      <c r="AQ17">
        <f>P17+Y17</f>
        <v/>
      </c>
      <c r="AR17">
        <f>Q17+Z17</f>
        <v/>
      </c>
      <c r="AS17">
        <f>R17+AA17</f>
        <v/>
      </c>
      <c r="AT17">
        <f>S17+AB17</f>
        <v/>
      </c>
      <c r="AU17">
        <f>T17+AC17</f>
        <v/>
      </c>
      <c r="AV17">
        <f>U17+AD17</f>
        <v/>
      </c>
      <c r="AW17">
        <f>AO17+AP17+AQ17+AR17+AS17+AT17+AU17+AV17</f>
        <v/>
      </c>
      <c r="AX17">
        <f>N17+W17+AF17</f>
        <v/>
      </c>
      <c r="AY17">
        <f>O17+X17+AG17</f>
        <v/>
      </c>
      <c r="AZ17">
        <f>P17+Y17+AH17</f>
        <v/>
      </c>
      <c r="BA17">
        <f>Q17+Z17+AI17</f>
        <v/>
      </c>
      <c r="BB17">
        <f>R17+AA17+AJ17</f>
        <v/>
      </c>
      <c r="BC17">
        <f>S17+AB17+AK17</f>
        <v/>
      </c>
      <c r="BD17">
        <f>T17+AC17+AL17</f>
        <v/>
      </c>
      <c r="BE17">
        <f>U17+AD17+AM17</f>
        <v/>
      </c>
      <c r="BF17">
        <f>AX17+AY17+AZ17+BA17+BB17+BC17+BD17+BE17</f>
        <v/>
      </c>
      <c r="BG17">
        <f>AO17/F17</f>
        <v/>
      </c>
      <c r="BH17">
        <f>AP17/G17</f>
        <v/>
      </c>
      <c r="BI17">
        <f>AQ17/H17</f>
        <v/>
      </c>
      <c r="BJ17">
        <f>AR17/I17</f>
        <v/>
      </c>
      <c r="BK17">
        <f>AS17/J17</f>
        <v/>
      </c>
      <c r="BL17">
        <f>AT17/K17</f>
        <v/>
      </c>
      <c r="BN17">
        <f>AV17/M17</f>
        <v/>
      </c>
      <c r="BO17">
        <f>AW17/E17</f>
        <v/>
      </c>
      <c r="BP17">
        <f>AX17/F17</f>
        <v/>
      </c>
      <c r="BQ17">
        <f>AY17/G17</f>
        <v/>
      </c>
      <c r="BR17">
        <f>AZ17/H17</f>
        <v/>
      </c>
      <c r="BS17">
        <f>BA17/I17</f>
        <v/>
      </c>
      <c r="BT17">
        <f>BB17/J17</f>
        <v/>
      </c>
      <c r="BU17">
        <f>BC17/K17</f>
        <v/>
      </c>
      <c r="BW17">
        <f>BE17/M17</f>
        <v/>
      </c>
      <c r="BX17">
        <f>BF17/E17</f>
        <v/>
      </c>
    </row>
    <row r="18">
      <c r="B18" t="n">
        <v>14</v>
      </c>
      <c r="C18">
        <f>'2. Energy'!O23</f>
        <v/>
      </c>
      <c r="D18">
        <f>'2. Energy'!P23</f>
        <v/>
      </c>
      <c r="E18">
        <f>'2. Energy'!Q23</f>
        <v/>
      </c>
      <c r="F18">
        <f>'3. Nomination'!W19</f>
        <v/>
      </c>
      <c r="G18">
        <f>'3. Nomination'!X19</f>
        <v/>
      </c>
      <c r="H18">
        <f>'3. Nomination'!Y19</f>
        <v/>
      </c>
      <c r="I18">
        <f>'3. Nomination'!Z19</f>
        <v/>
      </c>
      <c r="J18">
        <f>'3. Nomination'!AA19</f>
        <v/>
      </c>
      <c r="K18">
        <f>'3. Nomination'!AB19</f>
        <v/>
      </c>
      <c r="L18">
        <f>'3. Nomination'!AC19</f>
        <v/>
      </c>
      <c r="M18">
        <f>'3. Nomination'!AD19</f>
        <v/>
      </c>
      <c r="N18">
        <f>'1. Rates'!C$41*'1. Rates'!C$55</f>
        <v/>
      </c>
      <c r="O18">
        <f>'1. Rates'!D$41*'1. Rates'!D$55</f>
        <v/>
      </c>
      <c r="P18">
        <f>'1. Rates'!E$41*'1. Rates'!E$55</f>
        <v/>
      </c>
      <c r="Q18">
        <f>'1. Rates'!F$41*'1. Rates'!F$55</f>
        <v/>
      </c>
      <c r="R18">
        <f>'1. Rates'!G$41*'1. Rates'!G$55</f>
        <v/>
      </c>
      <c r="S18">
        <f>K18*'1. Rates'!H$55</f>
        <v/>
      </c>
      <c r="V18">
        <f>N18+O18+P18+Q18+R18+S18+T18+U18</f>
        <v/>
      </c>
      <c r="W18">
        <f>F18*'1. Rates'!C$56</f>
        <v/>
      </c>
      <c r="X18">
        <f>G18*'1. Rates'!D$56</f>
        <v/>
      </c>
      <c r="Y18">
        <f>H18*'1. Rates'!E$56</f>
        <v/>
      </c>
      <c r="Z18">
        <f>I18*'1. Rates'!F$56</f>
        <v/>
      </c>
      <c r="AA18">
        <f>J18*'1. Rates'!G$56</f>
        <v/>
      </c>
      <c r="AB18">
        <f>K18*('1. Rates'!$Q54+SUM('1. Rates'!$H$49:$H$52))</f>
        <v/>
      </c>
      <c r="AC18">
        <f>L18*'1. Rates'!Q54</f>
        <v/>
      </c>
      <c r="AD18">
        <f>M18*'2. Energy'!N23</f>
        <v/>
      </c>
      <c r="AE18">
        <f>W18+X18+Y18+Z18+AA18+AB18+AC18+AD18</f>
        <v/>
      </c>
      <c r="AF18">
        <f>(N18+W18)*'1. Rates'!C$60</f>
        <v/>
      </c>
      <c r="AG18">
        <f>(O18+X18)*'1. Rates'!D$60</f>
        <v/>
      </c>
      <c r="AH18">
        <f>(P18+Y18)*'1. Rates'!E$60</f>
        <v/>
      </c>
      <c r="AI18">
        <f>(Q18+Z18)*'1. Rates'!F$60</f>
        <v/>
      </c>
      <c r="AJ18">
        <f>(R18+AA18)*'1. Rates'!G$60</f>
        <v/>
      </c>
      <c r="AK18">
        <f>(S18+AB18)*'1. Rates'!H$60</f>
        <v/>
      </c>
      <c r="AL18">
        <f>(T18+AC18)*'1. Rates'!$I$60</f>
        <v/>
      </c>
      <c r="AM18">
        <f>(U18+AD18)*'1. Rates'!$J$60</f>
        <v/>
      </c>
      <c r="AN18">
        <f>AF18+AG18+AH18+AI18+AJ18+AK18+AL18+AM18</f>
        <v/>
      </c>
      <c r="AO18">
        <f>N18+W18</f>
        <v/>
      </c>
      <c r="AP18">
        <f>O18+X18</f>
        <v/>
      </c>
      <c r="AQ18">
        <f>P18+Y18</f>
        <v/>
      </c>
      <c r="AR18">
        <f>Q18+Z18</f>
        <v/>
      </c>
      <c r="AS18">
        <f>R18+AA18</f>
        <v/>
      </c>
      <c r="AT18">
        <f>S18+AB18</f>
        <v/>
      </c>
      <c r="AU18">
        <f>T18+AC18</f>
        <v/>
      </c>
      <c r="AV18">
        <f>U18+AD18</f>
        <v/>
      </c>
      <c r="AW18">
        <f>AO18+AP18+AQ18+AR18+AS18+AT18+AU18+AV18</f>
        <v/>
      </c>
      <c r="AX18">
        <f>N18+W18+AF18</f>
        <v/>
      </c>
      <c r="AY18">
        <f>O18+X18+AG18</f>
        <v/>
      </c>
      <c r="AZ18">
        <f>P18+Y18+AH18</f>
        <v/>
      </c>
      <c r="BA18">
        <f>Q18+Z18+AI18</f>
        <v/>
      </c>
      <c r="BB18">
        <f>R18+AA18+AJ18</f>
        <v/>
      </c>
      <c r="BC18">
        <f>S18+AB18+AK18</f>
        <v/>
      </c>
      <c r="BD18">
        <f>T18+AC18+AL18</f>
        <v/>
      </c>
      <c r="BE18">
        <f>U18+AD18+AM18</f>
        <v/>
      </c>
      <c r="BF18">
        <f>AX18+AY18+AZ18+BA18+BB18+BC18+BD18+BE18</f>
        <v/>
      </c>
      <c r="BG18">
        <f>AO18/F18</f>
        <v/>
      </c>
      <c r="BH18">
        <f>AP18/G18</f>
        <v/>
      </c>
      <c r="BI18">
        <f>AQ18/H18</f>
        <v/>
      </c>
      <c r="BJ18">
        <f>AR18/I18</f>
        <v/>
      </c>
      <c r="BK18">
        <f>AS18/J18</f>
        <v/>
      </c>
      <c r="BL18">
        <f>AT18/K18</f>
        <v/>
      </c>
      <c r="BN18">
        <f>AV18/M18</f>
        <v/>
      </c>
      <c r="BO18">
        <f>AW18/E18</f>
        <v/>
      </c>
      <c r="BP18">
        <f>AX18/F18</f>
        <v/>
      </c>
      <c r="BQ18">
        <f>AY18/G18</f>
        <v/>
      </c>
      <c r="BR18">
        <f>AZ18/H18</f>
        <v/>
      </c>
      <c r="BS18">
        <f>BA18/I18</f>
        <v/>
      </c>
      <c r="BT18">
        <f>BB18/J18</f>
        <v/>
      </c>
      <c r="BU18">
        <f>BC18/K18</f>
        <v/>
      </c>
      <c r="BW18">
        <f>BE18/M18</f>
        <v/>
      </c>
      <c r="BX18">
        <f>BF18/E18</f>
        <v/>
      </c>
    </row>
    <row r="19">
      <c r="B19" t="n">
        <v>15</v>
      </c>
      <c r="C19">
        <f>'2. Energy'!O24</f>
        <v/>
      </c>
      <c r="D19">
        <f>'2. Energy'!P24</f>
        <v/>
      </c>
      <c r="E19">
        <f>'2. Energy'!Q24</f>
        <v/>
      </c>
      <c r="F19">
        <f>'3. Nomination'!W20</f>
        <v/>
      </c>
      <c r="G19">
        <f>'3. Nomination'!X20</f>
        <v/>
      </c>
      <c r="H19">
        <f>'3. Nomination'!Y20</f>
        <v/>
      </c>
      <c r="I19">
        <f>'3. Nomination'!Z20</f>
        <v/>
      </c>
      <c r="J19">
        <f>'3. Nomination'!AA20</f>
        <v/>
      </c>
      <c r="K19">
        <f>'3. Nomination'!AB20</f>
        <v/>
      </c>
      <c r="L19">
        <f>'3. Nomination'!AC20</f>
        <v/>
      </c>
      <c r="M19">
        <f>'3. Nomination'!AD20</f>
        <v/>
      </c>
      <c r="N19">
        <f>'1. Rates'!C$41*'1. Rates'!C$55</f>
        <v/>
      </c>
      <c r="O19">
        <f>'1. Rates'!D$41*'1. Rates'!D$55</f>
        <v/>
      </c>
      <c r="P19">
        <f>'1. Rates'!E$41*'1. Rates'!E$55</f>
        <v/>
      </c>
      <c r="Q19">
        <f>'1. Rates'!F$41*'1. Rates'!F$55</f>
        <v/>
      </c>
      <c r="R19">
        <f>'1. Rates'!G$41*'1. Rates'!G$55</f>
        <v/>
      </c>
      <c r="S19">
        <f>K19*'1. Rates'!H$55</f>
        <v/>
      </c>
      <c r="V19">
        <f>N19+O19+P19+Q19+R19+S19+T19+U19</f>
        <v/>
      </c>
      <c r="W19">
        <f>F19*'1. Rates'!C$56</f>
        <v/>
      </c>
      <c r="X19">
        <f>G19*'1. Rates'!D$56</f>
        <v/>
      </c>
      <c r="Y19">
        <f>H19*'1. Rates'!E$56</f>
        <v/>
      </c>
      <c r="Z19">
        <f>I19*'1. Rates'!F$56</f>
        <v/>
      </c>
      <c r="AA19">
        <f>J19*'1. Rates'!G$56</f>
        <v/>
      </c>
      <c r="AB19">
        <f>K19*('1. Rates'!$Q55+SUM('1. Rates'!$H$49:$H$52))</f>
        <v/>
      </c>
      <c r="AC19">
        <f>L19*'1. Rates'!Q55</f>
        <v/>
      </c>
      <c r="AD19">
        <f>M19*'2. Energy'!N24</f>
        <v/>
      </c>
      <c r="AE19">
        <f>W19+X19+Y19+Z19+AA19+AB19+AC19+AD19</f>
        <v/>
      </c>
      <c r="AF19">
        <f>(N19+W19)*'1. Rates'!C$60</f>
        <v/>
      </c>
      <c r="AG19">
        <f>(O19+X19)*'1. Rates'!D$60</f>
        <v/>
      </c>
      <c r="AH19">
        <f>(P19+Y19)*'1. Rates'!E$60</f>
        <v/>
      </c>
      <c r="AI19">
        <f>(Q19+Z19)*'1. Rates'!F$60</f>
        <v/>
      </c>
      <c r="AJ19">
        <f>(R19+AA19)*'1. Rates'!G$60</f>
        <v/>
      </c>
      <c r="AK19">
        <f>(S19+AB19)*'1. Rates'!H$60</f>
        <v/>
      </c>
      <c r="AL19">
        <f>(T19+AC19)*'1. Rates'!$I$60</f>
        <v/>
      </c>
      <c r="AM19">
        <f>(U19+AD19)*'1. Rates'!$J$60</f>
        <v/>
      </c>
      <c r="AN19">
        <f>AF19+AG19+AH19+AI19+AJ19+AK19+AL19+AM19</f>
        <v/>
      </c>
      <c r="AO19">
        <f>N19+W19</f>
        <v/>
      </c>
      <c r="AP19">
        <f>O19+X19</f>
        <v/>
      </c>
      <c r="AQ19">
        <f>P19+Y19</f>
        <v/>
      </c>
      <c r="AR19">
        <f>Q19+Z19</f>
        <v/>
      </c>
      <c r="AS19">
        <f>R19+AA19</f>
        <v/>
      </c>
      <c r="AT19">
        <f>S19+AB19</f>
        <v/>
      </c>
      <c r="AU19">
        <f>T19+AC19</f>
        <v/>
      </c>
      <c r="AV19">
        <f>U19+AD19</f>
        <v/>
      </c>
      <c r="AW19">
        <f>AO19+AP19+AQ19+AR19+AS19+AT19+AU19+AV19</f>
        <v/>
      </c>
      <c r="AX19">
        <f>N19+W19+AF19</f>
        <v/>
      </c>
      <c r="AY19">
        <f>O19+X19+AG19</f>
        <v/>
      </c>
      <c r="AZ19">
        <f>P19+Y19+AH19</f>
        <v/>
      </c>
      <c r="BA19">
        <f>Q19+Z19+AI19</f>
        <v/>
      </c>
      <c r="BB19">
        <f>R19+AA19+AJ19</f>
        <v/>
      </c>
      <c r="BC19">
        <f>S19+AB19+AK19</f>
        <v/>
      </c>
      <c r="BD19">
        <f>T19+AC19+AL19</f>
        <v/>
      </c>
      <c r="BE19">
        <f>U19+AD19+AM19</f>
        <v/>
      </c>
      <c r="BF19">
        <f>AX19+AY19+AZ19+BA19+BB19+BC19+BD19+BE19</f>
        <v/>
      </c>
      <c r="BG19">
        <f>AO19/F19</f>
        <v/>
      </c>
      <c r="BH19">
        <f>AP19/G19</f>
        <v/>
      </c>
      <c r="BI19">
        <f>AQ19/H19</f>
        <v/>
      </c>
      <c r="BJ19">
        <f>AR19/I19</f>
        <v/>
      </c>
      <c r="BK19">
        <f>AS19/J19</f>
        <v/>
      </c>
      <c r="BL19">
        <f>AT19/K19</f>
        <v/>
      </c>
      <c r="BN19">
        <f>AV19/M19</f>
        <v/>
      </c>
      <c r="BO19">
        <f>AW19/E19</f>
        <v/>
      </c>
      <c r="BP19">
        <f>AX19/F19</f>
        <v/>
      </c>
      <c r="BQ19">
        <f>AY19/G19</f>
        <v/>
      </c>
      <c r="BR19">
        <f>AZ19/H19</f>
        <v/>
      </c>
      <c r="BS19">
        <f>BA19/I19</f>
        <v/>
      </c>
      <c r="BT19">
        <f>BB19/J19</f>
        <v/>
      </c>
      <c r="BU19">
        <f>BC19/K19</f>
        <v/>
      </c>
      <c r="BW19">
        <f>BE19/M19</f>
        <v/>
      </c>
      <c r="BX19">
        <f>BF19/E19</f>
        <v/>
      </c>
    </row>
    <row r="20">
      <c r="B20" t="n">
        <v>16</v>
      </c>
      <c r="C20">
        <f>'2. Energy'!O25</f>
        <v/>
      </c>
      <c r="D20">
        <f>'2. Energy'!P25</f>
        <v/>
      </c>
      <c r="E20">
        <f>'2. Energy'!Q25</f>
        <v/>
      </c>
      <c r="F20">
        <f>'3. Nomination'!W21</f>
        <v/>
      </c>
      <c r="G20">
        <f>'3. Nomination'!X21</f>
        <v/>
      </c>
      <c r="H20">
        <f>'3. Nomination'!Y21</f>
        <v/>
      </c>
      <c r="I20">
        <f>'3. Nomination'!Z21</f>
        <v/>
      </c>
      <c r="J20">
        <f>'3. Nomination'!AA21</f>
        <v/>
      </c>
      <c r="K20">
        <f>'3. Nomination'!AB21</f>
        <v/>
      </c>
      <c r="L20">
        <f>'3. Nomination'!AC21</f>
        <v/>
      </c>
      <c r="M20">
        <f>'3. Nomination'!AD21</f>
        <v/>
      </c>
      <c r="N20">
        <f>'1. Rates'!C$41*'1. Rates'!C$55</f>
        <v/>
      </c>
      <c r="O20">
        <f>'1. Rates'!D$41*'1. Rates'!D$55</f>
        <v/>
      </c>
      <c r="P20">
        <f>'1. Rates'!E$41*'1. Rates'!E$55</f>
        <v/>
      </c>
      <c r="Q20">
        <f>'1. Rates'!F$41*'1. Rates'!F$55</f>
        <v/>
      </c>
      <c r="R20">
        <f>'1. Rates'!G$41*'1. Rates'!G$55</f>
        <v/>
      </c>
      <c r="S20">
        <f>K20*'1. Rates'!H$55</f>
        <v/>
      </c>
      <c r="V20">
        <f>N20+O20+P20+Q20+R20+S20+T20+U20</f>
        <v/>
      </c>
      <c r="W20">
        <f>F20*'1. Rates'!C$56</f>
        <v/>
      </c>
      <c r="X20">
        <f>G20*'1. Rates'!D$56</f>
        <v/>
      </c>
      <c r="Y20">
        <f>H20*'1. Rates'!E$56</f>
        <v/>
      </c>
      <c r="Z20">
        <f>I20*'1. Rates'!F$56</f>
        <v/>
      </c>
      <c r="AA20">
        <f>J20*'1. Rates'!G$56</f>
        <v/>
      </c>
      <c r="AB20">
        <f>K20*('1. Rates'!$Q56+SUM('1. Rates'!$H$49:$H$52))</f>
        <v/>
      </c>
      <c r="AC20">
        <f>L20*'1. Rates'!Q56</f>
        <v/>
      </c>
      <c r="AD20">
        <f>M20*'2. Energy'!N25</f>
        <v/>
      </c>
      <c r="AE20">
        <f>W20+X20+Y20+Z20+AA20+AB20+AC20+AD20</f>
        <v/>
      </c>
      <c r="AF20">
        <f>(N20+W20)*'1. Rates'!C$60</f>
        <v/>
      </c>
      <c r="AG20">
        <f>(O20+X20)*'1. Rates'!D$60</f>
        <v/>
      </c>
      <c r="AH20">
        <f>(P20+Y20)*'1. Rates'!E$60</f>
        <v/>
      </c>
      <c r="AI20">
        <f>(Q20+Z20)*'1. Rates'!F$60</f>
        <v/>
      </c>
      <c r="AJ20">
        <f>(R20+AA20)*'1. Rates'!G$60</f>
        <v/>
      </c>
      <c r="AK20">
        <f>(S20+AB20)*'1. Rates'!H$60</f>
        <v/>
      </c>
      <c r="AL20">
        <f>(T20+AC20)*'1. Rates'!$I$60</f>
        <v/>
      </c>
      <c r="AM20">
        <f>(U20+AD20)*'1. Rates'!$J$60</f>
        <v/>
      </c>
      <c r="AN20">
        <f>AF20+AG20+AH20+AI20+AJ20+AK20+AL20+AM20</f>
        <v/>
      </c>
      <c r="AO20">
        <f>N20+W20</f>
        <v/>
      </c>
      <c r="AP20">
        <f>O20+X20</f>
        <v/>
      </c>
      <c r="AQ20">
        <f>P20+Y20</f>
        <v/>
      </c>
      <c r="AR20">
        <f>Q20+Z20</f>
        <v/>
      </c>
      <c r="AS20">
        <f>R20+AA20</f>
        <v/>
      </c>
      <c r="AT20">
        <f>S20+AB20</f>
        <v/>
      </c>
      <c r="AU20">
        <f>T20+AC20</f>
        <v/>
      </c>
      <c r="AV20">
        <f>U20+AD20</f>
        <v/>
      </c>
      <c r="AW20">
        <f>AO20+AP20+AQ20+AR20+AS20+AT20+AU20+AV20</f>
        <v/>
      </c>
      <c r="AX20">
        <f>N20+W20+AF20</f>
        <v/>
      </c>
      <c r="AY20">
        <f>O20+X20+AG20</f>
        <v/>
      </c>
      <c r="AZ20">
        <f>P20+Y20+AH20</f>
        <v/>
      </c>
      <c r="BA20">
        <f>Q20+Z20+AI20</f>
        <v/>
      </c>
      <c r="BB20">
        <f>R20+AA20+AJ20</f>
        <v/>
      </c>
      <c r="BC20">
        <f>S20+AB20+AK20</f>
        <v/>
      </c>
      <c r="BD20">
        <f>T20+AC20+AL20</f>
        <v/>
      </c>
      <c r="BE20">
        <f>U20+AD20+AM20</f>
        <v/>
      </c>
      <c r="BF20">
        <f>AX20+AY20+AZ20+BA20+BB20+BC20+BD20+BE20</f>
        <v/>
      </c>
      <c r="BG20">
        <f>AO20/F20</f>
        <v/>
      </c>
      <c r="BH20">
        <f>AP20/G20</f>
        <v/>
      </c>
      <c r="BI20">
        <f>AQ20/H20</f>
        <v/>
      </c>
      <c r="BJ20">
        <f>AR20/I20</f>
        <v/>
      </c>
      <c r="BK20">
        <f>AS20/J20</f>
        <v/>
      </c>
      <c r="BL20">
        <f>AT20/K20</f>
        <v/>
      </c>
      <c r="BN20">
        <f>AV20/M20</f>
        <v/>
      </c>
      <c r="BO20">
        <f>AW20/E20</f>
        <v/>
      </c>
      <c r="BP20">
        <f>AX20/F20</f>
        <v/>
      </c>
      <c r="BQ20">
        <f>AY20/G20</f>
        <v/>
      </c>
      <c r="BR20">
        <f>AZ20/H20</f>
        <v/>
      </c>
      <c r="BS20">
        <f>BA20/I20</f>
        <v/>
      </c>
      <c r="BT20">
        <f>BB20/J20</f>
        <v/>
      </c>
      <c r="BU20">
        <f>BC20/K20</f>
        <v/>
      </c>
      <c r="BW20">
        <f>BE20/M20</f>
        <v/>
      </c>
      <c r="BX20">
        <f>BF20/E20</f>
        <v/>
      </c>
    </row>
    <row r="21">
      <c r="B21" t="n">
        <v>17</v>
      </c>
      <c r="C21">
        <f>'2. Energy'!O26</f>
        <v/>
      </c>
      <c r="D21">
        <f>'2. Energy'!P26</f>
        <v/>
      </c>
      <c r="E21">
        <f>'2. Energy'!Q26</f>
        <v/>
      </c>
      <c r="F21">
        <f>'3. Nomination'!W22</f>
        <v/>
      </c>
      <c r="G21">
        <f>'3. Nomination'!X22</f>
        <v/>
      </c>
      <c r="H21">
        <f>'3. Nomination'!Y22</f>
        <v/>
      </c>
      <c r="I21">
        <f>'3. Nomination'!Z22</f>
        <v/>
      </c>
      <c r="J21">
        <f>'3. Nomination'!AA22</f>
        <v/>
      </c>
      <c r="K21">
        <f>'3. Nomination'!AB22</f>
        <v/>
      </c>
      <c r="L21">
        <f>'3. Nomination'!AC22</f>
        <v/>
      </c>
      <c r="M21">
        <f>'3. Nomination'!AD22</f>
        <v/>
      </c>
      <c r="N21">
        <f>'1. Rates'!C$41*'1. Rates'!C$55</f>
        <v/>
      </c>
      <c r="O21">
        <f>'1. Rates'!D$41*'1. Rates'!D$55</f>
        <v/>
      </c>
      <c r="P21">
        <f>'1. Rates'!E$41*'1. Rates'!E$55</f>
        <v/>
      </c>
      <c r="Q21">
        <f>'1. Rates'!F$41*'1. Rates'!F$55</f>
        <v/>
      </c>
      <c r="R21">
        <f>'1. Rates'!G$41*'1. Rates'!G$55</f>
        <v/>
      </c>
      <c r="S21">
        <f>K21*'1. Rates'!H$55</f>
        <v/>
      </c>
      <c r="V21">
        <f>N21+O21+P21+Q21+R21+S21+T21+U21</f>
        <v/>
      </c>
      <c r="W21">
        <f>F21*'1. Rates'!C$56</f>
        <v/>
      </c>
      <c r="X21">
        <f>G21*'1. Rates'!D$56</f>
        <v/>
      </c>
      <c r="Y21">
        <f>H21*'1. Rates'!E$56</f>
        <v/>
      </c>
      <c r="Z21">
        <f>I21*'1. Rates'!F$56</f>
        <v/>
      </c>
      <c r="AA21">
        <f>J21*'1. Rates'!G$56</f>
        <v/>
      </c>
      <c r="AB21">
        <f>K21*('1. Rates'!$Q57+SUM('1. Rates'!$H$49:$H$52))</f>
        <v/>
      </c>
      <c r="AC21">
        <f>L21*'1. Rates'!Q57</f>
        <v/>
      </c>
      <c r="AD21">
        <f>M21*'2. Energy'!N26</f>
        <v/>
      </c>
      <c r="AE21">
        <f>W21+X21+Y21+Z21+AA21+AB21+AC21+AD21</f>
        <v/>
      </c>
      <c r="AF21">
        <f>(N21+W21)*'1. Rates'!C$60</f>
        <v/>
      </c>
      <c r="AG21">
        <f>(O21+X21)*'1. Rates'!D$60</f>
        <v/>
      </c>
      <c r="AH21">
        <f>(P21+Y21)*'1. Rates'!E$60</f>
        <v/>
      </c>
      <c r="AI21">
        <f>(Q21+Z21)*'1. Rates'!F$60</f>
        <v/>
      </c>
      <c r="AJ21">
        <f>(R21+AA21)*'1. Rates'!G$60</f>
        <v/>
      </c>
      <c r="AK21">
        <f>(S21+AB21)*'1. Rates'!H$60</f>
        <v/>
      </c>
      <c r="AL21">
        <f>(T21+AC21)*'1. Rates'!$I$60</f>
        <v/>
      </c>
      <c r="AM21">
        <f>(U21+AD21)*'1. Rates'!$J$60</f>
        <v/>
      </c>
      <c r="AN21">
        <f>AF21+AG21+AH21+AI21+AJ21+AK21+AL21+AM21</f>
        <v/>
      </c>
      <c r="AO21">
        <f>N21+W21</f>
        <v/>
      </c>
      <c r="AP21">
        <f>O21+X21</f>
        <v/>
      </c>
      <c r="AQ21">
        <f>P21+Y21</f>
        <v/>
      </c>
      <c r="AR21">
        <f>Q21+Z21</f>
        <v/>
      </c>
      <c r="AS21">
        <f>R21+AA21</f>
        <v/>
      </c>
      <c r="AT21">
        <f>S21+AB21</f>
        <v/>
      </c>
      <c r="AU21">
        <f>T21+AC21</f>
        <v/>
      </c>
      <c r="AV21">
        <f>U21+AD21</f>
        <v/>
      </c>
      <c r="AW21">
        <f>AO21+AP21+AQ21+AR21+AS21+AT21+AU21+AV21</f>
        <v/>
      </c>
      <c r="AX21">
        <f>N21+W21+AF21</f>
        <v/>
      </c>
      <c r="AY21">
        <f>O21+X21+AG21</f>
        <v/>
      </c>
      <c r="AZ21">
        <f>P21+Y21+AH21</f>
        <v/>
      </c>
      <c r="BA21">
        <f>Q21+Z21+AI21</f>
        <v/>
      </c>
      <c r="BB21">
        <f>R21+AA21+AJ21</f>
        <v/>
      </c>
      <c r="BC21">
        <f>S21+AB21+AK21</f>
        <v/>
      </c>
      <c r="BD21">
        <f>T21+AC21+AL21</f>
        <v/>
      </c>
      <c r="BE21">
        <f>U21+AD21+AM21</f>
        <v/>
      </c>
      <c r="BF21">
        <f>AX21+AY21+AZ21+BA21+BB21+BC21+BD21+BE21</f>
        <v/>
      </c>
      <c r="BG21">
        <f>AO21/F21</f>
        <v/>
      </c>
      <c r="BH21">
        <f>AP21/G21</f>
        <v/>
      </c>
      <c r="BI21">
        <f>AQ21/H21</f>
        <v/>
      </c>
      <c r="BJ21">
        <f>AR21/I21</f>
        <v/>
      </c>
      <c r="BK21">
        <f>AS21/J21</f>
        <v/>
      </c>
      <c r="BL21">
        <f>AT21/K21</f>
        <v/>
      </c>
      <c r="BN21">
        <f>AV21/M21</f>
        <v/>
      </c>
      <c r="BO21">
        <f>AW21/E21</f>
        <v/>
      </c>
      <c r="BP21">
        <f>AX21/F21</f>
        <v/>
      </c>
      <c r="BQ21">
        <f>AY21/G21</f>
        <v/>
      </c>
      <c r="BR21">
        <f>AZ21/H21</f>
        <v/>
      </c>
      <c r="BS21">
        <f>BA21/I21</f>
        <v/>
      </c>
      <c r="BT21">
        <f>BB21/J21</f>
        <v/>
      </c>
      <c r="BU21">
        <f>BC21/K21</f>
        <v/>
      </c>
      <c r="BW21">
        <f>BE21/M21</f>
        <v/>
      </c>
      <c r="BX21">
        <f>BF21/E21</f>
        <v/>
      </c>
    </row>
    <row r="22">
      <c r="B22" t="n">
        <v>18</v>
      </c>
      <c r="C22">
        <f>'2. Energy'!O27</f>
        <v/>
      </c>
      <c r="D22">
        <f>'2. Energy'!P27</f>
        <v/>
      </c>
      <c r="E22">
        <f>'2. Energy'!Q27</f>
        <v/>
      </c>
      <c r="F22">
        <f>'3. Nomination'!W23</f>
        <v/>
      </c>
      <c r="G22">
        <f>'3. Nomination'!X23</f>
        <v/>
      </c>
      <c r="H22">
        <f>'3. Nomination'!Y23</f>
        <v/>
      </c>
      <c r="I22">
        <f>'3. Nomination'!Z23</f>
        <v/>
      </c>
      <c r="J22">
        <f>'3. Nomination'!AA23</f>
        <v/>
      </c>
      <c r="K22">
        <f>'3. Nomination'!AB23</f>
        <v/>
      </c>
      <c r="L22">
        <f>'3. Nomination'!AC23</f>
        <v/>
      </c>
      <c r="M22">
        <f>'3. Nomination'!AD23</f>
        <v/>
      </c>
      <c r="N22">
        <f>'1. Rates'!C$41*'1. Rates'!C$55</f>
        <v/>
      </c>
      <c r="O22">
        <f>'1. Rates'!D$41*'1. Rates'!D$55</f>
        <v/>
      </c>
      <c r="P22">
        <f>'1. Rates'!E$41*'1. Rates'!E$55</f>
        <v/>
      </c>
      <c r="Q22">
        <f>'1. Rates'!F$41*'1. Rates'!F$55</f>
        <v/>
      </c>
      <c r="R22">
        <f>'1. Rates'!G$41*'1. Rates'!G$55</f>
        <v/>
      </c>
      <c r="S22">
        <f>K22*'1. Rates'!H$55</f>
        <v/>
      </c>
      <c r="V22">
        <f>N22+O22+P22+Q22+R22+S22+T22+U22</f>
        <v/>
      </c>
      <c r="W22">
        <f>F22*'1. Rates'!C$56</f>
        <v/>
      </c>
      <c r="X22">
        <f>G22*'1. Rates'!D$56</f>
        <v/>
      </c>
      <c r="Y22">
        <f>H22*'1. Rates'!E$56</f>
        <v/>
      </c>
      <c r="Z22">
        <f>I22*'1. Rates'!F$56</f>
        <v/>
      </c>
      <c r="AA22">
        <f>J22*'1. Rates'!G$56</f>
        <v/>
      </c>
      <c r="AB22">
        <f>K22*('1. Rates'!$Q58+SUM('1. Rates'!$H$49:$H$52))</f>
        <v/>
      </c>
      <c r="AC22">
        <f>L22*'1. Rates'!Q58</f>
        <v/>
      </c>
      <c r="AD22">
        <f>M22*'2. Energy'!N27</f>
        <v/>
      </c>
      <c r="AE22">
        <f>W22+X22+Y22+Z22+AA22+AB22+AC22+AD22</f>
        <v/>
      </c>
      <c r="AF22">
        <f>(N22+W22)*'1. Rates'!C$60</f>
        <v/>
      </c>
      <c r="AG22">
        <f>(O22+X22)*'1. Rates'!D$60</f>
        <v/>
      </c>
      <c r="AH22">
        <f>(P22+Y22)*'1. Rates'!E$60</f>
        <v/>
      </c>
      <c r="AI22">
        <f>(Q22+Z22)*'1. Rates'!F$60</f>
        <v/>
      </c>
      <c r="AJ22">
        <f>(R22+AA22)*'1. Rates'!G$60</f>
        <v/>
      </c>
      <c r="AK22">
        <f>(S22+AB22)*'1. Rates'!H$60</f>
        <v/>
      </c>
      <c r="AL22">
        <f>(T22+AC22)*'1. Rates'!$I$60</f>
        <v/>
      </c>
      <c r="AM22">
        <f>(U22+AD22)*'1. Rates'!$J$60</f>
        <v/>
      </c>
      <c r="AN22">
        <f>AF22+AG22+AH22+AI22+AJ22+AK22+AL22+AM22</f>
        <v/>
      </c>
      <c r="AO22">
        <f>N22+W22</f>
        <v/>
      </c>
      <c r="AP22">
        <f>O22+X22</f>
        <v/>
      </c>
      <c r="AQ22">
        <f>P22+Y22</f>
        <v/>
      </c>
      <c r="AR22">
        <f>Q22+Z22</f>
        <v/>
      </c>
      <c r="AS22">
        <f>R22+AA22</f>
        <v/>
      </c>
      <c r="AT22">
        <f>S22+AB22</f>
        <v/>
      </c>
      <c r="AU22">
        <f>T22+AC22</f>
        <v/>
      </c>
      <c r="AV22">
        <f>U22+AD22</f>
        <v/>
      </c>
      <c r="AW22">
        <f>AO22+AP22+AQ22+AR22+AS22+AT22+AU22+AV22</f>
        <v/>
      </c>
      <c r="AX22">
        <f>N22+W22+AF22</f>
        <v/>
      </c>
      <c r="AY22">
        <f>O22+X22+AG22</f>
        <v/>
      </c>
      <c r="AZ22">
        <f>P22+Y22+AH22</f>
        <v/>
      </c>
      <c r="BA22">
        <f>Q22+Z22+AI22</f>
        <v/>
      </c>
      <c r="BB22">
        <f>R22+AA22+AJ22</f>
        <v/>
      </c>
      <c r="BC22">
        <f>S22+AB22+AK22</f>
        <v/>
      </c>
      <c r="BD22">
        <f>T22+AC22+AL22</f>
        <v/>
      </c>
      <c r="BE22">
        <f>U22+AD22+AM22</f>
        <v/>
      </c>
      <c r="BF22">
        <f>AX22+AY22+AZ22+BA22+BB22+BC22+BD22+BE22</f>
        <v/>
      </c>
      <c r="BG22">
        <f>AO22/F22</f>
        <v/>
      </c>
      <c r="BH22">
        <f>AP22/G22</f>
        <v/>
      </c>
      <c r="BI22">
        <f>AQ22/H22</f>
        <v/>
      </c>
      <c r="BJ22">
        <f>AR22/I22</f>
        <v/>
      </c>
      <c r="BK22">
        <f>AS22/J22</f>
        <v/>
      </c>
      <c r="BL22">
        <f>AT22/K22</f>
        <v/>
      </c>
      <c r="BN22">
        <f>AV22/M22</f>
        <v/>
      </c>
      <c r="BO22">
        <f>AW22/E22</f>
        <v/>
      </c>
      <c r="BP22">
        <f>AX22/F22</f>
        <v/>
      </c>
      <c r="BQ22">
        <f>AY22/G22</f>
        <v/>
      </c>
      <c r="BR22">
        <f>AZ22/H22</f>
        <v/>
      </c>
      <c r="BS22">
        <f>BA22/I22</f>
        <v/>
      </c>
      <c r="BT22">
        <f>BB22/J22</f>
        <v/>
      </c>
      <c r="BU22">
        <f>BC22/K22</f>
        <v/>
      </c>
      <c r="BW22">
        <f>BE22/M22</f>
        <v/>
      </c>
      <c r="BX22">
        <f>BF22/E22</f>
        <v/>
      </c>
    </row>
    <row r="23">
      <c r="B23" t="n">
        <v>19</v>
      </c>
      <c r="C23">
        <f>'2. Energy'!O28</f>
        <v/>
      </c>
      <c r="D23">
        <f>'2. Energy'!P28</f>
        <v/>
      </c>
      <c r="E23">
        <f>'2. Energy'!Q28</f>
        <v/>
      </c>
      <c r="F23">
        <f>'3. Nomination'!W24</f>
        <v/>
      </c>
      <c r="G23">
        <f>'3. Nomination'!X24</f>
        <v/>
      </c>
      <c r="H23">
        <f>'3. Nomination'!Y24</f>
        <v/>
      </c>
      <c r="I23">
        <f>'3. Nomination'!Z24</f>
        <v/>
      </c>
      <c r="J23">
        <f>'3. Nomination'!AA24</f>
        <v/>
      </c>
      <c r="K23">
        <f>'3. Nomination'!AB24</f>
        <v/>
      </c>
      <c r="L23">
        <f>'3. Nomination'!AC24</f>
        <v/>
      </c>
      <c r="M23">
        <f>'3. Nomination'!AD24</f>
        <v/>
      </c>
      <c r="N23">
        <f>'1. Rates'!C$41*'1. Rates'!C$55</f>
        <v/>
      </c>
      <c r="O23">
        <f>'1. Rates'!D$41*'1. Rates'!D$55</f>
        <v/>
      </c>
      <c r="P23">
        <f>'1. Rates'!E$41*'1. Rates'!E$55</f>
        <v/>
      </c>
      <c r="Q23">
        <f>'1. Rates'!F$41*'1. Rates'!F$55</f>
        <v/>
      </c>
      <c r="R23">
        <f>'1. Rates'!G$41*'1. Rates'!G$55</f>
        <v/>
      </c>
      <c r="S23">
        <f>K23*'1. Rates'!H$55</f>
        <v/>
      </c>
      <c r="V23">
        <f>N23+O23+P23+Q23+R23+S23+T23+U23</f>
        <v/>
      </c>
      <c r="W23">
        <f>F23*'1. Rates'!C$56</f>
        <v/>
      </c>
      <c r="X23">
        <f>G23*'1. Rates'!D$56</f>
        <v/>
      </c>
      <c r="Y23">
        <f>H23*'1. Rates'!E$56</f>
        <v/>
      </c>
      <c r="Z23">
        <f>I23*'1. Rates'!F$56</f>
        <v/>
      </c>
      <c r="AA23">
        <f>J23*'1. Rates'!G$56</f>
        <v/>
      </c>
      <c r="AB23">
        <f>K23*('1. Rates'!$Q59+SUM('1. Rates'!$H$49:$H$52))</f>
        <v/>
      </c>
      <c r="AC23">
        <f>L23*'1. Rates'!Q59</f>
        <v/>
      </c>
      <c r="AD23">
        <f>M23*'2. Energy'!N28</f>
        <v/>
      </c>
      <c r="AE23">
        <f>W23+X23+Y23+Z23+AA23+AB23+AC23+AD23</f>
        <v/>
      </c>
      <c r="AF23">
        <f>(N23+W23)*'1. Rates'!C$60</f>
        <v/>
      </c>
      <c r="AG23">
        <f>(O23+X23)*'1. Rates'!D$60</f>
        <v/>
      </c>
      <c r="AH23">
        <f>(P23+Y23)*'1. Rates'!E$60</f>
        <v/>
      </c>
      <c r="AI23">
        <f>(Q23+Z23)*'1. Rates'!F$60</f>
        <v/>
      </c>
      <c r="AJ23">
        <f>(R23+AA23)*'1. Rates'!G$60</f>
        <v/>
      </c>
      <c r="AK23">
        <f>(S23+AB23)*'1. Rates'!H$60</f>
        <v/>
      </c>
      <c r="AL23">
        <f>(T23+AC23)*'1. Rates'!$I$60</f>
        <v/>
      </c>
      <c r="AM23">
        <f>(U23+AD23)*'1. Rates'!$J$60</f>
        <v/>
      </c>
      <c r="AN23">
        <f>AF23+AG23+AH23+AI23+AJ23+AK23+AL23+AM23</f>
        <v/>
      </c>
      <c r="AO23">
        <f>N23+W23</f>
        <v/>
      </c>
      <c r="AP23">
        <f>O23+X23</f>
        <v/>
      </c>
      <c r="AQ23">
        <f>P23+Y23</f>
        <v/>
      </c>
      <c r="AR23">
        <f>Q23+Z23</f>
        <v/>
      </c>
      <c r="AS23">
        <f>R23+AA23</f>
        <v/>
      </c>
      <c r="AT23">
        <f>S23+AB23</f>
        <v/>
      </c>
      <c r="AU23">
        <f>T23+AC23</f>
        <v/>
      </c>
      <c r="AV23">
        <f>U23+AD23</f>
        <v/>
      </c>
      <c r="AW23">
        <f>AO23+AP23+AQ23+AR23+AS23+AT23+AU23+AV23</f>
        <v/>
      </c>
      <c r="AX23">
        <f>N23+W23+AF23</f>
        <v/>
      </c>
      <c r="AY23">
        <f>O23+X23+AG23</f>
        <v/>
      </c>
      <c r="AZ23">
        <f>P23+Y23+AH23</f>
        <v/>
      </c>
      <c r="BA23">
        <f>Q23+Z23+AI23</f>
        <v/>
      </c>
      <c r="BB23">
        <f>R23+AA23+AJ23</f>
        <v/>
      </c>
      <c r="BC23">
        <f>S23+AB23+AK23</f>
        <v/>
      </c>
      <c r="BD23">
        <f>T23+AC23+AL23</f>
        <v/>
      </c>
      <c r="BE23">
        <f>U23+AD23+AM23</f>
        <v/>
      </c>
      <c r="BF23">
        <f>AX23+AY23+AZ23+BA23+BB23+BC23+BD23+BE23</f>
        <v/>
      </c>
      <c r="BG23">
        <f>AO23/F23</f>
        <v/>
      </c>
      <c r="BH23">
        <f>AP23/G23</f>
        <v/>
      </c>
      <c r="BI23">
        <f>AQ23/H23</f>
        <v/>
      </c>
      <c r="BJ23">
        <f>AR23/I23</f>
        <v/>
      </c>
      <c r="BK23">
        <f>AS23/J23</f>
        <v/>
      </c>
      <c r="BL23">
        <f>AT23/K23</f>
        <v/>
      </c>
      <c r="BN23">
        <f>AV23/M23</f>
        <v/>
      </c>
      <c r="BO23">
        <f>AW23/E23</f>
        <v/>
      </c>
      <c r="BP23">
        <f>AX23/F23</f>
        <v/>
      </c>
      <c r="BQ23">
        <f>AY23/G23</f>
        <v/>
      </c>
      <c r="BR23">
        <f>AZ23/H23</f>
        <v/>
      </c>
      <c r="BS23">
        <f>BA23/I23</f>
        <v/>
      </c>
      <c r="BT23">
        <f>BB23/J23</f>
        <v/>
      </c>
      <c r="BU23">
        <f>BC23/K23</f>
        <v/>
      </c>
      <c r="BW23">
        <f>BE23/M23</f>
        <v/>
      </c>
      <c r="BX23">
        <f>BF23/E23</f>
        <v/>
      </c>
    </row>
    <row r="24">
      <c r="B24" t="n">
        <v>20</v>
      </c>
      <c r="C24">
        <f>'2. Energy'!O29</f>
        <v/>
      </c>
      <c r="D24">
        <f>'2. Energy'!P29</f>
        <v/>
      </c>
      <c r="E24">
        <f>'2. Energy'!Q29</f>
        <v/>
      </c>
      <c r="F24">
        <f>'3. Nomination'!W25</f>
        <v/>
      </c>
      <c r="G24">
        <f>'3. Nomination'!X25</f>
        <v/>
      </c>
      <c r="H24">
        <f>'3. Nomination'!Y25</f>
        <v/>
      </c>
      <c r="I24">
        <f>'3. Nomination'!Z25</f>
        <v/>
      </c>
      <c r="J24">
        <f>'3. Nomination'!AA25</f>
        <v/>
      </c>
      <c r="K24">
        <f>'3. Nomination'!AB25</f>
        <v/>
      </c>
      <c r="L24">
        <f>'3. Nomination'!AC25</f>
        <v/>
      </c>
      <c r="M24">
        <f>'3. Nomination'!AD25</f>
        <v/>
      </c>
      <c r="N24">
        <f>'1. Rates'!C$41*'1. Rates'!C$55</f>
        <v/>
      </c>
      <c r="O24">
        <f>'1. Rates'!D$41*'1. Rates'!D$55</f>
        <v/>
      </c>
      <c r="P24">
        <f>'1. Rates'!E$41*'1. Rates'!E$55</f>
        <v/>
      </c>
      <c r="Q24">
        <f>'1. Rates'!F$41*'1. Rates'!F$55</f>
        <v/>
      </c>
      <c r="R24">
        <f>'1. Rates'!G$41*'1. Rates'!G$55</f>
        <v/>
      </c>
      <c r="S24">
        <f>K24*'1. Rates'!H$55</f>
        <v/>
      </c>
      <c r="V24">
        <f>N24+O24+P24+Q24+R24+S24+T24+U24</f>
        <v/>
      </c>
      <c r="W24">
        <f>F24*'1. Rates'!C$56</f>
        <v/>
      </c>
      <c r="X24">
        <f>G24*'1. Rates'!D$56</f>
        <v/>
      </c>
      <c r="Y24">
        <f>H24*'1. Rates'!E$56</f>
        <v/>
      </c>
      <c r="Z24">
        <f>I24*'1. Rates'!F$56</f>
        <v/>
      </c>
      <c r="AA24">
        <f>J24*'1. Rates'!G$56</f>
        <v/>
      </c>
      <c r="AB24">
        <f>K24*('1. Rates'!$Q60+SUM('1. Rates'!$H$49:$H$52))</f>
        <v/>
      </c>
      <c r="AC24">
        <f>L24*'1. Rates'!Q60</f>
        <v/>
      </c>
      <c r="AD24">
        <f>M24*'2. Energy'!N29</f>
        <v/>
      </c>
      <c r="AE24">
        <f>W24+X24+Y24+Z24+AA24+AB24+AC24+AD24</f>
        <v/>
      </c>
      <c r="AF24">
        <f>(N24+W24)*'1. Rates'!C$60</f>
        <v/>
      </c>
      <c r="AG24">
        <f>(O24+X24)*'1. Rates'!D$60</f>
        <v/>
      </c>
      <c r="AH24">
        <f>(P24+Y24)*'1. Rates'!E$60</f>
        <v/>
      </c>
      <c r="AI24">
        <f>(Q24+Z24)*'1. Rates'!F$60</f>
        <v/>
      </c>
      <c r="AJ24">
        <f>(R24+AA24)*'1. Rates'!G$60</f>
        <v/>
      </c>
      <c r="AK24">
        <f>(S24+AB24)*'1. Rates'!H$60</f>
        <v/>
      </c>
      <c r="AL24">
        <f>(T24+AC24)*'1. Rates'!$I$60</f>
        <v/>
      </c>
      <c r="AM24">
        <f>(U24+AD24)*'1. Rates'!$J$60</f>
        <v/>
      </c>
      <c r="AN24">
        <f>AF24+AG24+AH24+AI24+AJ24+AK24+AL24+AM24</f>
        <v/>
      </c>
      <c r="AO24">
        <f>N24+W24</f>
        <v/>
      </c>
      <c r="AP24">
        <f>O24+X24</f>
        <v/>
      </c>
      <c r="AQ24">
        <f>P24+Y24</f>
        <v/>
      </c>
      <c r="AR24">
        <f>Q24+Z24</f>
        <v/>
      </c>
      <c r="AS24">
        <f>R24+AA24</f>
        <v/>
      </c>
      <c r="AT24">
        <f>S24+AB24</f>
        <v/>
      </c>
      <c r="AU24">
        <f>T24+AC24</f>
        <v/>
      </c>
      <c r="AV24">
        <f>U24+AD24</f>
        <v/>
      </c>
      <c r="AW24">
        <f>AO24+AP24+AQ24+AR24+AS24+AT24+AU24+AV24</f>
        <v/>
      </c>
      <c r="AX24">
        <f>N24+W24+AF24</f>
        <v/>
      </c>
      <c r="AY24">
        <f>O24+X24+AG24</f>
        <v/>
      </c>
      <c r="AZ24">
        <f>P24+Y24+AH24</f>
        <v/>
      </c>
      <c r="BA24">
        <f>Q24+Z24+AI24</f>
        <v/>
      </c>
      <c r="BB24">
        <f>R24+AA24+AJ24</f>
        <v/>
      </c>
      <c r="BC24">
        <f>S24+AB24+AK24</f>
        <v/>
      </c>
      <c r="BD24">
        <f>T24+AC24+AL24</f>
        <v/>
      </c>
      <c r="BE24">
        <f>U24+AD24+AM24</f>
        <v/>
      </c>
      <c r="BF24">
        <f>AX24+AY24+AZ24+BA24+BB24+BC24+BD24+BE24</f>
        <v/>
      </c>
      <c r="BG24">
        <f>AO24/F24</f>
        <v/>
      </c>
      <c r="BH24">
        <f>AP24/G24</f>
        <v/>
      </c>
      <c r="BI24">
        <f>AQ24/H24</f>
        <v/>
      </c>
      <c r="BJ24">
        <f>AR24/I24</f>
        <v/>
      </c>
      <c r="BK24">
        <f>AS24/J24</f>
        <v/>
      </c>
      <c r="BL24">
        <f>AT24/K24</f>
        <v/>
      </c>
      <c r="BN24">
        <f>AV24/M24</f>
        <v/>
      </c>
      <c r="BO24">
        <f>AW24/E24</f>
        <v/>
      </c>
      <c r="BP24">
        <f>AX24/F24</f>
        <v/>
      </c>
      <c r="BQ24">
        <f>AY24/G24</f>
        <v/>
      </c>
      <c r="BR24">
        <f>AZ24/H24</f>
        <v/>
      </c>
      <c r="BS24">
        <f>BA24/I24</f>
        <v/>
      </c>
      <c r="BT24">
        <f>BB24/J24</f>
        <v/>
      </c>
      <c r="BU24">
        <f>BC24/K24</f>
        <v/>
      </c>
      <c r="BW24">
        <f>BE24/M24</f>
        <v/>
      </c>
      <c r="BX24">
        <f>BF24/E24</f>
        <v/>
      </c>
    </row>
    <row r="25">
      <c r="B25" t="n">
        <v>21</v>
      </c>
      <c r="C25">
        <f>'2. Energy'!O30</f>
        <v/>
      </c>
      <c r="D25">
        <f>'2. Energy'!P30</f>
        <v/>
      </c>
      <c r="E25">
        <f>'2. Energy'!Q30</f>
        <v/>
      </c>
      <c r="F25">
        <f>'3. Nomination'!W26</f>
        <v/>
      </c>
      <c r="G25">
        <f>'3. Nomination'!X26</f>
        <v/>
      </c>
      <c r="H25">
        <f>'3. Nomination'!Y26</f>
        <v/>
      </c>
      <c r="I25">
        <f>'3. Nomination'!Z26</f>
        <v/>
      </c>
      <c r="J25">
        <f>'3. Nomination'!AA26</f>
        <v/>
      </c>
      <c r="K25">
        <f>'3. Nomination'!AB26</f>
        <v/>
      </c>
      <c r="L25">
        <f>'3. Nomination'!AC26</f>
        <v/>
      </c>
      <c r="M25">
        <f>'3. Nomination'!AD26</f>
        <v/>
      </c>
      <c r="N25">
        <f>'1. Rates'!C$41*'1. Rates'!C$55</f>
        <v/>
      </c>
      <c r="O25">
        <f>'1. Rates'!D$41*'1. Rates'!D$55</f>
        <v/>
      </c>
      <c r="P25">
        <f>'1. Rates'!E$41*'1. Rates'!E$55</f>
        <v/>
      </c>
      <c r="Q25">
        <f>'1. Rates'!F$41*'1. Rates'!F$55</f>
        <v/>
      </c>
      <c r="R25">
        <f>'1. Rates'!G$41*'1. Rates'!G$55</f>
        <v/>
      </c>
      <c r="S25">
        <f>K25*'1. Rates'!H$55</f>
        <v/>
      </c>
      <c r="V25">
        <f>N25+O25+P25+Q25+R25+S25+T25+U25</f>
        <v/>
      </c>
      <c r="W25">
        <f>F25*'1. Rates'!C$56</f>
        <v/>
      </c>
      <c r="X25">
        <f>G25*'1. Rates'!D$56</f>
        <v/>
      </c>
      <c r="Y25">
        <f>H25*'1. Rates'!E$56</f>
        <v/>
      </c>
      <c r="Z25">
        <f>I25*'1. Rates'!F$56</f>
        <v/>
      </c>
      <c r="AA25">
        <f>J25*'1. Rates'!G$56</f>
        <v/>
      </c>
      <c r="AB25">
        <f>K25*('1. Rates'!$Q61+SUM('1. Rates'!$H$49:$H$52))</f>
        <v/>
      </c>
      <c r="AC25">
        <f>L25*'1. Rates'!Q61</f>
        <v/>
      </c>
      <c r="AD25">
        <f>M25*'2. Energy'!N30</f>
        <v/>
      </c>
      <c r="AE25">
        <f>W25+X25+Y25+Z25+AA25+AB25+AC25+AD25</f>
        <v/>
      </c>
      <c r="AF25">
        <f>(N25+W25)*'1. Rates'!C$60</f>
        <v/>
      </c>
      <c r="AG25">
        <f>(O25+X25)*'1. Rates'!D$60</f>
        <v/>
      </c>
      <c r="AH25">
        <f>(P25+Y25)*'1. Rates'!E$60</f>
        <v/>
      </c>
      <c r="AI25">
        <f>(Q25+Z25)*'1. Rates'!F$60</f>
        <v/>
      </c>
      <c r="AJ25">
        <f>(R25+AA25)*'1. Rates'!G$60</f>
        <v/>
      </c>
      <c r="AK25">
        <f>(S25+AB25)*'1. Rates'!H$60</f>
        <v/>
      </c>
      <c r="AL25">
        <f>(T25+AC25)*'1. Rates'!$I$60</f>
        <v/>
      </c>
      <c r="AM25">
        <f>(U25+AD25)*'1. Rates'!$J$60</f>
        <v/>
      </c>
      <c r="AN25">
        <f>AF25+AG25+AH25+AI25+AJ25+AK25+AL25+AM25</f>
        <v/>
      </c>
      <c r="AO25">
        <f>N25+W25</f>
        <v/>
      </c>
      <c r="AP25">
        <f>O25+X25</f>
        <v/>
      </c>
      <c r="AQ25">
        <f>P25+Y25</f>
        <v/>
      </c>
      <c r="AR25">
        <f>Q25+Z25</f>
        <v/>
      </c>
      <c r="AS25">
        <f>R25+AA25</f>
        <v/>
      </c>
      <c r="AT25">
        <f>S25+AB25</f>
        <v/>
      </c>
      <c r="AU25">
        <f>T25+AC25</f>
        <v/>
      </c>
      <c r="AV25">
        <f>U25+AD25</f>
        <v/>
      </c>
      <c r="AW25">
        <f>AO25+AP25+AQ25+AR25+AS25+AT25+AU25+AV25</f>
        <v/>
      </c>
      <c r="AX25">
        <f>N25+W25+AF25</f>
        <v/>
      </c>
      <c r="AY25">
        <f>O25+X25+AG25</f>
        <v/>
      </c>
      <c r="AZ25">
        <f>P25+Y25+AH25</f>
        <v/>
      </c>
      <c r="BA25">
        <f>Q25+Z25+AI25</f>
        <v/>
      </c>
      <c r="BB25">
        <f>R25+AA25+AJ25</f>
        <v/>
      </c>
      <c r="BC25">
        <f>S25+AB25+AK25</f>
        <v/>
      </c>
      <c r="BD25">
        <f>T25+AC25+AL25</f>
        <v/>
      </c>
      <c r="BE25">
        <f>U25+AD25+AM25</f>
        <v/>
      </c>
      <c r="BF25">
        <f>AX25+AY25+AZ25+BA25+BB25+BC25+BD25+BE25</f>
        <v/>
      </c>
      <c r="BG25">
        <f>AO25/F25</f>
        <v/>
      </c>
      <c r="BH25">
        <f>AP25/G25</f>
        <v/>
      </c>
      <c r="BI25">
        <f>AQ25/H25</f>
        <v/>
      </c>
      <c r="BJ25">
        <f>AR25/I25</f>
        <v/>
      </c>
      <c r="BK25">
        <f>AS25/J25</f>
        <v/>
      </c>
      <c r="BL25">
        <f>AT25/K25</f>
        <v/>
      </c>
      <c r="BN25">
        <f>AV25/M25</f>
        <v/>
      </c>
      <c r="BO25">
        <f>AW25/E25</f>
        <v/>
      </c>
      <c r="BP25">
        <f>AX25/F25</f>
        <v/>
      </c>
      <c r="BQ25">
        <f>AY25/G25</f>
        <v/>
      </c>
      <c r="BR25">
        <f>AZ25/H25</f>
        <v/>
      </c>
      <c r="BS25">
        <f>BA25/I25</f>
        <v/>
      </c>
      <c r="BT25">
        <f>BB25/J25</f>
        <v/>
      </c>
      <c r="BU25">
        <f>BC25/K25</f>
        <v/>
      </c>
      <c r="BW25">
        <f>BE25/M25</f>
        <v/>
      </c>
      <c r="BX25">
        <f>BF25/E25</f>
        <v/>
      </c>
    </row>
    <row r="26">
      <c r="B26" t="n">
        <v>22</v>
      </c>
      <c r="C26">
        <f>'2. Energy'!O31</f>
        <v/>
      </c>
      <c r="D26">
        <f>'2. Energy'!P31</f>
        <v/>
      </c>
      <c r="E26">
        <f>'2. Energy'!Q31</f>
        <v/>
      </c>
      <c r="F26">
        <f>'3. Nomination'!W27</f>
        <v/>
      </c>
      <c r="G26">
        <f>'3. Nomination'!X27</f>
        <v/>
      </c>
      <c r="H26">
        <f>'3. Nomination'!Y27</f>
        <v/>
      </c>
      <c r="I26">
        <f>'3. Nomination'!Z27</f>
        <v/>
      </c>
      <c r="J26">
        <f>'3. Nomination'!AA27</f>
        <v/>
      </c>
      <c r="K26">
        <f>'3. Nomination'!AB27</f>
        <v/>
      </c>
      <c r="L26">
        <f>'3. Nomination'!AC27</f>
        <v/>
      </c>
      <c r="M26">
        <f>'3. Nomination'!AD27</f>
        <v/>
      </c>
      <c r="N26">
        <f>'1. Rates'!C$41*'1. Rates'!C$55</f>
        <v/>
      </c>
      <c r="O26">
        <f>'1. Rates'!D$41*'1. Rates'!D$55</f>
        <v/>
      </c>
      <c r="P26">
        <f>'1. Rates'!E$41*'1. Rates'!E$55</f>
        <v/>
      </c>
      <c r="Q26">
        <f>'1. Rates'!F$41*'1. Rates'!F$55</f>
        <v/>
      </c>
      <c r="R26">
        <f>'1. Rates'!G$41*'1. Rates'!G$55</f>
        <v/>
      </c>
      <c r="S26">
        <f>K26*'1. Rates'!H$55</f>
        <v/>
      </c>
      <c r="V26">
        <f>N26+O26+P26+Q26+R26+S26+T26+U26</f>
        <v/>
      </c>
      <c r="W26">
        <f>F26*'1. Rates'!C$56</f>
        <v/>
      </c>
      <c r="X26">
        <f>G26*'1. Rates'!D$56</f>
        <v/>
      </c>
      <c r="Y26">
        <f>H26*'1. Rates'!E$56</f>
        <v/>
      </c>
      <c r="Z26">
        <f>I26*'1. Rates'!F$56</f>
        <v/>
      </c>
      <c r="AA26">
        <f>J26*'1. Rates'!G$56</f>
        <v/>
      </c>
      <c r="AB26">
        <f>K26*('1. Rates'!$Q62+SUM('1. Rates'!$H$49:$H$52))</f>
        <v/>
      </c>
      <c r="AC26">
        <f>L26*'1. Rates'!Q62</f>
        <v/>
      </c>
      <c r="AD26">
        <f>M26*'2. Energy'!N31</f>
        <v/>
      </c>
      <c r="AE26">
        <f>W26+X26+Y26+Z26+AA26+AB26+AC26+AD26</f>
        <v/>
      </c>
      <c r="AF26">
        <f>(N26+W26)*'1. Rates'!C$60</f>
        <v/>
      </c>
      <c r="AG26">
        <f>(O26+X26)*'1. Rates'!D$60</f>
        <v/>
      </c>
      <c r="AH26">
        <f>(P26+Y26)*'1. Rates'!E$60</f>
        <v/>
      </c>
      <c r="AI26">
        <f>(Q26+Z26)*'1. Rates'!F$60</f>
        <v/>
      </c>
      <c r="AJ26">
        <f>(R26+AA26)*'1. Rates'!G$60</f>
        <v/>
      </c>
      <c r="AK26">
        <f>(S26+AB26)*'1. Rates'!H$60</f>
        <v/>
      </c>
      <c r="AL26">
        <f>(T26+AC26)*'1. Rates'!$I$60</f>
        <v/>
      </c>
      <c r="AM26">
        <f>(U26+AD26)*'1. Rates'!$J$60</f>
        <v/>
      </c>
      <c r="AN26">
        <f>AF26+AG26+AH26+AI26+AJ26+AK26+AL26+AM26</f>
        <v/>
      </c>
      <c r="AO26">
        <f>N26+W26</f>
        <v/>
      </c>
      <c r="AP26">
        <f>O26+X26</f>
        <v/>
      </c>
      <c r="AQ26">
        <f>P26+Y26</f>
        <v/>
      </c>
      <c r="AR26">
        <f>Q26+Z26</f>
        <v/>
      </c>
      <c r="AS26">
        <f>R26+AA26</f>
        <v/>
      </c>
      <c r="AT26">
        <f>S26+AB26</f>
        <v/>
      </c>
      <c r="AU26">
        <f>T26+AC26</f>
        <v/>
      </c>
      <c r="AV26">
        <f>U26+AD26</f>
        <v/>
      </c>
      <c r="AW26">
        <f>AO26+AP26+AQ26+AR26+AS26+AT26+AU26+AV26</f>
        <v/>
      </c>
      <c r="AX26">
        <f>N26+W26+AF26</f>
        <v/>
      </c>
      <c r="AY26">
        <f>O26+X26+AG26</f>
        <v/>
      </c>
      <c r="AZ26">
        <f>P26+Y26+AH26</f>
        <v/>
      </c>
      <c r="BA26">
        <f>Q26+Z26+AI26</f>
        <v/>
      </c>
      <c r="BB26">
        <f>R26+AA26+AJ26</f>
        <v/>
      </c>
      <c r="BC26">
        <f>S26+AB26+AK26</f>
        <v/>
      </c>
      <c r="BD26">
        <f>T26+AC26+AL26</f>
        <v/>
      </c>
      <c r="BE26">
        <f>U26+AD26+AM26</f>
        <v/>
      </c>
      <c r="BF26">
        <f>AX26+AY26+AZ26+BA26+BB26+BC26+BD26+BE26</f>
        <v/>
      </c>
      <c r="BG26">
        <f>AO26/F26</f>
        <v/>
      </c>
      <c r="BH26">
        <f>AP26/G26</f>
        <v/>
      </c>
      <c r="BI26">
        <f>AQ26/H26</f>
        <v/>
      </c>
      <c r="BJ26">
        <f>AR26/I26</f>
        <v/>
      </c>
      <c r="BK26">
        <f>AS26/J26</f>
        <v/>
      </c>
      <c r="BL26">
        <f>AT26/K26</f>
        <v/>
      </c>
      <c r="BN26">
        <f>AV26/M26</f>
        <v/>
      </c>
      <c r="BO26">
        <f>AW26/E26</f>
        <v/>
      </c>
      <c r="BP26">
        <f>AX26/F26</f>
        <v/>
      </c>
      <c r="BQ26">
        <f>AY26/G26</f>
        <v/>
      </c>
      <c r="BR26">
        <f>AZ26/H26</f>
        <v/>
      </c>
      <c r="BS26">
        <f>BA26/I26</f>
        <v/>
      </c>
      <c r="BT26">
        <f>BB26/J26</f>
        <v/>
      </c>
      <c r="BU26">
        <f>BC26/K26</f>
        <v/>
      </c>
      <c r="BW26">
        <f>BE26/M26</f>
        <v/>
      </c>
      <c r="BX26">
        <f>BF26/E26</f>
        <v/>
      </c>
    </row>
    <row r="27">
      <c r="B27" t="n">
        <v>23</v>
      </c>
      <c r="C27">
        <f>'2. Energy'!O32</f>
        <v/>
      </c>
      <c r="D27">
        <f>'2. Energy'!P32</f>
        <v/>
      </c>
      <c r="E27">
        <f>'2. Energy'!Q32</f>
        <v/>
      </c>
      <c r="F27">
        <f>'3. Nomination'!W28</f>
        <v/>
      </c>
      <c r="G27">
        <f>'3. Nomination'!X28</f>
        <v/>
      </c>
      <c r="H27">
        <f>'3. Nomination'!Y28</f>
        <v/>
      </c>
      <c r="I27">
        <f>'3. Nomination'!Z28</f>
        <v/>
      </c>
      <c r="J27">
        <f>'3. Nomination'!AA28</f>
        <v/>
      </c>
      <c r="K27">
        <f>'3. Nomination'!AB28</f>
        <v/>
      </c>
      <c r="L27">
        <f>'3. Nomination'!AC28</f>
        <v/>
      </c>
      <c r="M27">
        <f>'3. Nomination'!AD28</f>
        <v/>
      </c>
      <c r="N27">
        <f>'1. Rates'!C$41*'1. Rates'!C$55</f>
        <v/>
      </c>
      <c r="O27">
        <f>'1. Rates'!D$41*'1. Rates'!D$55</f>
        <v/>
      </c>
      <c r="P27">
        <f>'1. Rates'!E$41*'1. Rates'!E$55</f>
        <v/>
      </c>
      <c r="Q27">
        <f>'1. Rates'!F$41*'1. Rates'!F$55</f>
        <v/>
      </c>
      <c r="R27">
        <f>'1. Rates'!G$41*'1. Rates'!G$55</f>
        <v/>
      </c>
      <c r="S27">
        <f>K27*'1. Rates'!H$55</f>
        <v/>
      </c>
      <c r="V27">
        <f>N27+O27+P27+Q27+R27+S27+T27+U27</f>
        <v/>
      </c>
      <c r="W27">
        <f>F27*'1. Rates'!C$56</f>
        <v/>
      </c>
      <c r="X27">
        <f>G27*'1. Rates'!D$56</f>
        <v/>
      </c>
      <c r="Y27">
        <f>H27*'1. Rates'!E$56</f>
        <v/>
      </c>
      <c r="Z27">
        <f>I27*'1. Rates'!F$56</f>
        <v/>
      </c>
      <c r="AA27">
        <f>J27*'1. Rates'!G$56</f>
        <v/>
      </c>
      <c r="AB27">
        <f>K27*('1. Rates'!$Q63+SUM('1. Rates'!$H$49:$H$52))</f>
        <v/>
      </c>
      <c r="AC27">
        <f>L27*'1. Rates'!Q63</f>
        <v/>
      </c>
      <c r="AD27">
        <f>M27*'2. Energy'!N32</f>
        <v/>
      </c>
      <c r="AE27">
        <f>W27+X27+Y27+Z27+AA27+AB27+AC27+AD27</f>
        <v/>
      </c>
      <c r="AF27">
        <f>(N27+W27)*'1. Rates'!C$60</f>
        <v/>
      </c>
      <c r="AG27">
        <f>(O27+X27)*'1. Rates'!D$60</f>
        <v/>
      </c>
      <c r="AH27">
        <f>(P27+Y27)*'1. Rates'!E$60</f>
        <v/>
      </c>
      <c r="AI27">
        <f>(Q27+Z27)*'1. Rates'!F$60</f>
        <v/>
      </c>
      <c r="AJ27">
        <f>(R27+AA27)*'1. Rates'!G$60</f>
        <v/>
      </c>
      <c r="AK27">
        <f>(S27+AB27)*'1. Rates'!H$60</f>
        <v/>
      </c>
      <c r="AL27">
        <f>(T27+AC27)*'1. Rates'!$I$60</f>
        <v/>
      </c>
      <c r="AM27">
        <f>(U27+AD27)*'1. Rates'!$J$60</f>
        <v/>
      </c>
      <c r="AN27">
        <f>AF27+AG27+AH27+AI27+AJ27+AK27+AL27+AM27</f>
        <v/>
      </c>
      <c r="AO27">
        <f>N27+W27</f>
        <v/>
      </c>
      <c r="AP27">
        <f>O27+X27</f>
        <v/>
      </c>
      <c r="AQ27">
        <f>P27+Y27</f>
        <v/>
      </c>
      <c r="AR27">
        <f>Q27+Z27</f>
        <v/>
      </c>
      <c r="AS27">
        <f>R27+AA27</f>
        <v/>
      </c>
      <c r="AT27">
        <f>S27+AB27</f>
        <v/>
      </c>
      <c r="AU27">
        <f>T27+AC27</f>
        <v/>
      </c>
      <c r="AV27">
        <f>U27+AD27</f>
        <v/>
      </c>
      <c r="AW27">
        <f>AO27+AP27+AQ27+AR27+AS27+AT27+AU27+AV27</f>
        <v/>
      </c>
      <c r="AX27">
        <f>N27+W27+AF27</f>
        <v/>
      </c>
      <c r="AY27">
        <f>O27+X27+AG27</f>
        <v/>
      </c>
      <c r="AZ27">
        <f>P27+Y27+AH27</f>
        <v/>
      </c>
      <c r="BA27">
        <f>Q27+Z27+AI27</f>
        <v/>
      </c>
      <c r="BB27">
        <f>R27+AA27+AJ27</f>
        <v/>
      </c>
      <c r="BC27">
        <f>S27+AB27+AK27</f>
        <v/>
      </c>
      <c r="BD27">
        <f>T27+AC27+AL27</f>
        <v/>
      </c>
      <c r="BE27">
        <f>U27+AD27+AM27</f>
        <v/>
      </c>
      <c r="BF27">
        <f>AX27+AY27+AZ27+BA27+BB27+BC27+BD27+BE27</f>
        <v/>
      </c>
      <c r="BG27">
        <f>AO27/F27</f>
        <v/>
      </c>
      <c r="BH27">
        <f>AP27/G27</f>
        <v/>
      </c>
      <c r="BI27">
        <f>AQ27/H27</f>
        <v/>
      </c>
      <c r="BJ27">
        <f>AR27/I27</f>
        <v/>
      </c>
      <c r="BK27">
        <f>AS27/J27</f>
        <v/>
      </c>
      <c r="BL27">
        <f>AT27/K27</f>
        <v/>
      </c>
      <c r="BN27">
        <f>AV27/M27</f>
        <v/>
      </c>
      <c r="BO27">
        <f>AW27/E27</f>
        <v/>
      </c>
      <c r="BP27">
        <f>AX27/F27</f>
        <v/>
      </c>
      <c r="BQ27">
        <f>AY27/G27</f>
        <v/>
      </c>
      <c r="BR27">
        <f>AZ27/H27</f>
        <v/>
      </c>
      <c r="BS27">
        <f>BA27/I27</f>
        <v/>
      </c>
      <c r="BT27">
        <f>BB27/J27</f>
        <v/>
      </c>
      <c r="BU27">
        <f>BC27/K27</f>
        <v/>
      </c>
      <c r="BW27">
        <f>BE27/M27</f>
        <v/>
      </c>
      <c r="BX27">
        <f>BF27/E27</f>
        <v/>
      </c>
    </row>
    <row r="28">
      <c r="B28" t="n">
        <v>24</v>
      </c>
      <c r="C28">
        <f>'2. Energy'!O33</f>
        <v/>
      </c>
      <c r="D28">
        <f>'2. Energy'!P33</f>
        <v/>
      </c>
      <c r="E28">
        <f>'2. Energy'!Q33</f>
        <v/>
      </c>
      <c r="F28">
        <f>'3. Nomination'!W29</f>
        <v/>
      </c>
      <c r="G28">
        <f>'3. Nomination'!X29</f>
        <v/>
      </c>
      <c r="H28">
        <f>'3. Nomination'!Y29</f>
        <v/>
      </c>
      <c r="I28">
        <f>'3. Nomination'!Z29</f>
        <v/>
      </c>
      <c r="J28">
        <f>'3. Nomination'!AA29</f>
        <v/>
      </c>
      <c r="K28">
        <f>'3. Nomination'!AB29</f>
        <v/>
      </c>
      <c r="L28">
        <f>'3. Nomination'!AC29</f>
        <v/>
      </c>
      <c r="M28">
        <f>'3. Nomination'!AD29</f>
        <v/>
      </c>
      <c r="N28">
        <f>'1. Rates'!C$41*'1. Rates'!C$55</f>
        <v/>
      </c>
      <c r="O28">
        <f>'1. Rates'!D$41*'1. Rates'!D$55</f>
        <v/>
      </c>
      <c r="P28">
        <f>'1. Rates'!E$41*'1. Rates'!E$55</f>
        <v/>
      </c>
      <c r="Q28">
        <f>'1. Rates'!F$41*'1. Rates'!F$55</f>
        <v/>
      </c>
      <c r="R28">
        <f>'1. Rates'!G$41*'1. Rates'!G$55</f>
        <v/>
      </c>
      <c r="S28">
        <f>K28*'1. Rates'!H$55</f>
        <v/>
      </c>
      <c r="V28">
        <f>N28+O28+P28+Q28+R28+S28+T28+U28</f>
        <v/>
      </c>
      <c r="W28">
        <f>F28*'1. Rates'!C$56</f>
        <v/>
      </c>
      <c r="X28">
        <f>G28*'1. Rates'!D$56</f>
        <v/>
      </c>
      <c r="Y28">
        <f>H28*'1. Rates'!E$56</f>
        <v/>
      </c>
      <c r="Z28">
        <f>I28*'1. Rates'!F$56</f>
        <v/>
      </c>
      <c r="AA28">
        <f>J28*'1. Rates'!G$56</f>
        <v/>
      </c>
      <c r="AB28">
        <f>K28*('1. Rates'!$Q64+SUM('1. Rates'!$H$49:$H$52))</f>
        <v/>
      </c>
      <c r="AC28">
        <f>L28*'1. Rates'!Q64</f>
        <v/>
      </c>
      <c r="AD28">
        <f>M28*'2. Energy'!N33</f>
        <v/>
      </c>
      <c r="AE28">
        <f>W28+X28+Y28+Z28+AA28+AB28+AC28+AD28</f>
        <v/>
      </c>
      <c r="AF28">
        <f>(N28+W28)*'1. Rates'!C$60</f>
        <v/>
      </c>
      <c r="AG28">
        <f>(O28+X28)*'1. Rates'!D$60</f>
        <v/>
      </c>
      <c r="AH28">
        <f>(P28+Y28)*'1. Rates'!E$60</f>
        <v/>
      </c>
      <c r="AI28">
        <f>(Q28+Z28)*'1. Rates'!F$60</f>
        <v/>
      </c>
      <c r="AJ28">
        <f>(R28+AA28)*'1. Rates'!G$60</f>
        <v/>
      </c>
      <c r="AK28">
        <f>(S28+AB28)*'1. Rates'!H$60</f>
        <v/>
      </c>
      <c r="AL28">
        <f>(T28+AC28)*'1. Rates'!$I$60</f>
        <v/>
      </c>
      <c r="AM28">
        <f>(U28+AD28)*'1. Rates'!$J$60</f>
        <v/>
      </c>
      <c r="AN28">
        <f>AF28+AG28+AH28+AI28+AJ28+AK28+AL28+AM28</f>
        <v/>
      </c>
      <c r="AO28">
        <f>N28+W28</f>
        <v/>
      </c>
      <c r="AP28">
        <f>O28+X28</f>
        <v/>
      </c>
      <c r="AQ28">
        <f>P28+Y28</f>
        <v/>
      </c>
      <c r="AR28">
        <f>Q28+Z28</f>
        <v/>
      </c>
      <c r="AS28">
        <f>R28+AA28</f>
        <v/>
      </c>
      <c r="AT28">
        <f>S28+AB28</f>
        <v/>
      </c>
      <c r="AU28">
        <f>T28+AC28</f>
        <v/>
      </c>
      <c r="AV28">
        <f>U28+AD28</f>
        <v/>
      </c>
      <c r="AW28">
        <f>AO28+AP28+AQ28+AR28+AS28+AT28+AU28+AV28</f>
        <v/>
      </c>
      <c r="AX28">
        <f>N28+W28+AF28</f>
        <v/>
      </c>
      <c r="AY28">
        <f>O28+X28+AG28</f>
        <v/>
      </c>
      <c r="AZ28">
        <f>P28+Y28+AH28</f>
        <v/>
      </c>
      <c r="BA28">
        <f>Q28+Z28+AI28</f>
        <v/>
      </c>
      <c r="BB28">
        <f>R28+AA28+AJ28</f>
        <v/>
      </c>
      <c r="BC28">
        <f>S28+AB28+AK28</f>
        <v/>
      </c>
      <c r="BD28">
        <f>T28+AC28+AL28</f>
        <v/>
      </c>
      <c r="BE28">
        <f>U28+AD28+AM28</f>
        <v/>
      </c>
      <c r="BF28">
        <f>AX28+AY28+AZ28+BA28+BB28+BC28+BD28+BE28</f>
        <v/>
      </c>
      <c r="BG28">
        <f>AO28/F28</f>
        <v/>
      </c>
      <c r="BH28">
        <f>AP28/G28</f>
        <v/>
      </c>
      <c r="BI28">
        <f>AQ28/H28</f>
        <v/>
      </c>
      <c r="BJ28">
        <f>AR28/I28</f>
        <v/>
      </c>
      <c r="BK28">
        <f>AS28/J28</f>
        <v/>
      </c>
      <c r="BL28">
        <f>AT28/K28</f>
        <v/>
      </c>
      <c r="BN28">
        <f>AV28/M28</f>
        <v/>
      </c>
      <c r="BO28">
        <f>AW28/E28</f>
        <v/>
      </c>
      <c r="BP28">
        <f>AX28/F28</f>
        <v/>
      </c>
      <c r="BQ28">
        <f>AY28/G28</f>
        <v/>
      </c>
      <c r="BR28">
        <f>AZ28/H28</f>
        <v/>
      </c>
      <c r="BS28">
        <f>BA28/I28</f>
        <v/>
      </c>
      <c r="BT28">
        <f>BB28/J28</f>
        <v/>
      </c>
      <c r="BU28">
        <f>BC28/K28</f>
        <v/>
      </c>
      <c r="BW28">
        <f>BE28/M28</f>
        <v/>
      </c>
      <c r="BX28">
        <f>BF28/E28</f>
        <v/>
      </c>
    </row>
    <row r="29">
      <c r="B29" t="inlineStr">
        <is>
          <t>SUM/AVE</t>
        </is>
      </c>
      <c r="C29">
        <f>SUM(C5:C28)</f>
        <v/>
      </c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>
        <f>SUM(V5:V28)</f>
        <v/>
      </c>
      <c r="W29">
        <f>SUM(W5:W28)</f>
        <v/>
      </c>
      <c r="X29">
        <f>SUM(X5:X28)</f>
        <v/>
      </c>
      <c r="Y29">
        <f>SUM(Y5:Y28)</f>
        <v/>
      </c>
      <c r="Z29">
        <f>SUM(Z5:Z28)</f>
        <v/>
      </c>
      <c r="AA29">
        <f>SUM(AA5:AA28)</f>
        <v/>
      </c>
      <c r="AB29">
        <f>SUM(AB5:AB28)</f>
        <v/>
      </c>
      <c r="AC29">
        <f>SUM(AC5:AC28)</f>
        <v/>
      </c>
      <c r="AD29">
        <f>SUM(AD5:AD28)</f>
        <v/>
      </c>
      <c r="AE29">
        <f>SUM(AE5:AE28)</f>
        <v/>
      </c>
      <c r="AF29">
        <f>SUM(AF5:AF28)</f>
        <v/>
      </c>
      <c r="AG29">
        <f>SUM(AG5:AG28)</f>
        <v/>
      </c>
      <c r="AH29">
        <f>SUM(AH5:AH28)</f>
        <v/>
      </c>
      <c r="AI29">
        <f>SUM(AI5:AI28)</f>
        <v/>
      </c>
      <c r="AJ29">
        <f>SUM(AJ5:AJ28)</f>
        <v/>
      </c>
      <c r="AK29">
        <f>SUM(AK5:AK28)</f>
        <v/>
      </c>
      <c r="AL29">
        <f>SUM(AL5:AL28)</f>
        <v/>
      </c>
      <c r="AM29">
        <f>SUM(AM5:AM28)</f>
        <v/>
      </c>
      <c r="AN29">
        <f>SUM(AN5:AN28)</f>
        <v/>
      </c>
      <c r="AO29">
        <f>SUM(AO5:AO28)</f>
        <v/>
      </c>
      <c r="AP29">
        <f>SUM(AP5:AP28)</f>
        <v/>
      </c>
      <c r="AQ29">
        <f>SUM(AQ5:AQ28)</f>
        <v/>
      </c>
      <c r="AR29">
        <f>SUM(AR5:AR28)</f>
        <v/>
      </c>
      <c r="AS29">
        <f>SUM(AS5:AS28)</f>
        <v/>
      </c>
      <c r="AT29">
        <f>SUM(AT5:AT28)</f>
        <v/>
      </c>
      <c r="AU29">
        <f>SUM(AU5:AU28)</f>
        <v/>
      </c>
      <c r="AV29">
        <f>SUM(AV5:AV28)</f>
        <v/>
      </c>
      <c r="AW29">
        <f>SUM(AW5:AW28)</f>
        <v/>
      </c>
      <c r="AX29">
        <f>SUM(AX5:AX28)</f>
        <v/>
      </c>
      <c r="AY29">
        <f>SUM(AY5:AY28)</f>
        <v/>
      </c>
      <c r="AZ29">
        <f>SUM(AZ5:AZ28)</f>
        <v/>
      </c>
      <c r="BA29">
        <f>SUM(BA5:BA28)</f>
        <v/>
      </c>
      <c r="BB29">
        <f>SUM(BB5:BB28)</f>
        <v/>
      </c>
      <c r="BC29">
        <f>SUM(BC5:BC28)</f>
        <v/>
      </c>
      <c r="BD29">
        <f>SUM(BD5:BD28)</f>
        <v/>
      </c>
      <c r="BE29">
        <f>SUM(BE5:BE28)</f>
        <v/>
      </c>
      <c r="BF29">
        <f>SUM(BF5:BF28)</f>
        <v/>
      </c>
      <c r="BG29">
        <f>AO29/F29</f>
        <v/>
      </c>
      <c r="BH29">
        <f>AP29/G29</f>
        <v/>
      </c>
      <c r="BI29">
        <f>AQ29/H29</f>
        <v/>
      </c>
      <c r="BJ29">
        <f>AR29/I29</f>
        <v/>
      </c>
      <c r="BK29">
        <f>AS29/J29</f>
        <v/>
      </c>
      <c r="BL29">
        <f>AT29/K29</f>
        <v/>
      </c>
      <c r="BN29">
        <f>AV29/M29</f>
        <v/>
      </c>
      <c r="BO29">
        <f>AW29/E29</f>
        <v/>
      </c>
      <c r="BP29">
        <f>AX29/F29</f>
        <v/>
      </c>
      <c r="BQ29">
        <f>AY29/G29</f>
        <v/>
      </c>
      <c r="BR29">
        <f>AZ29/H29</f>
        <v/>
      </c>
      <c r="BS29">
        <f>BA29/I29</f>
        <v/>
      </c>
      <c r="BT29">
        <f>BB29/J29</f>
        <v/>
      </c>
      <c r="BU29">
        <f>BC29/K29</f>
        <v/>
      </c>
      <c r="BV29">
        <f>BD29/L29</f>
        <v/>
      </c>
      <c r="BW29">
        <f>BE29/M29</f>
        <v/>
      </c>
      <c r="BX29">
        <f>BF29/E29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44"/>
  <sheetViews>
    <sheetView workbookViewId="0">
      <selection activeCell="A1" sqref="A1"/>
    </sheetView>
  </sheetViews>
  <sheetFormatPr baseColWidth="8" defaultRowHeight="15"/>
  <sheetData>
    <row r="1"/>
    <row r="2">
      <c r="W2" t="inlineStr">
        <is>
          <t xml:space="preserve">CORPORATE PLANNING &amp; REGULATORY AFFAIRS   </t>
        </is>
      </c>
    </row>
    <row r="3">
      <c r="W3" t="inlineStr">
        <is>
          <t xml:space="preserve">ENERGY SOURCING GROUP   </t>
        </is>
      </c>
    </row>
    <row r="4"/>
    <row r="5">
      <c r="C5" t="inlineStr">
        <is>
          <t>DAY-AHEAD PROJECTION REPORT</t>
        </is>
      </c>
    </row>
    <row r="6">
      <c r="C6">
        <f>'1. Rates'!C4</f>
        <v/>
      </c>
    </row>
    <row r="7"/>
    <row r="8"/>
    <row r="9">
      <c r="C9" t="inlineStr">
        <is>
          <t>Hour</t>
        </is>
      </c>
      <c r="D9" t="inlineStr">
        <is>
          <t>ENERGY, kWh</t>
        </is>
      </c>
      <c r="G9" t="inlineStr">
        <is>
          <t>BILATERAL CONTRACT QUANTITY, kWh</t>
        </is>
      </c>
      <c r="L9" t="inlineStr">
        <is>
          <t>WESM, 
kWh</t>
        </is>
      </c>
      <c r="M9" t="inlineStr">
        <is>
          <t>ELECTRICITY FEE (VAT EX), P/KWh</t>
        </is>
      </c>
      <c r="R9" t="inlineStr">
        <is>
          <t>WESM,
 P/kWh</t>
        </is>
      </c>
      <c r="S9" t="inlineStr">
        <is>
          <t>BCQ Variable
P/kWh</t>
        </is>
      </c>
      <c r="T9" t="inlineStr">
        <is>
          <t>Generation Cost, PhP</t>
        </is>
      </c>
      <c r="V9" t="inlineStr">
        <is>
          <t>Generation Rate, PhP/kWH</t>
        </is>
      </c>
    </row>
    <row r="10">
      <c r="D10" t="inlineStr">
        <is>
          <t>GROSS</t>
        </is>
      </c>
      <c r="E10" t="inlineStr">
        <is>
          <t>CC</t>
        </is>
      </c>
      <c r="F10" t="inlineStr">
        <is>
          <t>NET</t>
        </is>
      </c>
      <c r="G10" t="inlineStr">
        <is>
          <t>SCPC</t>
        </is>
      </c>
      <c r="H10" t="inlineStr">
        <is>
          <t>KSPC</t>
        </is>
      </c>
      <c r="I10" t="inlineStr">
        <is>
          <t>EDC</t>
        </is>
      </c>
      <c r="J10" t="inlineStr">
        <is>
          <t>PSALM</t>
        </is>
      </c>
      <c r="K10" t="inlineStr">
        <is>
          <t>RESERVED</t>
        </is>
      </c>
      <c r="M10" t="inlineStr">
        <is>
          <t>SCPC</t>
        </is>
      </c>
      <c r="N10" t="inlineStr">
        <is>
          <t>KSPC</t>
        </is>
      </c>
      <c r="O10" t="inlineStr">
        <is>
          <t>EDC</t>
        </is>
      </c>
      <c r="P10" t="inlineStr">
        <is>
          <t>PSALM</t>
        </is>
      </c>
      <c r="Q10" t="inlineStr">
        <is>
          <t>RESERVED</t>
        </is>
      </c>
      <c r="T10" t="inlineStr">
        <is>
          <t>VAT 
Exclusive</t>
        </is>
      </c>
      <c r="U10" t="inlineStr">
        <is>
          <t>VAT
 Inclusive</t>
        </is>
      </c>
      <c r="V10" t="inlineStr">
        <is>
          <t>VAT 
Exclusive</t>
        </is>
      </c>
      <c r="W10" t="inlineStr">
        <is>
          <t>VAT
 Inclusive</t>
        </is>
      </c>
    </row>
    <row r="11">
      <c r="C11" t="n">
        <v>1</v>
      </c>
      <c r="D11">
        <f>'4.Projected'!C5</f>
        <v/>
      </c>
      <c r="E11">
        <f>'4.Projected'!D5</f>
        <v/>
      </c>
      <c r="F11">
        <f>'4.Projected'!E5</f>
        <v/>
      </c>
      <c r="G11">
        <f>'4.Projected'!F5+'4.Projected'!G5</f>
        <v/>
      </c>
      <c r="H11">
        <f>'4.Projected'!H5+'4.Projected'!I5</f>
        <v/>
      </c>
      <c r="I11">
        <f>'4.Projected'!J5</f>
        <v/>
      </c>
      <c r="J11">
        <f>'4.Projected'!K5</f>
        <v/>
      </c>
      <c r="K11">
        <f>'4.Projected'!L5</f>
        <v/>
      </c>
      <c r="L11">
        <f>'4.Projected'!M5</f>
        <v/>
      </c>
      <c r="M11">
        <f>'1. Rates'!$C$57</f>
        <v/>
      </c>
      <c r="N11">
        <f>AVERAGE('1. Rates'!$E$57:$F$57)</f>
        <v/>
      </c>
      <c r="O11">
        <f>'1. Rates'!$G$57</f>
        <v/>
      </c>
      <c r="P11">
        <f>'1. Rates'!$Q41</f>
        <v/>
      </c>
      <c r="Q11">
        <f>'1. Rates'!$I$57</f>
        <v/>
      </c>
      <c r="R11">
        <f>'2. Energy'!N10</f>
        <v/>
      </c>
      <c r="S11">
        <f>SUM('5. Actual'!AH5:AN5)/SUM('5. Actual'!Q5:V5)</f>
        <v/>
      </c>
      <c r="T11">
        <f>'4.Projected'!AW5</f>
        <v/>
      </c>
      <c r="U11">
        <f>'4.Projected'!BF5</f>
        <v/>
      </c>
      <c r="V11">
        <f>T11/F11</f>
        <v/>
      </c>
      <c r="W11">
        <f>U11/F11</f>
        <v/>
      </c>
    </row>
    <row r="12">
      <c r="C12" t="n">
        <v>2</v>
      </c>
      <c r="D12">
        <f>'4.Projected'!C6</f>
        <v/>
      </c>
      <c r="E12">
        <f>'4.Projected'!D6</f>
        <v/>
      </c>
      <c r="F12">
        <f>'4.Projected'!E6</f>
        <v/>
      </c>
      <c r="G12">
        <f>'4.Projected'!F6+'4.Projected'!G6</f>
        <v/>
      </c>
      <c r="H12">
        <f>'4.Projected'!H6+'4.Projected'!I6</f>
        <v/>
      </c>
      <c r="I12">
        <f>'4.Projected'!J6</f>
        <v/>
      </c>
      <c r="J12">
        <f>'4.Projected'!K6</f>
        <v/>
      </c>
      <c r="K12">
        <f>'4.Projected'!L6</f>
        <v/>
      </c>
      <c r="L12">
        <f>'4.Projected'!M6</f>
        <v/>
      </c>
      <c r="M12">
        <f>'1. Rates'!$C$57</f>
        <v/>
      </c>
      <c r="N12">
        <f>AVERAGE('1. Rates'!$E$57:$F$57)</f>
        <v/>
      </c>
      <c r="O12">
        <f>'1. Rates'!$G$57</f>
        <v/>
      </c>
      <c r="P12">
        <f>'1. Rates'!$Q42</f>
        <v/>
      </c>
      <c r="Q12">
        <f>'1. Rates'!$I$57</f>
        <v/>
      </c>
      <c r="R12">
        <f>'2. Energy'!N11</f>
        <v/>
      </c>
      <c r="S12">
        <f>SUM('5. Actual'!AH6:AN6)/SUM('5. Actual'!Q6:V6)</f>
        <v/>
      </c>
      <c r="T12">
        <f>'4.Projected'!AW6</f>
        <v/>
      </c>
      <c r="U12">
        <f>'4.Projected'!BF6</f>
        <v/>
      </c>
      <c r="V12">
        <f>T12/F12</f>
        <v/>
      </c>
      <c r="W12">
        <f>U12/F12</f>
        <v/>
      </c>
    </row>
    <row r="13">
      <c r="C13" t="n">
        <v>3</v>
      </c>
      <c r="D13">
        <f>'4.Projected'!C7</f>
        <v/>
      </c>
      <c r="E13">
        <f>'4.Projected'!D7</f>
        <v/>
      </c>
      <c r="F13">
        <f>'4.Projected'!E7</f>
        <v/>
      </c>
      <c r="G13">
        <f>'4.Projected'!F7+'4.Projected'!G7</f>
        <v/>
      </c>
      <c r="H13">
        <f>'4.Projected'!H7+'4.Projected'!I7</f>
        <v/>
      </c>
      <c r="I13">
        <f>'4.Projected'!J7</f>
        <v/>
      </c>
      <c r="J13">
        <f>'4.Projected'!K7</f>
        <v/>
      </c>
      <c r="K13">
        <f>'4.Projected'!L7</f>
        <v/>
      </c>
      <c r="L13">
        <f>'4.Projected'!M7</f>
        <v/>
      </c>
      <c r="M13">
        <f>'1. Rates'!$C$57</f>
        <v/>
      </c>
      <c r="N13">
        <f>AVERAGE('1. Rates'!$E$57:$F$57)</f>
        <v/>
      </c>
      <c r="O13">
        <f>'1. Rates'!$G$57</f>
        <v/>
      </c>
      <c r="P13">
        <f>'1. Rates'!$Q43</f>
        <v/>
      </c>
      <c r="Q13">
        <f>'1. Rates'!$I$57</f>
        <v/>
      </c>
      <c r="R13">
        <f>'2. Energy'!N12</f>
        <v/>
      </c>
      <c r="S13">
        <f>SUM('5. Actual'!AH7:AN7)/SUM('5. Actual'!Q7:V7)</f>
        <v/>
      </c>
      <c r="T13">
        <f>'4.Projected'!AW7</f>
        <v/>
      </c>
      <c r="U13">
        <f>'4.Projected'!BF7</f>
        <v/>
      </c>
      <c r="V13">
        <f>T13/F13</f>
        <v/>
      </c>
      <c r="W13">
        <f>U13/F13</f>
        <v/>
      </c>
    </row>
    <row r="14">
      <c r="C14" t="n">
        <v>4</v>
      </c>
      <c r="D14">
        <f>'4.Projected'!C8</f>
        <v/>
      </c>
      <c r="E14">
        <f>'4.Projected'!D8</f>
        <v/>
      </c>
      <c r="F14">
        <f>'4.Projected'!E8</f>
        <v/>
      </c>
      <c r="G14">
        <f>'4.Projected'!F8+'4.Projected'!G8</f>
        <v/>
      </c>
      <c r="H14">
        <f>'4.Projected'!H8+'4.Projected'!I8</f>
        <v/>
      </c>
      <c r="I14">
        <f>'4.Projected'!J8</f>
        <v/>
      </c>
      <c r="J14">
        <f>'4.Projected'!K8</f>
        <v/>
      </c>
      <c r="K14">
        <f>'4.Projected'!L8</f>
        <v/>
      </c>
      <c r="L14">
        <f>'4.Projected'!M8</f>
        <v/>
      </c>
      <c r="M14">
        <f>'1. Rates'!$C$57</f>
        <v/>
      </c>
      <c r="N14">
        <f>AVERAGE('1. Rates'!$E$57:$F$57)</f>
        <v/>
      </c>
      <c r="O14">
        <f>'1. Rates'!$G$57</f>
        <v/>
      </c>
      <c r="P14">
        <f>'1. Rates'!$Q44</f>
        <v/>
      </c>
      <c r="Q14">
        <f>'1. Rates'!$I$57</f>
        <v/>
      </c>
      <c r="R14">
        <f>'2. Energy'!N13</f>
        <v/>
      </c>
      <c r="S14">
        <f>SUM('5. Actual'!AH8:AN8)/SUM('5. Actual'!Q8:V8)</f>
        <v/>
      </c>
      <c r="T14">
        <f>'4.Projected'!AW8</f>
        <v/>
      </c>
      <c r="U14">
        <f>'4.Projected'!BF8</f>
        <v/>
      </c>
      <c r="V14">
        <f>T14/F14</f>
        <v/>
      </c>
      <c r="W14">
        <f>U14/F14</f>
        <v/>
      </c>
    </row>
    <row r="15">
      <c r="C15" t="n">
        <v>5</v>
      </c>
      <c r="D15">
        <f>'4.Projected'!C9</f>
        <v/>
      </c>
      <c r="E15">
        <f>'4.Projected'!D9</f>
        <v/>
      </c>
      <c r="F15">
        <f>'4.Projected'!E9</f>
        <v/>
      </c>
      <c r="G15">
        <f>'4.Projected'!F9+'4.Projected'!G9</f>
        <v/>
      </c>
      <c r="H15">
        <f>'4.Projected'!H9+'4.Projected'!I9</f>
        <v/>
      </c>
      <c r="I15">
        <f>'4.Projected'!J9</f>
        <v/>
      </c>
      <c r="J15">
        <f>'4.Projected'!K9</f>
        <v/>
      </c>
      <c r="K15">
        <f>'4.Projected'!L9</f>
        <v/>
      </c>
      <c r="L15">
        <f>'4.Projected'!M9</f>
        <v/>
      </c>
      <c r="M15">
        <f>'1. Rates'!$C$57</f>
        <v/>
      </c>
      <c r="N15">
        <f>AVERAGE('1. Rates'!$E$57:$F$57)</f>
        <v/>
      </c>
      <c r="O15">
        <f>'1. Rates'!$G$57</f>
        <v/>
      </c>
      <c r="P15">
        <f>'1. Rates'!$Q45</f>
        <v/>
      </c>
      <c r="Q15">
        <f>'1. Rates'!$I$57</f>
        <v/>
      </c>
      <c r="R15">
        <f>'2. Energy'!N14</f>
        <v/>
      </c>
      <c r="S15">
        <f>SUM('5. Actual'!AH9:AN9)/SUM('5. Actual'!Q9:V9)</f>
        <v/>
      </c>
      <c r="T15">
        <f>'4.Projected'!AW9</f>
        <v/>
      </c>
      <c r="U15">
        <f>'4.Projected'!BF9</f>
        <v/>
      </c>
      <c r="V15">
        <f>T15/F15</f>
        <v/>
      </c>
      <c r="W15">
        <f>U15/F15</f>
        <v/>
      </c>
    </row>
    <row r="16">
      <c r="C16" t="n">
        <v>6</v>
      </c>
      <c r="D16">
        <f>'4.Projected'!C10</f>
        <v/>
      </c>
      <c r="E16">
        <f>'4.Projected'!D10</f>
        <v/>
      </c>
      <c r="F16">
        <f>'4.Projected'!E10</f>
        <v/>
      </c>
      <c r="G16">
        <f>'4.Projected'!F10+'4.Projected'!G10</f>
        <v/>
      </c>
      <c r="H16">
        <f>'4.Projected'!H10+'4.Projected'!I10</f>
        <v/>
      </c>
      <c r="I16">
        <f>'4.Projected'!J10</f>
        <v/>
      </c>
      <c r="J16">
        <f>'4.Projected'!K10</f>
        <v/>
      </c>
      <c r="K16">
        <f>'4.Projected'!L10</f>
        <v/>
      </c>
      <c r="L16">
        <f>'4.Projected'!M10</f>
        <v/>
      </c>
      <c r="M16">
        <f>'1. Rates'!$C$57</f>
        <v/>
      </c>
      <c r="N16">
        <f>AVERAGE('1. Rates'!$E$57:$F$57)</f>
        <v/>
      </c>
      <c r="O16">
        <f>'1. Rates'!$G$57</f>
        <v/>
      </c>
      <c r="P16">
        <f>'1. Rates'!$Q46</f>
        <v/>
      </c>
      <c r="Q16">
        <f>'1. Rates'!$I$57</f>
        <v/>
      </c>
      <c r="R16">
        <f>'2. Energy'!N15</f>
        <v/>
      </c>
      <c r="S16">
        <f>SUM('5. Actual'!AH10:AN10)/SUM('5. Actual'!Q10:V10)</f>
        <v/>
      </c>
      <c r="T16">
        <f>'4.Projected'!AW10</f>
        <v/>
      </c>
      <c r="U16">
        <f>'4.Projected'!BF10</f>
        <v/>
      </c>
      <c r="V16">
        <f>T16/F16</f>
        <v/>
      </c>
      <c r="W16">
        <f>U16/F16</f>
        <v/>
      </c>
    </row>
    <row r="17">
      <c r="C17" t="n">
        <v>7</v>
      </c>
      <c r="D17">
        <f>'4.Projected'!C11</f>
        <v/>
      </c>
      <c r="E17">
        <f>'4.Projected'!D11</f>
        <v/>
      </c>
      <c r="F17">
        <f>'4.Projected'!E11</f>
        <v/>
      </c>
      <c r="G17">
        <f>'4.Projected'!F11+'4.Projected'!G11</f>
        <v/>
      </c>
      <c r="H17">
        <f>'4.Projected'!H11+'4.Projected'!I11</f>
        <v/>
      </c>
      <c r="I17">
        <f>'4.Projected'!J11</f>
        <v/>
      </c>
      <c r="J17">
        <f>'4.Projected'!K11</f>
        <v/>
      </c>
      <c r="K17">
        <f>'4.Projected'!L11</f>
        <v/>
      </c>
      <c r="L17">
        <f>'4.Projected'!M11</f>
        <v/>
      </c>
      <c r="M17">
        <f>'1. Rates'!$C$57</f>
        <v/>
      </c>
      <c r="N17">
        <f>AVERAGE('1. Rates'!$E$57:$F$57)</f>
        <v/>
      </c>
      <c r="O17">
        <f>'1. Rates'!$G$57</f>
        <v/>
      </c>
      <c r="P17">
        <f>'1. Rates'!$Q47</f>
        <v/>
      </c>
      <c r="Q17">
        <f>'1. Rates'!$I$57</f>
        <v/>
      </c>
      <c r="R17">
        <f>'2. Energy'!N16</f>
        <v/>
      </c>
      <c r="S17">
        <f>SUM('5. Actual'!AH11:AN11)/SUM('5. Actual'!Q11:V11)</f>
        <v/>
      </c>
      <c r="T17">
        <f>'4.Projected'!AW11</f>
        <v/>
      </c>
      <c r="U17">
        <f>'4.Projected'!BF11</f>
        <v/>
      </c>
      <c r="V17">
        <f>T17/F17</f>
        <v/>
      </c>
      <c r="W17">
        <f>U17/F17</f>
        <v/>
      </c>
    </row>
    <row r="18">
      <c r="C18" t="n">
        <v>8</v>
      </c>
      <c r="D18">
        <f>'4.Projected'!C12</f>
        <v/>
      </c>
      <c r="E18">
        <f>'4.Projected'!D12</f>
        <v/>
      </c>
      <c r="F18">
        <f>'4.Projected'!E12</f>
        <v/>
      </c>
      <c r="G18">
        <f>'4.Projected'!F12+'4.Projected'!G12</f>
        <v/>
      </c>
      <c r="H18">
        <f>'4.Projected'!H12+'4.Projected'!I12</f>
        <v/>
      </c>
      <c r="I18">
        <f>'4.Projected'!J12</f>
        <v/>
      </c>
      <c r="J18">
        <f>'4.Projected'!K12</f>
        <v/>
      </c>
      <c r="K18">
        <f>'4.Projected'!L12</f>
        <v/>
      </c>
      <c r="L18">
        <f>'4.Projected'!M12</f>
        <v/>
      </c>
      <c r="M18">
        <f>'1. Rates'!$C$57</f>
        <v/>
      </c>
      <c r="N18">
        <f>AVERAGE('1. Rates'!$E$57:$F$57)</f>
        <v/>
      </c>
      <c r="O18">
        <f>'1. Rates'!$G$57</f>
        <v/>
      </c>
      <c r="P18">
        <f>'1. Rates'!$Q48</f>
        <v/>
      </c>
      <c r="Q18">
        <f>'1. Rates'!$I$57</f>
        <v/>
      </c>
      <c r="R18">
        <f>'2. Energy'!N17</f>
        <v/>
      </c>
      <c r="S18">
        <f>SUM('5. Actual'!AH12:AN12)/SUM('5. Actual'!Q12:V12)</f>
        <v/>
      </c>
      <c r="T18">
        <f>'4.Projected'!AW12</f>
        <v/>
      </c>
      <c r="U18">
        <f>'4.Projected'!BF12</f>
        <v/>
      </c>
      <c r="V18">
        <f>T18/F18</f>
        <v/>
      </c>
      <c r="W18">
        <f>U18/F18</f>
        <v/>
      </c>
    </row>
    <row r="19">
      <c r="C19" t="n">
        <v>9</v>
      </c>
      <c r="D19">
        <f>'4.Projected'!C13</f>
        <v/>
      </c>
      <c r="E19">
        <f>'4.Projected'!D13</f>
        <v/>
      </c>
      <c r="F19">
        <f>'4.Projected'!E13</f>
        <v/>
      </c>
      <c r="G19">
        <f>'4.Projected'!F13+'4.Projected'!G13</f>
        <v/>
      </c>
      <c r="H19">
        <f>'4.Projected'!H13+'4.Projected'!I13</f>
        <v/>
      </c>
      <c r="I19">
        <f>'4.Projected'!J13</f>
        <v/>
      </c>
      <c r="J19">
        <f>'4.Projected'!K13</f>
        <v/>
      </c>
      <c r="K19">
        <f>'4.Projected'!L13</f>
        <v/>
      </c>
      <c r="L19">
        <f>'4.Projected'!M13</f>
        <v/>
      </c>
      <c r="M19">
        <f>'1. Rates'!$C$57</f>
        <v/>
      </c>
      <c r="N19">
        <f>AVERAGE('1. Rates'!$E$57:$F$57)</f>
        <v/>
      </c>
      <c r="O19">
        <f>'1. Rates'!$G$57</f>
        <v/>
      </c>
      <c r="P19">
        <f>'1. Rates'!$Q49</f>
        <v/>
      </c>
      <c r="Q19">
        <f>'1. Rates'!$I$57</f>
        <v/>
      </c>
      <c r="R19">
        <f>'2. Energy'!N18</f>
        <v/>
      </c>
      <c r="S19">
        <f>SUM('5. Actual'!AH13:AN13)/SUM('5. Actual'!Q13:V13)</f>
        <v/>
      </c>
      <c r="T19">
        <f>'4.Projected'!AW13</f>
        <v/>
      </c>
      <c r="U19">
        <f>'4.Projected'!BF13</f>
        <v/>
      </c>
      <c r="V19">
        <f>T19/F19</f>
        <v/>
      </c>
      <c r="W19">
        <f>U19/F19</f>
        <v/>
      </c>
    </row>
    <row r="20">
      <c r="C20" t="n">
        <v>10</v>
      </c>
      <c r="D20">
        <f>'4.Projected'!C14</f>
        <v/>
      </c>
      <c r="E20">
        <f>'4.Projected'!D14</f>
        <v/>
      </c>
      <c r="F20">
        <f>'4.Projected'!E14</f>
        <v/>
      </c>
      <c r="G20">
        <f>'4.Projected'!F14+'4.Projected'!G14</f>
        <v/>
      </c>
      <c r="H20">
        <f>'4.Projected'!H14+'4.Projected'!I14</f>
        <v/>
      </c>
      <c r="I20">
        <f>'4.Projected'!J14</f>
        <v/>
      </c>
      <c r="J20">
        <f>'4.Projected'!K14</f>
        <v/>
      </c>
      <c r="K20">
        <f>'4.Projected'!L14</f>
        <v/>
      </c>
      <c r="L20">
        <f>'4.Projected'!M14</f>
        <v/>
      </c>
      <c r="M20">
        <f>'1. Rates'!$C$57</f>
        <v/>
      </c>
      <c r="N20">
        <f>AVERAGE('1. Rates'!$E$57:$F$57)</f>
        <v/>
      </c>
      <c r="O20">
        <f>'1. Rates'!$G$57</f>
        <v/>
      </c>
      <c r="P20">
        <f>'1. Rates'!$Q50</f>
        <v/>
      </c>
      <c r="Q20">
        <f>'1. Rates'!$I$57</f>
        <v/>
      </c>
      <c r="R20">
        <f>'2. Energy'!N19</f>
        <v/>
      </c>
      <c r="S20">
        <f>SUM('5. Actual'!AH14:AN14)/SUM('5. Actual'!Q14:V14)</f>
        <v/>
      </c>
      <c r="T20">
        <f>'4.Projected'!AW14</f>
        <v/>
      </c>
      <c r="U20">
        <f>'4.Projected'!BF14</f>
        <v/>
      </c>
      <c r="V20">
        <f>T20/F20</f>
        <v/>
      </c>
      <c r="W20">
        <f>U20/F20</f>
        <v/>
      </c>
    </row>
    <row r="21">
      <c r="C21" t="n">
        <v>11</v>
      </c>
      <c r="D21">
        <f>'4.Projected'!C15</f>
        <v/>
      </c>
      <c r="E21">
        <f>'4.Projected'!D15</f>
        <v/>
      </c>
      <c r="F21">
        <f>'4.Projected'!E15</f>
        <v/>
      </c>
      <c r="G21">
        <f>'4.Projected'!F15+'4.Projected'!G15</f>
        <v/>
      </c>
      <c r="H21">
        <f>'4.Projected'!H15+'4.Projected'!I15</f>
        <v/>
      </c>
      <c r="I21">
        <f>'4.Projected'!J15</f>
        <v/>
      </c>
      <c r="J21">
        <f>'4.Projected'!K15</f>
        <v/>
      </c>
      <c r="K21">
        <f>'4.Projected'!L15</f>
        <v/>
      </c>
      <c r="L21">
        <f>'4.Projected'!M15</f>
        <v/>
      </c>
      <c r="M21">
        <f>'1. Rates'!$C$57</f>
        <v/>
      </c>
      <c r="N21">
        <f>AVERAGE('1. Rates'!$E$57:$F$57)</f>
        <v/>
      </c>
      <c r="O21">
        <f>'1. Rates'!$G$57</f>
        <v/>
      </c>
      <c r="P21">
        <f>'1. Rates'!$Q51</f>
        <v/>
      </c>
      <c r="Q21">
        <f>'1. Rates'!$I$57</f>
        <v/>
      </c>
      <c r="R21">
        <f>'2. Energy'!N20</f>
        <v/>
      </c>
      <c r="S21">
        <f>SUM('5. Actual'!AH15:AN15)/SUM('5. Actual'!Q15:V15)</f>
        <v/>
      </c>
      <c r="T21">
        <f>'4.Projected'!AW15</f>
        <v/>
      </c>
      <c r="U21">
        <f>'4.Projected'!BF15</f>
        <v/>
      </c>
      <c r="V21">
        <f>T21/F21</f>
        <v/>
      </c>
      <c r="W21">
        <f>U21/F21</f>
        <v/>
      </c>
    </row>
    <row r="22">
      <c r="C22" t="n">
        <v>12</v>
      </c>
      <c r="D22">
        <f>'4.Projected'!C16</f>
        <v/>
      </c>
      <c r="E22">
        <f>'4.Projected'!D16</f>
        <v/>
      </c>
      <c r="F22">
        <f>'4.Projected'!E16</f>
        <v/>
      </c>
      <c r="G22">
        <f>'4.Projected'!F16+'4.Projected'!G16</f>
        <v/>
      </c>
      <c r="H22">
        <f>'4.Projected'!H16+'4.Projected'!I16</f>
        <v/>
      </c>
      <c r="I22">
        <f>'4.Projected'!J16</f>
        <v/>
      </c>
      <c r="J22">
        <f>'4.Projected'!K16</f>
        <v/>
      </c>
      <c r="K22">
        <f>'4.Projected'!L16</f>
        <v/>
      </c>
      <c r="L22">
        <f>'4.Projected'!M16</f>
        <v/>
      </c>
      <c r="M22">
        <f>'1. Rates'!$C$57</f>
        <v/>
      </c>
      <c r="N22">
        <f>AVERAGE('1. Rates'!$E$57:$F$57)</f>
        <v/>
      </c>
      <c r="O22">
        <f>'1. Rates'!$G$57</f>
        <v/>
      </c>
      <c r="P22">
        <f>'1. Rates'!$Q52</f>
        <v/>
      </c>
      <c r="Q22">
        <f>'1. Rates'!$I$57</f>
        <v/>
      </c>
      <c r="R22">
        <f>'2. Energy'!N21</f>
        <v/>
      </c>
      <c r="S22">
        <f>SUM('5. Actual'!AH16:AN16)/SUM('5. Actual'!Q16:V16)</f>
        <v/>
      </c>
      <c r="T22">
        <f>'4.Projected'!AW16</f>
        <v/>
      </c>
      <c r="U22">
        <f>'4.Projected'!BF16</f>
        <v/>
      </c>
      <c r="V22">
        <f>T22/F22</f>
        <v/>
      </c>
      <c r="W22">
        <f>U22/F22</f>
        <v/>
      </c>
    </row>
    <row r="23">
      <c r="C23" t="n">
        <v>13</v>
      </c>
      <c r="D23">
        <f>'4.Projected'!C17</f>
        <v/>
      </c>
      <c r="E23">
        <f>'4.Projected'!D17</f>
        <v/>
      </c>
      <c r="F23">
        <f>'4.Projected'!E17</f>
        <v/>
      </c>
      <c r="G23">
        <f>'4.Projected'!F17+'4.Projected'!G17</f>
        <v/>
      </c>
      <c r="H23">
        <f>'4.Projected'!H17+'4.Projected'!I17</f>
        <v/>
      </c>
      <c r="I23">
        <f>'4.Projected'!J17</f>
        <v/>
      </c>
      <c r="J23">
        <f>'4.Projected'!K17</f>
        <v/>
      </c>
      <c r="K23">
        <f>'4.Projected'!L17</f>
        <v/>
      </c>
      <c r="L23">
        <f>'4.Projected'!M17</f>
        <v/>
      </c>
      <c r="M23">
        <f>'1. Rates'!$C$57</f>
        <v/>
      </c>
      <c r="N23">
        <f>AVERAGE('1. Rates'!$E$57:$F$57)</f>
        <v/>
      </c>
      <c r="O23">
        <f>'1. Rates'!$G$57</f>
        <v/>
      </c>
      <c r="P23">
        <f>'1. Rates'!$Q53</f>
        <v/>
      </c>
      <c r="Q23">
        <f>'1. Rates'!$I$57</f>
        <v/>
      </c>
      <c r="R23">
        <f>'2. Energy'!N22</f>
        <v/>
      </c>
      <c r="S23">
        <f>SUM('5. Actual'!AH17:AN17)/SUM('5. Actual'!Q17:V17)</f>
        <v/>
      </c>
      <c r="T23">
        <f>'4.Projected'!AW17</f>
        <v/>
      </c>
      <c r="U23">
        <f>'4.Projected'!BF17</f>
        <v/>
      </c>
      <c r="V23">
        <f>T23/F23</f>
        <v/>
      </c>
      <c r="W23">
        <f>U23/F23</f>
        <v/>
      </c>
    </row>
    <row r="24">
      <c r="C24" t="n">
        <v>14</v>
      </c>
      <c r="D24">
        <f>'4.Projected'!C18</f>
        <v/>
      </c>
      <c r="E24">
        <f>'4.Projected'!D18</f>
        <v/>
      </c>
      <c r="F24">
        <f>'4.Projected'!E18</f>
        <v/>
      </c>
      <c r="G24">
        <f>'4.Projected'!F18+'4.Projected'!G18</f>
        <v/>
      </c>
      <c r="H24">
        <f>'4.Projected'!H18+'4.Projected'!I18</f>
        <v/>
      </c>
      <c r="I24">
        <f>'4.Projected'!J18</f>
        <v/>
      </c>
      <c r="J24">
        <f>'4.Projected'!K18</f>
        <v/>
      </c>
      <c r="K24">
        <f>'4.Projected'!L18</f>
        <v/>
      </c>
      <c r="L24">
        <f>'4.Projected'!M18</f>
        <v/>
      </c>
      <c r="M24">
        <f>'1. Rates'!$C$57</f>
        <v/>
      </c>
      <c r="N24">
        <f>AVERAGE('1. Rates'!$E$57:$F$57)</f>
        <v/>
      </c>
      <c r="O24">
        <f>'1. Rates'!$G$57</f>
        <v/>
      </c>
      <c r="P24">
        <f>'1. Rates'!$Q54</f>
        <v/>
      </c>
      <c r="Q24">
        <f>'1. Rates'!$I$57</f>
        <v/>
      </c>
      <c r="R24">
        <f>'2. Energy'!N23</f>
        <v/>
      </c>
      <c r="S24">
        <f>SUM('5. Actual'!AH18:AN18)/SUM('5. Actual'!Q18:V18)</f>
        <v/>
      </c>
      <c r="T24">
        <f>'4.Projected'!AW18</f>
        <v/>
      </c>
      <c r="U24">
        <f>'4.Projected'!BF18</f>
        <v/>
      </c>
      <c r="V24">
        <f>T24/F24</f>
        <v/>
      </c>
      <c r="W24">
        <f>U24/F24</f>
        <v/>
      </c>
    </row>
    <row r="25">
      <c r="C25" t="n">
        <v>15</v>
      </c>
      <c r="D25">
        <f>'4.Projected'!C19</f>
        <v/>
      </c>
      <c r="E25">
        <f>'4.Projected'!D19</f>
        <v/>
      </c>
      <c r="F25">
        <f>'4.Projected'!E19</f>
        <v/>
      </c>
      <c r="G25">
        <f>'4.Projected'!F19+'4.Projected'!G19</f>
        <v/>
      </c>
      <c r="H25">
        <f>'4.Projected'!H19+'4.Projected'!I19</f>
        <v/>
      </c>
      <c r="I25">
        <f>'4.Projected'!J19</f>
        <v/>
      </c>
      <c r="J25">
        <f>'4.Projected'!K19</f>
        <v/>
      </c>
      <c r="K25">
        <f>'4.Projected'!L19</f>
        <v/>
      </c>
      <c r="L25">
        <f>'4.Projected'!M19</f>
        <v/>
      </c>
      <c r="M25">
        <f>'1. Rates'!$C$57</f>
        <v/>
      </c>
      <c r="N25">
        <f>AVERAGE('1. Rates'!$E$57:$F$57)</f>
        <v/>
      </c>
      <c r="O25">
        <f>'1. Rates'!$G$57</f>
        <v/>
      </c>
      <c r="P25">
        <f>'1. Rates'!$Q55</f>
        <v/>
      </c>
      <c r="Q25">
        <f>'1. Rates'!$I$57</f>
        <v/>
      </c>
      <c r="R25">
        <f>'2. Energy'!N24</f>
        <v/>
      </c>
      <c r="S25">
        <f>SUM('5. Actual'!AH19:AN19)/SUM('5. Actual'!Q19:V19)</f>
        <v/>
      </c>
      <c r="T25">
        <f>'4.Projected'!AW19</f>
        <v/>
      </c>
      <c r="U25">
        <f>'4.Projected'!BF19</f>
        <v/>
      </c>
      <c r="V25">
        <f>T25/F25</f>
        <v/>
      </c>
      <c r="W25">
        <f>U25/F25</f>
        <v/>
      </c>
    </row>
    <row r="26">
      <c r="C26" t="n">
        <v>16</v>
      </c>
      <c r="D26">
        <f>'4.Projected'!C20</f>
        <v/>
      </c>
      <c r="E26">
        <f>'4.Projected'!D20</f>
        <v/>
      </c>
      <c r="F26">
        <f>'4.Projected'!E20</f>
        <v/>
      </c>
      <c r="G26">
        <f>'4.Projected'!F20+'4.Projected'!G20</f>
        <v/>
      </c>
      <c r="H26">
        <f>'4.Projected'!H20+'4.Projected'!I20</f>
        <v/>
      </c>
      <c r="I26">
        <f>'4.Projected'!J20</f>
        <v/>
      </c>
      <c r="J26">
        <f>'4.Projected'!K20</f>
        <v/>
      </c>
      <c r="K26">
        <f>'4.Projected'!L20</f>
        <v/>
      </c>
      <c r="L26">
        <f>'4.Projected'!M20</f>
        <v/>
      </c>
      <c r="M26">
        <f>'1. Rates'!$C$57</f>
        <v/>
      </c>
      <c r="N26">
        <f>AVERAGE('1. Rates'!$E$57:$F$57)</f>
        <v/>
      </c>
      <c r="O26">
        <f>'1. Rates'!$G$57</f>
        <v/>
      </c>
      <c r="P26">
        <f>'1. Rates'!$Q56</f>
        <v/>
      </c>
      <c r="Q26">
        <f>'1. Rates'!$I$57</f>
        <v/>
      </c>
      <c r="R26">
        <f>'2. Energy'!N25</f>
        <v/>
      </c>
      <c r="S26">
        <f>SUM('5. Actual'!AH20:AN20)/SUM('5. Actual'!Q20:V20)</f>
        <v/>
      </c>
      <c r="T26">
        <f>'4.Projected'!AW20</f>
        <v/>
      </c>
      <c r="U26">
        <f>'4.Projected'!BF20</f>
        <v/>
      </c>
      <c r="V26">
        <f>T26/F26</f>
        <v/>
      </c>
      <c r="W26">
        <f>U26/F26</f>
        <v/>
      </c>
    </row>
    <row r="27">
      <c r="C27" t="n">
        <v>17</v>
      </c>
      <c r="D27">
        <f>'4.Projected'!C21</f>
        <v/>
      </c>
      <c r="E27">
        <f>'4.Projected'!D21</f>
        <v/>
      </c>
      <c r="F27">
        <f>'4.Projected'!E21</f>
        <v/>
      </c>
      <c r="G27">
        <f>'4.Projected'!F21+'4.Projected'!G21</f>
        <v/>
      </c>
      <c r="H27">
        <f>'4.Projected'!H21+'4.Projected'!I21</f>
        <v/>
      </c>
      <c r="I27">
        <f>'4.Projected'!J21</f>
        <v/>
      </c>
      <c r="J27">
        <f>'4.Projected'!K21</f>
        <v/>
      </c>
      <c r="K27">
        <f>'4.Projected'!L21</f>
        <v/>
      </c>
      <c r="L27">
        <f>'4.Projected'!M21</f>
        <v/>
      </c>
      <c r="M27">
        <f>'1. Rates'!$C$57</f>
        <v/>
      </c>
      <c r="N27">
        <f>AVERAGE('1. Rates'!$E$57:$F$57)</f>
        <v/>
      </c>
      <c r="O27">
        <f>'1. Rates'!$G$57</f>
        <v/>
      </c>
      <c r="P27">
        <f>'1. Rates'!$Q57</f>
        <v/>
      </c>
      <c r="Q27">
        <f>'1. Rates'!$I$57</f>
        <v/>
      </c>
      <c r="R27">
        <f>'2. Energy'!N26</f>
        <v/>
      </c>
      <c r="S27">
        <f>SUM('5. Actual'!AH21:AN21)/SUM('5. Actual'!Q21:V21)</f>
        <v/>
      </c>
      <c r="T27">
        <f>'4.Projected'!AW21</f>
        <v/>
      </c>
      <c r="U27">
        <f>'4.Projected'!BF21</f>
        <v/>
      </c>
      <c r="V27">
        <f>T27/F27</f>
        <v/>
      </c>
      <c r="W27">
        <f>U27/F27</f>
        <v/>
      </c>
    </row>
    <row r="28">
      <c r="C28" t="n">
        <v>18</v>
      </c>
      <c r="D28">
        <f>'4.Projected'!C22</f>
        <v/>
      </c>
      <c r="E28">
        <f>'4.Projected'!D22</f>
        <v/>
      </c>
      <c r="F28">
        <f>'4.Projected'!E22</f>
        <v/>
      </c>
      <c r="G28">
        <f>'4.Projected'!F22+'4.Projected'!G22</f>
        <v/>
      </c>
      <c r="H28">
        <f>'4.Projected'!H22+'4.Projected'!I22</f>
        <v/>
      </c>
      <c r="I28">
        <f>'4.Projected'!J22</f>
        <v/>
      </c>
      <c r="J28">
        <f>'4.Projected'!K22</f>
        <v/>
      </c>
      <c r="K28">
        <f>'4.Projected'!L22</f>
        <v/>
      </c>
      <c r="L28">
        <f>'4.Projected'!M22</f>
        <v/>
      </c>
      <c r="M28">
        <f>'1. Rates'!$C$57</f>
        <v/>
      </c>
      <c r="N28">
        <f>AVERAGE('1. Rates'!$E$57:$F$57)</f>
        <v/>
      </c>
      <c r="O28">
        <f>'1. Rates'!$G$57</f>
        <v/>
      </c>
      <c r="P28">
        <f>'1. Rates'!$Q58</f>
        <v/>
      </c>
      <c r="Q28">
        <f>'1. Rates'!$I$57</f>
        <v/>
      </c>
      <c r="R28">
        <f>'2. Energy'!N27</f>
        <v/>
      </c>
      <c r="S28">
        <f>SUM('5. Actual'!AH22:AN22)/SUM('5. Actual'!Q22:V22)</f>
        <v/>
      </c>
      <c r="T28">
        <f>'4.Projected'!AW22</f>
        <v/>
      </c>
      <c r="U28">
        <f>'4.Projected'!BF22</f>
        <v/>
      </c>
      <c r="V28">
        <f>T28/F28</f>
        <v/>
      </c>
      <c r="W28">
        <f>U28/F28</f>
        <v/>
      </c>
    </row>
    <row r="29">
      <c r="C29" t="n">
        <v>19</v>
      </c>
      <c r="D29">
        <f>'4.Projected'!C23</f>
        <v/>
      </c>
      <c r="E29">
        <f>'4.Projected'!D23</f>
        <v/>
      </c>
      <c r="F29">
        <f>'4.Projected'!E23</f>
        <v/>
      </c>
      <c r="G29">
        <f>'4.Projected'!F23+'4.Projected'!G23</f>
        <v/>
      </c>
      <c r="H29">
        <f>'4.Projected'!H23+'4.Projected'!I23</f>
        <v/>
      </c>
      <c r="I29">
        <f>'4.Projected'!J23</f>
        <v/>
      </c>
      <c r="J29">
        <f>'4.Projected'!K23</f>
        <v/>
      </c>
      <c r="K29">
        <f>'4.Projected'!L23</f>
        <v/>
      </c>
      <c r="L29">
        <f>'4.Projected'!M23</f>
        <v/>
      </c>
      <c r="M29">
        <f>'1. Rates'!$C$57</f>
        <v/>
      </c>
      <c r="N29">
        <f>AVERAGE('1. Rates'!$E$57:$F$57)</f>
        <v/>
      </c>
      <c r="O29">
        <f>'1. Rates'!$G$57</f>
        <v/>
      </c>
      <c r="P29">
        <f>'1. Rates'!$Q59</f>
        <v/>
      </c>
      <c r="Q29">
        <f>'1. Rates'!$I$57</f>
        <v/>
      </c>
      <c r="R29">
        <f>'2. Energy'!N28</f>
        <v/>
      </c>
      <c r="S29">
        <f>SUM('5. Actual'!AH23:AN23)/SUM('5. Actual'!Q23:V23)</f>
        <v/>
      </c>
      <c r="T29">
        <f>'4.Projected'!AW23</f>
        <v/>
      </c>
      <c r="U29">
        <f>'4.Projected'!BF23</f>
        <v/>
      </c>
      <c r="V29">
        <f>T29/F29</f>
        <v/>
      </c>
      <c r="W29">
        <f>U29/F29</f>
        <v/>
      </c>
    </row>
    <row r="30">
      <c r="C30" t="n">
        <v>20</v>
      </c>
      <c r="D30">
        <f>'4.Projected'!C24</f>
        <v/>
      </c>
      <c r="E30">
        <f>'4.Projected'!D24</f>
        <v/>
      </c>
      <c r="F30">
        <f>'4.Projected'!E24</f>
        <v/>
      </c>
      <c r="G30">
        <f>'4.Projected'!F24+'4.Projected'!G24</f>
        <v/>
      </c>
      <c r="H30">
        <f>'4.Projected'!H24+'4.Projected'!I24</f>
        <v/>
      </c>
      <c r="I30">
        <f>'4.Projected'!J24</f>
        <v/>
      </c>
      <c r="J30">
        <f>'4.Projected'!K24</f>
        <v/>
      </c>
      <c r="K30">
        <f>'4.Projected'!L24</f>
        <v/>
      </c>
      <c r="L30">
        <f>'4.Projected'!M24</f>
        <v/>
      </c>
      <c r="M30">
        <f>'1. Rates'!$C$57</f>
        <v/>
      </c>
      <c r="N30">
        <f>AVERAGE('1. Rates'!$E$57:$F$57)</f>
        <v/>
      </c>
      <c r="O30">
        <f>'1. Rates'!$G$57</f>
        <v/>
      </c>
      <c r="P30">
        <f>'1. Rates'!$Q60</f>
        <v/>
      </c>
      <c r="Q30">
        <f>'1. Rates'!$I$57</f>
        <v/>
      </c>
      <c r="R30">
        <f>'2. Energy'!N29</f>
        <v/>
      </c>
      <c r="S30">
        <f>SUM('5. Actual'!AH24:AN24)/SUM('5. Actual'!Q24:V24)</f>
        <v/>
      </c>
      <c r="T30">
        <f>'4.Projected'!AW24</f>
        <v/>
      </c>
      <c r="U30">
        <f>'4.Projected'!BF24</f>
        <v/>
      </c>
      <c r="V30">
        <f>T30/F30</f>
        <v/>
      </c>
      <c r="W30">
        <f>U30/F30</f>
        <v/>
      </c>
    </row>
    <row r="31">
      <c r="C31" t="n">
        <v>21</v>
      </c>
      <c r="D31">
        <f>'4.Projected'!C25</f>
        <v/>
      </c>
      <c r="E31">
        <f>'4.Projected'!D25</f>
        <v/>
      </c>
      <c r="F31">
        <f>'4.Projected'!E25</f>
        <v/>
      </c>
      <c r="G31">
        <f>'4.Projected'!F25+'4.Projected'!G25</f>
        <v/>
      </c>
      <c r="H31">
        <f>'4.Projected'!H25+'4.Projected'!I25</f>
        <v/>
      </c>
      <c r="I31">
        <f>'4.Projected'!J25</f>
        <v/>
      </c>
      <c r="J31">
        <f>'4.Projected'!K25</f>
        <v/>
      </c>
      <c r="K31">
        <f>'4.Projected'!L25</f>
        <v/>
      </c>
      <c r="L31">
        <f>'4.Projected'!M25</f>
        <v/>
      </c>
      <c r="M31">
        <f>'1. Rates'!$C$57</f>
        <v/>
      </c>
      <c r="N31">
        <f>AVERAGE('1. Rates'!$E$57:$F$57)</f>
        <v/>
      </c>
      <c r="O31">
        <f>'1. Rates'!$G$57</f>
        <v/>
      </c>
      <c r="P31">
        <f>'1. Rates'!$Q61</f>
        <v/>
      </c>
      <c r="Q31">
        <f>'1. Rates'!$I$57</f>
        <v/>
      </c>
      <c r="R31">
        <f>'2. Energy'!N30</f>
        <v/>
      </c>
      <c r="S31">
        <f>SUM('5. Actual'!AH25:AN25)/SUM('5. Actual'!Q25:V25)</f>
        <v/>
      </c>
      <c r="T31">
        <f>'4.Projected'!AW25</f>
        <v/>
      </c>
      <c r="U31">
        <f>'4.Projected'!BF25</f>
        <v/>
      </c>
      <c r="V31">
        <f>T31/F31</f>
        <v/>
      </c>
      <c r="W31">
        <f>U31/F31</f>
        <v/>
      </c>
    </row>
    <row r="32">
      <c r="C32" t="n">
        <v>22</v>
      </c>
      <c r="D32">
        <f>'4.Projected'!C26</f>
        <v/>
      </c>
      <c r="E32">
        <f>'4.Projected'!D26</f>
        <v/>
      </c>
      <c r="F32">
        <f>'4.Projected'!E26</f>
        <v/>
      </c>
      <c r="G32">
        <f>'4.Projected'!F26+'4.Projected'!G26</f>
        <v/>
      </c>
      <c r="H32">
        <f>'4.Projected'!H26+'4.Projected'!I26</f>
        <v/>
      </c>
      <c r="I32">
        <f>'4.Projected'!J26</f>
        <v/>
      </c>
      <c r="J32">
        <f>'4.Projected'!K26</f>
        <v/>
      </c>
      <c r="K32">
        <f>'4.Projected'!L26</f>
        <v/>
      </c>
      <c r="L32">
        <f>'4.Projected'!M26</f>
        <v/>
      </c>
      <c r="M32">
        <f>'1. Rates'!$C$57</f>
        <v/>
      </c>
      <c r="N32">
        <f>AVERAGE('1. Rates'!$E$57:$F$57)</f>
        <v/>
      </c>
      <c r="O32">
        <f>'1. Rates'!$G$57</f>
        <v/>
      </c>
      <c r="P32">
        <f>'1. Rates'!$Q62</f>
        <v/>
      </c>
      <c r="Q32">
        <f>'1. Rates'!$I$57</f>
        <v/>
      </c>
      <c r="R32">
        <f>'2. Energy'!N31</f>
        <v/>
      </c>
      <c r="S32">
        <f>SUM('5. Actual'!AH26:AN26)/SUM('5. Actual'!Q26:V26)</f>
        <v/>
      </c>
      <c r="T32">
        <f>'4.Projected'!AW26</f>
        <v/>
      </c>
      <c r="U32">
        <f>'4.Projected'!BF26</f>
        <v/>
      </c>
      <c r="V32">
        <f>T32/F32</f>
        <v/>
      </c>
      <c r="W32">
        <f>U32/F32</f>
        <v/>
      </c>
    </row>
    <row r="33">
      <c r="C33" t="n">
        <v>23</v>
      </c>
      <c r="D33">
        <f>'4.Projected'!C27</f>
        <v/>
      </c>
      <c r="E33">
        <f>'4.Projected'!D27</f>
        <v/>
      </c>
      <c r="F33">
        <f>'4.Projected'!E27</f>
        <v/>
      </c>
      <c r="G33">
        <f>'4.Projected'!F27+'4.Projected'!G27</f>
        <v/>
      </c>
      <c r="H33">
        <f>'4.Projected'!H27+'4.Projected'!I27</f>
        <v/>
      </c>
      <c r="I33">
        <f>'4.Projected'!J27</f>
        <v/>
      </c>
      <c r="J33">
        <f>'4.Projected'!K27</f>
        <v/>
      </c>
      <c r="K33">
        <f>'4.Projected'!L27</f>
        <v/>
      </c>
      <c r="L33">
        <f>'4.Projected'!M27</f>
        <v/>
      </c>
      <c r="M33">
        <f>'1. Rates'!$C$57</f>
        <v/>
      </c>
      <c r="N33">
        <f>AVERAGE('1. Rates'!$E$57:$F$57)</f>
        <v/>
      </c>
      <c r="O33">
        <f>'1. Rates'!$G$57</f>
        <v/>
      </c>
      <c r="P33">
        <f>'1. Rates'!$Q63</f>
        <v/>
      </c>
      <c r="Q33">
        <f>'1. Rates'!$I$57</f>
        <v/>
      </c>
      <c r="R33">
        <f>'2. Energy'!N32</f>
        <v/>
      </c>
      <c r="S33">
        <f>SUM('5. Actual'!AH27:AN27)/SUM('5. Actual'!Q27:V27)</f>
        <v/>
      </c>
      <c r="T33">
        <f>'4.Projected'!AW27</f>
        <v/>
      </c>
      <c r="U33">
        <f>'4.Projected'!BF27</f>
        <v/>
      </c>
      <c r="V33">
        <f>T33/F33</f>
        <v/>
      </c>
      <c r="W33">
        <f>U33/F33</f>
        <v/>
      </c>
    </row>
    <row r="34">
      <c r="C34" t="n">
        <v>24</v>
      </c>
      <c r="D34">
        <f>'4.Projected'!C28</f>
        <v/>
      </c>
      <c r="E34">
        <f>'4.Projected'!D28</f>
        <v/>
      </c>
      <c r="F34">
        <f>'4.Projected'!E28</f>
        <v/>
      </c>
      <c r="G34">
        <f>'4.Projected'!F28+'4.Projected'!G28</f>
        <v/>
      </c>
      <c r="H34">
        <f>'4.Projected'!H28+'4.Projected'!I28</f>
        <v/>
      </c>
      <c r="I34">
        <f>'4.Projected'!J28</f>
        <v/>
      </c>
      <c r="J34">
        <f>'4.Projected'!K28</f>
        <v/>
      </c>
      <c r="K34">
        <f>'4.Projected'!L28</f>
        <v/>
      </c>
      <c r="L34">
        <f>'4.Projected'!M28</f>
        <v/>
      </c>
      <c r="M34">
        <f>'1. Rates'!$C$57</f>
        <v/>
      </c>
      <c r="N34">
        <f>AVERAGE('1. Rates'!$E$57:$F$57)</f>
        <v/>
      </c>
      <c r="O34">
        <f>'1. Rates'!$G$57</f>
        <v/>
      </c>
      <c r="P34">
        <f>'1. Rates'!$Q64</f>
        <v/>
      </c>
      <c r="Q34">
        <f>'1. Rates'!$I$57</f>
        <v/>
      </c>
      <c r="R34">
        <f>'2. Energy'!N33</f>
        <v/>
      </c>
      <c r="S34">
        <f>SUM('5. Actual'!AH28:AN28)/SUM('5. Actual'!Q28:V28)</f>
        <v/>
      </c>
      <c r="T34">
        <f>'4.Projected'!AW28</f>
        <v/>
      </c>
      <c r="U34">
        <f>'4.Projected'!BF28</f>
        <v/>
      </c>
      <c r="V34">
        <f>T34/F34</f>
        <v/>
      </c>
      <c r="W34">
        <f>U34/F34</f>
        <v/>
      </c>
    </row>
    <row r="35">
      <c r="C35" t="inlineStr">
        <is>
          <t>TOTAL</t>
        </is>
      </c>
      <c r="D35">
        <f>SUM(D11:D34)</f>
        <v/>
      </c>
      <c r="E35">
        <f>SUM(E11:E34)</f>
        <v/>
      </c>
      <c r="F35">
        <f>SUM(F11:F34)</f>
        <v/>
      </c>
      <c r="G35">
        <f>SUM(G11:G34)</f>
        <v/>
      </c>
      <c r="H35">
        <f>SUM(H11:H34)</f>
        <v/>
      </c>
      <c r="I35">
        <f>SUM(I11:I34)</f>
        <v/>
      </c>
      <c r="J35">
        <f>SUM(J11:J34)</f>
        <v/>
      </c>
      <c r="K35">
        <f>SUM(K11:K34)</f>
        <v/>
      </c>
      <c r="L35">
        <f>SUM(L11:L34)</f>
        <v/>
      </c>
      <c r="M35">
        <f>AVERAGE(M11:M34)</f>
        <v/>
      </c>
      <c r="N35">
        <f>AVERAGE(N11:N34)</f>
        <v/>
      </c>
      <c r="O35">
        <f>AVERAGE(O11:O34)</f>
        <v/>
      </c>
      <c r="P35">
        <f>AVERAGE(P11:P34)</f>
        <v/>
      </c>
      <c r="Q35">
        <f>AVERAGE(Q11:Q34)</f>
        <v/>
      </c>
      <c r="R35">
        <f>AVERAGE(R11:R34)</f>
        <v/>
      </c>
      <c r="S35">
        <f>'3. Nomination'!V30</f>
        <v/>
      </c>
      <c r="T35">
        <f>SUM(T11:T34)</f>
        <v/>
      </c>
      <c r="U35">
        <f>SUM(U11:U34)</f>
        <v/>
      </c>
      <c r="V35">
        <f>T35/F35</f>
        <v/>
      </c>
      <c r="W35">
        <f>U35/F35</f>
        <v/>
      </c>
    </row>
    <row r="36"/>
    <row r="37">
      <c r="C37" t="inlineStr">
        <is>
          <t>POWER SUPPLIERS</t>
        </is>
      </c>
      <c r="F37" t="inlineStr">
        <is>
          <t>-</t>
        </is>
      </c>
      <c r="G37" t="inlineStr">
        <is>
          <t>SEMCAL</t>
        </is>
      </c>
      <c r="H37" t="inlineStr">
        <is>
          <t>KSPC</t>
        </is>
      </c>
      <c r="I37" t="inlineStr">
        <is>
          <t>EDC</t>
        </is>
      </c>
      <c r="J37" t="inlineStr">
        <is>
          <t>RESERVED</t>
        </is>
      </c>
      <c r="K37" t="inlineStr">
        <is>
          <t>RESERVED</t>
        </is>
      </c>
      <c r="L37" t="inlineStr">
        <is>
          <t>WESM</t>
        </is>
      </c>
    </row>
    <row r="38">
      <c r="C38" t="inlineStr">
        <is>
          <t>Load Factor</t>
        </is>
      </c>
      <c r="F38" t="inlineStr">
        <is>
          <t>-</t>
        </is>
      </c>
      <c r="G38">
        <f>G35/(25*24*1000)</f>
        <v/>
      </c>
      <c r="H38">
        <f>H35/(20*24*1000)</f>
        <v/>
      </c>
      <c r="I38">
        <f>I35/(20*24*1000)</f>
        <v/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</row>
    <row r="39">
      <c r="C39" t="inlineStr">
        <is>
          <t>Generation Mix</t>
        </is>
      </c>
      <c r="F39" t="inlineStr">
        <is>
          <t>-</t>
        </is>
      </c>
      <c r="G39">
        <f>G35/$F$35</f>
        <v/>
      </c>
      <c r="H39">
        <f>H35/$F$35</f>
        <v/>
      </c>
      <c r="I39">
        <f>I35/$F$35</f>
        <v/>
      </c>
      <c r="J39">
        <f>J35/$F$35</f>
        <v/>
      </c>
      <c r="K39">
        <f>K35/$F$35</f>
        <v/>
      </c>
      <c r="L39">
        <f>L35/$F$35</f>
        <v/>
      </c>
    </row>
    <row r="40"/>
    <row r="41">
      <c r="D41" t="inlineStr">
        <is>
          <t>Prepared by:</t>
        </is>
      </c>
      <c r="L41" t="inlineStr">
        <is>
          <t>Reviewed by:</t>
        </is>
      </c>
      <c r="T41" t="inlineStr">
        <is>
          <t>Approved by:</t>
        </is>
      </c>
    </row>
    <row r="42"/>
    <row r="43"/>
    <row r="44">
      <c r="D44">
        <f>'1. Rates'!C6</f>
        <v/>
      </c>
      <c r="L44" t="inlineStr">
        <is>
          <t>Raphael B. Dorilag</t>
        </is>
      </c>
      <c r="T44" t="inlineStr">
        <is>
          <t>Niel V. Parcon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I29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V. ACTUAL ENERGY AND PRICES</t>
        </is>
      </c>
    </row>
    <row r="3">
      <c r="B3" t="inlineStr">
        <is>
          <t>Hour</t>
        </is>
      </c>
      <c r="C3" t="inlineStr">
        <is>
          <t>Energy, kWh</t>
        </is>
      </c>
      <c r="F3" t="inlineStr">
        <is>
          <t xml:space="preserve">ACTUAL WESM PRICES (P/kWh)   :     </t>
        </is>
      </c>
      <c r="K3">
        <f>'1. Rates'!C4</f>
        <v/>
      </c>
      <c r="P3" t="inlineStr">
        <is>
          <t>MORE
WESM
P/kWh</t>
        </is>
      </c>
      <c r="Q3" t="inlineStr">
        <is>
          <t>Bilateral Contract Nomination, kWh</t>
        </is>
      </c>
      <c r="X3" t="inlineStr">
        <is>
          <t>WESM
kWh</t>
        </is>
      </c>
      <c r="Y3" t="inlineStr">
        <is>
          <t>Fixed Cost, PhP</t>
        </is>
      </c>
      <c r="AG3" t="inlineStr">
        <is>
          <t>TOTAL</t>
        </is>
      </c>
      <c r="AH3" t="inlineStr">
        <is>
          <t>Variable Cost, PhP</t>
        </is>
      </c>
      <c r="AP3" t="inlineStr">
        <is>
          <t>TOTAL</t>
        </is>
      </c>
      <c r="AQ3" t="inlineStr">
        <is>
          <t>Value Added Taxt, PhP</t>
        </is>
      </c>
      <c r="AY3" t="inlineStr">
        <is>
          <t>TOTAL</t>
        </is>
      </c>
      <c r="AZ3" t="inlineStr">
        <is>
          <t>Total Cost (VAT Exclusive), PhP</t>
        </is>
      </c>
      <c r="BH3" t="inlineStr">
        <is>
          <t>TOTAL</t>
        </is>
      </c>
      <c r="BI3" t="inlineStr">
        <is>
          <t>Total Cost (VAT Inclusive), PhP</t>
        </is>
      </c>
      <c r="BQ3" t="inlineStr">
        <is>
          <t>TOTAL</t>
        </is>
      </c>
      <c r="BR3" t="inlineStr">
        <is>
          <t>Total Effective Rate (VAT Exclusive), P/kWh</t>
        </is>
      </c>
      <c r="BZ3" t="inlineStr">
        <is>
          <t>TOTAL</t>
        </is>
      </c>
      <c r="CA3" t="inlineStr">
        <is>
          <t>Total Effective Rate (VAT Inclusive), P/kWh</t>
        </is>
      </c>
      <c r="CI3" t="inlineStr">
        <is>
          <t>TOTAL</t>
        </is>
      </c>
    </row>
    <row r="4">
      <c r="C4" t="inlineStr">
        <is>
          <t>Gross</t>
        </is>
      </c>
      <c r="D4" t="inlineStr">
        <is>
          <t>CC</t>
        </is>
      </c>
      <c r="E4" t="inlineStr">
        <is>
          <t>Captive</t>
        </is>
      </c>
      <c r="F4" t="inlineStr">
        <is>
          <t>ILOMORE01
(08PEDC_T1L1)</t>
        </is>
      </c>
      <c r="G4" t="inlineStr">
        <is>
          <t>SBAMORE02
(08BANTAP_L01)</t>
        </is>
      </c>
      <c r="H4" t="inlineStr">
        <is>
          <t>SBAMORE03
(08STBAR_T1L1)</t>
        </is>
      </c>
      <c r="I4" t="inlineStr">
        <is>
          <t>PN1MORE04
(08PEDC_T1L2)</t>
        </is>
      </c>
      <c r="J4" t="inlineStr">
        <is>
          <t>PN1MORE05
(08PEDC_T1L2)</t>
        </is>
      </c>
      <c r="K4" t="inlineStr">
        <is>
          <t>SCPC
(03CALACA_G01)</t>
        </is>
      </c>
      <c r="L4" t="inlineStr">
        <is>
          <t>KSPC
(05KSPC_G01)</t>
        </is>
      </c>
      <c r="M4" t="inlineStr">
        <is>
          <t>EDC
(04LEYTE_A)</t>
        </is>
      </c>
      <c r="N4" t="inlineStr">
        <is>
          <t>PSALM
(________)</t>
        </is>
      </c>
      <c r="O4" t="inlineStr">
        <is>
          <t>RESERVED</t>
        </is>
      </c>
      <c r="Q4" t="inlineStr">
        <is>
          <t>SCPC B1</t>
        </is>
      </c>
      <c r="R4" t="inlineStr">
        <is>
          <t>SCPC B2</t>
        </is>
      </c>
      <c r="S4" t="inlineStr">
        <is>
          <t>KSPC B1</t>
        </is>
      </c>
      <c r="T4" t="inlineStr">
        <is>
          <t>KSPC B2</t>
        </is>
      </c>
      <c r="U4" t="inlineStr">
        <is>
          <t>EDC</t>
        </is>
      </c>
      <c r="V4" t="inlineStr">
        <is>
          <t>PSALM</t>
        </is>
      </c>
      <c r="W4" t="inlineStr">
        <is>
          <t>RESERVED</t>
        </is>
      </c>
      <c r="Y4" t="inlineStr">
        <is>
          <t>SCPC B1</t>
        </is>
      </c>
      <c r="Z4" t="inlineStr">
        <is>
          <t>SCPC B2</t>
        </is>
      </c>
      <c r="AA4" t="inlineStr">
        <is>
          <t>KSPC B1</t>
        </is>
      </c>
      <c r="AB4" t="inlineStr">
        <is>
          <t>KSPC B2</t>
        </is>
      </c>
      <c r="AC4" t="inlineStr">
        <is>
          <t>EDC</t>
        </is>
      </c>
      <c r="AD4" t="inlineStr">
        <is>
          <t>PSALM</t>
        </is>
      </c>
      <c r="AE4" t="inlineStr">
        <is>
          <t>RESERVED</t>
        </is>
      </c>
      <c r="AF4" t="inlineStr">
        <is>
          <t>WESM</t>
        </is>
      </c>
      <c r="AH4" t="inlineStr">
        <is>
          <t>SCPC B1</t>
        </is>
      </c>
      <c r="AI4" t="inlineStr">
        <is>
          <t>SCPC B2</t>
        </is>
      </c>
      <c r="AJ4" t="inlineStr">
        <is>
          <t>KSPC B1</t>
        </is>
      </c>
      <c r="AK4" t="inlineStr">
        <is>
          <t>KSPC B2</t>
        </is>
      </c>
      <c r="AL4" t="inlineStr">
        <is>
          <t>EDC</t>
        </is>
      </c>
      <c r="AM4" t="inlineStr">
        <is>
          <t>PSALM</t>
        </is>
      </c>
      <c r="AN4" t="inlineStr">
        <is>
          <t>RESERVED</t>
        </is>
      </c>
      <c r="AO4" t="inlineStr">
        <is>
          <t>WESM</t>
        </is>
      </c>
      <c r="AQ4" t="inlineStr">
        <is>
          <t>SCPC B1</t>
        </is>
      </c>
      <c r="AR4" t="inlineStr">
        <is>
          <t>SCPC B2</t>
        </is>
      </c>
      <c r="AS4" t="inlineStr">
        <is>
          <t>KSPC B1</t>
        </is>
      </c>
      <c r="AT4" t="inlineStr">
        <is>
          <t>KSPC B2</t>
        </is>
      </c>
      <c r="AU4" t="inlineStr">
        <is>
          <t>EDC</t>
        </is>
      </c>
      <c r="AV4" t="inlineStr">
        <is>
          <t>PSALM</t>
        </is>
      </c>
      <c r="AW4" t="inlineStr">
        <is>
          <t>RESERVED</t>
        </is>
      </c>
      <c r="AX4" t="inlineStr">
        <is>
          <t>WESM</t>
        </is>
      </c>
      <c r="AZ4" t="inlineStr">
        <is>
          <t>SCPC B1</t>
        </is>
      </c>
      <c r="BA4" t="inlineStr">
        <is>
          <t>SCPC B2</t>
        </is>
      </c>
      <c r="BB4" t="inlineStr">
        <is>
          <t>KSPC B1</t>
        </is>
      </c>
      <c r="BC4" t="inlineStr">
        <is>
          <t>KSPC B2</t>
        </is>
      </c>
      <c r="BD4" t="inlineStr">
        <is>
          <t>EDC</t>
        </is>
      </c>
      <c r="BE4" t="inlineStr">
        <is>
          <t>PSALM</t>
        </is>
      </c>
      <c r="BF4" t="inlineStr">
        <is>
          <t>RESERVED</t>
        </is>
      </c>
      <c r="BG4" t="inlineStr">
        <is>
          <t>WESM</t>
        </is>
      </c>
      <c r="BI4" t="inlineStr">
        <is>
          <t>SCPC B1</t>
        </is>
      </c>
      <c r="BJ4" t="inlineStr">
        <is>
          <t>SCPC B2</t>
        </is>
      </c>
      <c r="BK4" t="inlineStr">
        <is>
          <t>KSPC B1</t>
        </is>
      </c>
      <c r="BL4" t="inlineStr">
        <is>
          <t>KSPC B2</t>
        </is>
      </c>
      <c r="BM4" t="inlineStr">
        <is>
          <t>EDC</t>
        </is>
      </c>
      <c r="BN4" t="inlineStr">
        <is>
          <t>PSALM</t>
        </is>
      </c>
      <c r="BO4" t="inlineStr">
        <is>
          <t>RESERVED</t>
        </is>
      </c>
      <c r="BP4" t="inlineStr">
        <is>
          <t>WESM</t>
        </is>
      </c>
      <c r="BR4" t="inlineStr">
        <is>
          <t>SCPC B1</t>
        </is>
      </c>
      <c r="BS4" t="inlineStr">
        <is>
          <t>SCPC B2</t>
        </is>
      </c>
      <c r="BT4" t="inlineStr">
        <is>
          <t>KSPC B1</t>
        </is>
      </c>
      <c r="BU4" t="inlineStr">
        <is>
          <t>KSPC B2</t>
        </is>
      </c>
      <c r="BV4" t="inlineStr">
        <is>
          <t>EDC</t>
        </is>
      </c>
      <c r="BW4" t="inlineStr">
        <is>
          <t>PSALM</t>
        </is>
      </c>
      <c r="BX4" t="inlineStr">
        <is>
          <t>RESERVED</t>
        </is>
      </c>
      <c r="BY4" t="inlineStr">
        <is>
          <t>WESM</t>
        </is>
      </c>
      <c r="CA4" t="inlineStr">
        <is>
          <t>SCPC B1</t>
        </is>
      </c>
      <c r="CB4" t="inlineStr">
        <is>
          <t>SCPC B2</t>
        </is>
      </c>
      <c r="CC4" t="inlineStr">
        <is>
          <t>KSPC B1</t>
        </is>
      </c>
      <c r="CD4" t="inlineStr">
        <is>
          <t>KSPC B2</t>
        </is>
      </c>
      <c r="CE4" t="inlineStr">
        <is>
          <t>EDC</t>
        </is>
      </c>
      <c r="CF4" t="inlineStr">
        <is>
          <t>PSALM</t>
        </is>
      </c>
      <c r="CG4" t="inlineStr">
        <is>
          <t>RESERVED</t>
        </is>
      </c>
      <c r="CH4" t="inlineStr">
        <is>
          <t>WESM</t>
        </is>
      </c>
    </row>
    <row r="5">
      <c r="B5" t="n">
        <v>1</v>
      </c>
      <c r="P5">
        <f>AVERAGE(F5:J5)</f>
        <v/>
      </c>
      <c r="Q5">
        <f>'3. Nomination'!W6</f>
        <v/>
      </c>
      <c r="R5">
        <f>'3. Nomination'!X6</f>
        <v/>
      </c>
      <c r="S5">
        <f>'3. Nomination'!Y6</f>
        <v/>
      </c>
      <c r="T5">
        <f>'3. Nomination'!Z6</f>
        <v/>
      </c>
      <c r="U5">
        <f>'3. Nomination'!AA6</f>
        <v/>
      </c>
      <c r="V5">
        <f>'3. Nomination'!AB6</f>
        <v/>
      </c>
      <c r="W5">
        <f>'3. Nomination'!AC6</f>
        <v/>
      </c>
      <c r="X5">
        <f>E5-Q5-R5-S5-T5-U5-V5-W5</f>
        <v/>
      </c>
      <c r="Y5">
        <f>'1. Rates'!C$41*'1. Rates'!C$55</f>
        <v/>
      </c>
      <c r="Z5">
        <f>'1. Rates'!D$41*'1. Rates'!D$55</f>
        <v/>
      </c>
      <c r="AA5">
        <f>'1. Rates'!E$41*'1. Rates'!E$55</f>
        <v/>
      </c>
      <c r="AB5">
        <f>'1. Rates'!F$41*'1. Rates'!F$55</f>
        <v/>
      </c>
      <c r="AC5">
        <f>'1. Rates'!G$41*'1. Rates'!G$55</f>
        <v/>
      </c>
      <c r="AD5">
        <f>V5*'1. Rates'!H$55</f>
        <v/>
      </c>
      <c r="AG5">
        <f>Y5+Z5+AA5+AB5+AC5+AD5+AE5+AF5</f>
        <v/>
      </c>
      <c r="AH5">
        <f>Q5*'1. Rates'!C$56</f>
        <v/>
      </c>
      <c r="AI5">
        <f>R5*'1. Rates'!D$56</f>
        <v/>
      </c>
      <c r="AJ5">
        <f>S5*'1. Rates'!E$56</f>
        <v/>
      </c>
      <c r="AK5">
        <f>T5*'1. Rates'!F$56</f>
        <v/>
      </c>
      <c r="AL5">
        <f>U5*'1. Rates'!G$56</f>
        <v/>
      </c>
      <c r="AM5">
        <f>V5*('1. Rates'!$Q41+SUM('1. Rates'!$H$49:$H$52))</f>
        <v/>
      </c>
      <c r="AN5">
        <f>W5*'1. Rates'!Q41</f>
        <v/>
      </c>
      <c r="AO5">
        <f>X5*P5</f>
        <v/>
      </c>
      <c r="AP5">
        <f>AH5+AI5+AJ5+AK5+AL5+AM5+AN5+AO5</f>
        <v/>
      </c>
      <c r="AQ5">
        <f>(Y5+AH5)*'1. Rates'!C$60</f>
        <v/>
      </c>
      <c r="AR5">
        <f>(Z5+AI5)*'1. Rates'!D$60</f>
        <v/>
      </c>
      <c r="AS5">
        <f>(AA5+AJ5)*'1. Rates'!E$60</f>
        <v/>
      </c>
      <c r="AT5">
        <f>(AB5+AK5)*'1. Rates'!F$60</f>
        <v/>
      </c>
      <c r="AU5">
        <f>(AC5+AL5)*'1. Rates'!G$60</f>
        <v/>
      </c>
      <c r="AV5">
        <f>(AD5+AM5)*'1. Rates'!H$60</f>
        <v/>
      </c>
      <c r="AW5">
        <f>(AE5+AN5)*'1. Rates'!$I$60</f>
        <v/>
      </c>
      <c r="AX5">
        <f>(AF5+AO5)*'1. Rates'!$J$60</f>
        <v/>
      </c>
      <c r="AY5">
        <f>AQ5+AR5+AS5+AT5+AU5+AV5+AW5+AX5</f>
        <v/>
      </c>
      <c r="AZ5">
        <f>Y5+AH5</f>
        <v/>
      </c>
      <c r="BA5">
        <f>Z5+AI5</f>
        <v/>
      </c>
      <c r="BB5">
        <f>AA5+AJ5</f>
        <v/>
      </c>
      <c r="BC5">
        <f>AB5+AK5</f>
        <v/>
      </c>
      <c r="BD5">
        <f>AC5+AL5</f>
        <v/>
      </c>
      <c r="BE5">
        <f>AD5+AM5</f>
        <v/>
      </c>
      <c r="BF5">
        <f>AE5+AN5</f>
        <v/>
      </c>
      <c r="BG5">
        <f>AF5+AO5</f>
        <v/>
      </c>
      <c r="BH5">
        <f>AZ5+BA5+BB5+BC5+BD5+BE5+BF5+BG5</f>
        <v/>
      </c>
      <c r="BI5">
        <f>Y5+AH5+AQ5</f>
        <v/>
      </c>
      <c r="BJ5">
        <f>Z5+AI5+AR5</f>
        <v/>
      </c>
      <c r="BK5">
        <f>AA5+AJ5+AS5</f>
        <v/>
      </c>
      <c r="BL5">
        <f>AB5+AK5+AT5</f>
        <v/>
      </c>
      <c r="BM5">
        <f>AC5+AL5+AU5</f>
        <v/>
      </c>
      <c r="BN5">
        <f>AD5+AM5+AV5</f>
        <v/>
      </c>
      <c r="BO5">
        <f>AE5+AN5+AW5</f>
        <v/>
      </c>
      <c r="BP5">
        <f>AF5+AO5+AX5</f>
        <v/>
      </c>
      <c r="BQ5">
        <f>BI5+BJ5+BK5+BL5+BM5+BN5+BO5+BP5</f>
        <v/>
      </c>
      <c r="BR5">
        <f>AZ5/Q5</f>
        <v/>
      </c>
      <c r="BS5">
        <f>BA5/R5</f>
        <v/>
      </c>
      <c r="BT5">
        <f>BB5/S5</f>
        <v/>
      </c>
      <c r="BU5">
        <f>BC5/T5</f>
        <v/>
      </c>
      <c r="BV5">
        <f>BD5/U5</f>
        <v/>
      </c>
      <c r="BW5">
        <f>BE5/V5</f>
        <v/>
      </c>
      <c r="BY5">
        <f>BG5/X5</f>
        <v/>
      </c>
      <c r="BZ5">
        <f>BH5/E5</f>
        <v/>
      </c>
      <c r="CA5">
        <f>BI5/Q5</f>
        <v/>
      </c>
      <c r="CB5">
        <f>BJ5/R5</f>
        <v/>
      </c>
      <c r="CC5">
        <f>BK5/S5</f>
        <v/>
      </c>
      <c r="CD5">
        <f>BL5/T5</f>
        <v/>
      </c>
      <c r="CE5">
        <f>BM5/U5</f>
        <v/>
      </c>
      <c r="CF5">
        <f>BN5/V5</f>
        <v/>
      </c>
      <c r="CH5">
        <f>BP5/X5</f>
        <v/>
      </c>
      <c r="CI5">
        <f>BQ5/E5</f>
        <v/>
      </c>
    </row>
    <row r="6">
      <c r="B6" t="n">
        <v>2</v>
      </c>
      <c r="P6">
        <f>AVERAGE(F6:J6)</f>
        <v/>
      </c>
      <c r="Q6">
        <f>'3. Nomination'!W7</f>
        <v/>
      </c>
      <c r="R6">
        <f>'3. Nomination'!X7</f>
        <v/>
      </c>
      <c r="S6">
        <f>'3. Nomination'!Y7</f>
        <v/>
      </c>
      <c r="T6">
        <f>'3. Nomination'!Z7</f>
        <v/>
      </c>
      <c r="U6">
        <f>'3. Nomination'!AA7</f>
        <v/>
      </c>
      <c r="V6">
        <f>'3. Nomination'!AB7</f>
        <v/>
      </c>
      <c r="W6">
        <f>'3. Nomination'!AC7</f>
        <v/>
      </c>
      <c r="X6">
        <f>E6-Q6-R6-S6-T6-U6-V6-W6</f>
        <v/>
      </c>
      <c r="Y6">
        <f>'1. Rates'!C$41*'1. Rates'!C$55</f>
        <v/>
      </c>
      <c r="Z6">
        <f>'1. Rates'!D$41*'1. Rates'!D$55</f>
        <v/>
      </c>
      <c r="AA6">
        <f>'1. Rates'!E$41*'1. Rates'!E$55</f>
        <v/>
      </c>
      <c r="AB6">
        <f>'1. Rates'!F$41*'1. Rates'!F$55</f>
        <v/>
      </c>
      <c r="AC6">
        <f>'1. Rates'!G$41*'1. Rates'!G$55</f>
        <v/>
      </c>
      <c r="AD6">
        <f>V6*'1. Rates'!H$55</f>
        <v/>
      </c>
      <c r="AG6">
        <f>Y6+Z6+AA6+AB6+AC6+AD6+AE6+AF6</f>
        <v/>
      </c>
      <c r="AH6">
        <f>Q6*'1. Rates'!C$56</f>
        <v/>
      </c>
      <c r="AI6">
        <f>R6*'1. Rates'!D$56</f>
        <v/>
      </c>
      <c r="AJ6">
        <f>S6*'1. Rates'!E$56</f>
        <v/>
      </c>
      <c r="AK6">
        <f>T6*'1. Rates'!F$56</f>
        <v/>
      </c>
      <c r="AL6">
        <f>U6*'1. Rates'!G$56</f>
        <v/>
      </c>
      <c r="AM6">
        <f>V6*('1. Rates'!$Q42+SUM('1. Rates'!$H$49:$H$52))</f>
        <v/>
      </c>
      <c r="AN6">
        <f>W6*'1. Rates'!Q42</f>
        <v/>
      </c>
      <c r="AO6">
        <f>X6*P6</f>
        <v/>
      </c>
      <c r="AP6">
        <f>AH6+AI6+AJ6+AK6+AL6+AM6+AN6+AO6</f>
        <v/>
      </c>
      <c r="AQ6">
        <f>(Y6+AH6)*'1. Rates'!C$60</f>
        <v/>
      </c>
      <c r="AR6">
        <f>(Z6+AI6)*'1. Rates'!D$60</f>
        <v/>
      </c>
      <c r="AS6">
        <f>(AA6+AJ6)*'1. Rates'!E$60</f>
        <v/>
      </c>
      <c r="AT6">
        <f>(AB6+AK6)*'1. Rates'!F$60</f>
        <v/>
      </c>
      <c r="AU6">
        <f>(AC6+AL6)*'1. Rates'!G$60</f>
        <v/>
      </c>
      <c r="AV6">
        <f>(AD6+AM6)*'1. Rates'!H$60</f>
        <v/>
      </c>
      <c r="AW6">
        <f>(AE6+AN6)*'1. Rates'!$I$60</f>
        <v/>
      </c>
      <c r="AX6">
        <f>(AF6+AO6)*'1. Rates'!$J$60</f>
        <v/>
      </c>
      <c r="AY6">
        <f>AQ6+AR6+AS6+AT6+AU6+AV6+AW6+AX6</f>
        <v/>
      </c>
      <c r="AZ6">
        <f>Y6+AH6</f>
        <v/>
      </c>
      <c r="BA6">
        <f>Z6+AI6</f>
        <v/>
      </c>
      <c r="BB6">
        <f>AA6+AJ6</f>
        <v/>
      </c>
      <c r="BC6">
        <f>AB6+AK6</f>
        <v/>
      </c>
      <c r="BD6">
        <f>AC6+AL6</f>
        <v/>
      </c>
      <c r="BE6">
        <f>AD6+AM6</f>
        <v/>
      </c>
      <c r="BF6">
        <f>AE6+AN6</f>
        <v/>
      </c>
      <c r="BG6">
        <f>AF6+AO6</f>
        <v/>
      </c>
      <c r="BH6">
        <f>AZ6+BA6+BB6+BC6+BD6+BE6+BF6+BG6</f>
        <v/>
      </c>
      <c r="BI6">
        <f>Y6+AH6+AQ6</f>
        <v/>
      </c>
      <c r="BJ6">
        <f>Z6+AI6+AR6</f>
        <v/>
      </c>
      <c r="BK6">
        <f>AA6+AJ6+AS6</f>
        <v/>
      </c>
      <c r="BL6">
        <f>AB6+AK6+AT6</f>
        <v/>
      </c>
      <c r="BM6">
        <f>AC6+AL6+AU6</f>
        <v/>
      </c>
      <c r="BN6">
        <f>AD6+AM6+AV6</f>
        <v/>
      </c>
      <c r="BO6">
        <f>AE6+AN6+AW6</f>
        <v/>
      </c>
      <c r="BP6">
        <f>AF6+AO6+AX6</f>
        <v/>
      </c>
      <c r="BQ6">
        <f>BI6+BJ6+BK6+BL6+BM6+BN6+BO6+BP6</f>
        <v/>
      </c>
      <c r="BR6">
        <f>AZ6/Q6</f>
        <v/>
      </c>
      <c r="BS6">
        <f>BA6/R6</f>
        <v/>
      </c>
      <c r="BT6">
        <f>BB6/S6</f>
        <v/>
      </c>
      <c r="BU6">
        <f>BC6/T6</f>
        <v/>
      </c>
      <c r="BV6">
        <f>BD6/U6</f>
        <v/>
      </c>
      <c r="BW6">
        <f>BE6/V6</f>
        <v/>
      </c>
      <c r="BY6">
        <f>BG6/X6</f>
        <v/>
      </c>
      <c r="BZ6">
        <f>BH6/E6</f>
        <v/>
      </c>
      <c r="CA6">
        <f>BI6/Q6</f>
        <v/>
      </c>
      <c r="CB6">
        <f>BJ6/R6</f>
        <v/>
      </c>
      <c r="CC6">
        <f>BK6/S6</f>
        <v/>
      </c>
      <c r="CD6">
        <f>BL6/T6</f>
        <v/>
      </c>
      <c r="CE6">
        <f>BM6/U6</f>
        <v/>
      </c>
      <c r="CF6">
        <f>BN6/V6</f>
        <v/>
      </c>
      <c r="CH6">
        <f>BP6/X6</f>
        <v/>
      </c>
      <c r="CI6">
        <f>BQ6/E6</f>
        <v/>
      </c>
    </row>
    <row r="7">
      <c r="B7" t="n">
        <v>3</v>
      </c>
      <c r="P7">
        <f>AVERAGE(F7:J7)</f>
        <v/>
      </c>
      <c r="Q7">
        <f>'3. Nomination'!W8</f>
        <v/>
      </c>
      <c r="R7">
        <f>'3. Nomination'!X8</f>
        <v/>
      </c>
      <c r="S7">
        <f>'3. Nomination'!Y8</f>
        <v/>
      </c>
      <c r="T7">
        <f>'3. Nomination'!Z8</f>
        <v/>
      </c>
      <c r="U7">
        <f>'3. Nomination'!AA8</f>
        <v/>
      </c>
      <c r="V7">
        <f>'3. Nomination'!AB8</f>
        <v/>
      </c>
      <c r="W7">
        <f>'3. Nomination'!AC8</f>
        <v/>
      </c>
      <c r="X7">
        <f>E7-Q7-R7-S7-T7-U7-V7-W7</f>
        <v/>
      </c>
      <c r="Y7">
        <f>'1. Rates'!C$41*'1. Rates'!C$55</f>
        <v/>
      </c>
      <c r="Z7">
        <f>'1. Rates'!D$41*'1. Rates'!D$55</f>
        <v/>
      </c>
      <c r="AA7">
        <f>'1. Rates'!E$41*'1. Rates'!E$55</f>
        <v/>
      </c>
      <c r="AB7">
        <f>'1. Rates'!F$41*'1. Rates'!F$55</f>
        <v/>
      </c>
      <c r="AC7">
        <f>'1. Rates'!G$41*'1. Rates'!G$55</f>
        <v/>
      </c>
      <c r="AD7">
        <f>V7*'1. Rates'!H$55</f>
        <v/>
      </c>
      <c r="AG7">
        <f>Y7+Z7+AA7+AB7+AC7+AD7+AE7+AF7</f>
        <v/>
      </c>
      <c r="AH7">
        <f>Q7*'1. Rates'!C$56</f>
        <v/>
      </c>
      <c r="AI7">
        <f>R7*'1. Rates'!D$56</f>
        <v/>
      </c>
      <c r="AJ7">
        <f>S7*'1. Rates'!E$56</f>
        <v/>
      </c>
      <c r="AK7">
        <f>T7*'1. Rates'!F$56</f>
        <v/>
      </c>
      <c r="AL7">
        <f>U7*'1. Rates'!G$56</f>
        <v/>
      </c>
      <c r="AM7">
        <f>V7*('1. Rates'!$Q43+SUM('1. Rates'!$H$49:$H$52))</f>
        <v/>
      </c>
      <c r="AN7">
        <f>W7*'1. Rates'!Q43</f>
        <v/>
      </c>
      <c r="AO7">
        <f>X7*P7</f>
        <v/>
      </c>
      <c r="AP7">
        <f>AH7+AI7+AJ7+AK7+AL7+AM7+AN7+AO7</f>
        <v/>
      </c>
      <c r="AQ7">
        <f>(Y7+AH7)*'1. Rates'!C$60</f>
        <v/>
      </c>
      <c r="AR7">
        <f>(Z7+AI7)*'1. Rates'!D$60</f>
        <v/>
      </c>
      <c r="AS7">
        <f>(AA7+AJ7)*'1. Rates'!E$60</f>
        <v/>
      </c>
      <c r="AT7">
        <f>(AB7+AK7)*'1. Rates'!F$60</f>
        <v/>
      </c>
      <c r="AU7">
        <f>(AC7+AL7)*'1. Rates'!G$60</f>
        <v/>
      </c>
      <c r="AV7">
        <f>(AD7+AM7)*'1. Rates'!H$60</f>
        <v/>
      </c>
      <c r="AW7">
        <f>(AE7+AN7)*'1. Rates'!$I$60</f>
        <v/>
      </c>
      <c r="AX7">
        <f>(AF7+AO7)*'1. Rates'!$J$60</f>
        <v/>
      </c>
      <c r="AY7">
        <f>AQ7+AR7+AS7+AT7+AU7+AV7+AW7+AX7</f>
        <v/>
      </c>
      <c r="AZ7">
        <f>Y7+AH7</f>
        <v/>
      </c>
      <c r="BA7">
        <f>Z7+AI7</f>
        <v/>
      </c>
      <c r="BB7">
        <f>AA7+AJ7</f>
        <v/>
      </c>
      <c r="BC7">
        <f>AB7+AK7</f>
        <v/>
      </c>
      <c r="BD7">
        <f>AC7+AL7</f>
        <v/>
      </c>
      <c r="BE7">
        <f>AD7+AM7</f>
        <v/>
      </c>
      <c r="BF7">
        <f>AE7+AN7</f>
        <v/>
      </c>
      <c r="BG7">
        <f>AF7+AO7</f>
        <v/>
      </c>
      <c r="BH7">
        <f>AZ7+BA7+BB7+BC7+BD7+BE7+BF7+BG7</f>
        <v/>
      </c>
      <c r="BI7">
        <f>Y7+AH7+AQ7</f>
        <v/>
      </c>
      <c r="BJ7">
        <f>Z7+AI7+AR7</f>
        <v/>
      </c>
      <c r="BK7">
        <f>AA7+AJ7+AS7</f>
        <v/>
      </c>
      <c r="BL7">
        <f>AB7+AK7+AT7</f>
        <v/>
      </c>
      <c r="BM7">
        <f>AC7+AL7+AU7</f>
        <v/>
      </c>
      <c r="BN7">
        <f>AD7+AM7+AV7</f>
        <v/>
      </c>
      <c r="BO7">
        <f>AE7+AN7+AW7</f>
        <v/>
      </c>
      <c r="BP7">
        <f>AF7+AO7+AX7</f>
        <v/>
      </c>
      <c r="BQ7">
        <f>BI7+BJ7+BK7+BL7+BM7+BN7+BO7+BP7</f>
        <v/>
      </c>
      <c r="BR7">
        <f>AZ7/Q7</f>
        <v/>
      </c>
      <c r="BS7">
        <f>BA7/R7</f>
        <v/>
      </c>
      <c r="BT7">
        <f>BB7/S7</f>
        <v/>
      </c>
      <c r="BU7">
        <f>BC7/T7</f>
        <v/>
      </c>
      <c r="BV7">
        <f>BD7/U7</f>
        <v/>
      </c>
      <c r="BW7">
        <f>BE7/V7</f>
        <v/>
      </c>
      <c r="BY7">
        <f>BG7/X7</f>
        <v/>
      </c>
      <c r="BZ7">
        <f>BH7/E7</f>
        <v/>
      </c>
      <c r="CA7">
        <f>BI7/Q7</f>
        <v/>
      </c>
      <c r="CB7">
        <f>BJ7/R7</f>
        <v/>
      </c>
      <c r="CC7">
        <f>BK7/S7</f>
        <v/>
      </c>
      <c r="CD7">
        <f>BL7/T7</f>
        <v/>
      </c>
      <c r="CE7">
        <f>BM7/U7</f>
        <v/>
      </c>
      <c r="CF7">
        <f>BN7/V7</f>
        <v/>
      </c>
      <c r="CH7">
        <f>BP7/X7</f>
        <v/>
      </c>
      <c r="CI7">
        <f>BQ7/E7</f>
        <v/>
      </c>
    </row>
    <row r="8">
      <c r="B8" t="n">
        <v>4</v>
      </c>
      <c r="P8">
        <f>AVERAGE(F8:J8)</f>
        <v/>
      </c>
      <c r="Q8">
        <f>'3. Nomination'!W9</f>
        <v/>
      </c>
      <c r="R8">
        <f>'3. Nomination'!X9</f>
        <v/>
      </c>
      <c r="S8">
        <f>'3. Nomination'!Y9</f>
        <v/>
      </c>
      <c r="T8">
        <f>'3. Nomination'!Z9</f>
        <v/>
      </c>
      <c r="U8">
        <f>'3. Nomination'!AA9</f>
        <v/>
      </c>
      <c r="V8">
        <f>'3. Nomination'!AB9</f>
        <v/>
      </c>
      <c r="W8">
        <f>'3. Nomination'!AC9</f>
        <v/>
      </c>
      <c r="X8">
        <f>E8-Q8-R8-S8-T8-U8-V8-W8</f>
        <v/>
      </c>
      <c r="Y8">
        <f>'1. Rates'!C$41*'1. Rates'!C$55</f>
        <v/>
      </c>
      <c r="Z8">
        <f>'1. Rates'!D$41*'1. Rates'!D$55</f>
        <v/>
      </c>
      <c r="AA8">
        <f>'1. Rates'!E$41*'1. Rates'!E$55</f>
        <v/>
      </c>
      <c r="AB8">
        <f>'1. Rates'!F$41*'1. Rates'!F$55</f>
        <v/>
      </c>
      <c r="AC8">
        <f>'1. Rates'!G$41*'1. Rates'!G$55</f>
        <v/>
      </c>
      <c r="AD8">
        <f>V8*'1. Rates'!H$55</f>
        <v/>
      </c>
      <c r="AG8">
        <f>Y8+Z8+AA8+AB8+AC8+AD8+AE8+AF8</f>
        <v/>
      </c>
      <c r="AH8">
        <f>Q8*'1. Rates'!C$56</f>
        <v/>
      </c>
      <c r="AI8">
        <f>R8*'1. Rates'!D$56</f>
        <v/>
      </c>
      <c r="AJ8">
        <f>S8*'1. Rates'!E$56</f>
        <v/>
      </c>
      <c r="AK8">
        <f>T8*'1. Rates'!F$56</f>
        <v/>
      </c>
      <c r="AL8">
        <f>U8*'1. Rates'!G$56</f>
        <v/>
      </c>
      <c r="AM8">
        <f>V8*('1. Rates'!$Q44+SUM('1. Rates'!$H$49:$H$52))</f>
        <v/>
      </c>
      <c r="AN8">
        <f>W8*'1. Rates'!Q44</f>
        <v/>
      </c>
      <c r="AO8">
        <f>X8*P8</f>
        <v/>
      </c>
      <c r="AP8">
        <f>AH8+AI8+AJ8+AK8+AL8+AM8+AN8+AO8</f>
        <v/>
      </c>
      <c r="AQ8">
        <f>(Y8+AH8)*'1. Rates'!C$60</f>
        <v/>
      </c>
      <c r="AR8">
        <f>(Z8+AI8)*'1. Rates'!D$60</f>
        <v/>
      </c>
      <c r="AS8">
        <f>(AA8+AJ8)*'1. Rates'!E$60</f>
        <v/>
      </c>
      <c r="AT8">
        <f>(AB8+AK8)*'1. Rates'!F$60</f>
        <v/>
      </c>
      <c r="AU8">
        <f>(AC8+AL8)*'1. Rates'!G$60</f>
        <v/>
      </c>
      <c r="AV8">
        <f>(AD8+AM8)*'1. Rates'!H$60</f>
        <v/>
      </c>
      <c r="AW8">
        <f>(AE8+AN8)*'1. Rates'!$I$60</f>
        <v/>
      </c>
      <c r="AX8">
        <f>(AF8+AO8)*'1. Rates'!$J$60</f>
        <v/>
      </c>
      <c r="AY8">
        <f>AQ8+AR8+AS8+AT8+AU8+AV8+AW8+AX8</f>
        <v/>
      </c>
      <c r="AZ8">
        <f>Y8+AH8</f>
        <v/>
      </c>
      <c r="BA8">
        <f>Z8+AI8</f>
        <v/>
      </c>
      <c r="BB8">
        <f>AA8+AJ8</f>
        <v/>
      </c>
      <c r="BC8">
        <f>AB8+AK8</f>
        <v/>
      </c>
      <c r="BD8">
        <f>AC8+AL8</f>
        <v/>
      </c>
      <c r="BE8">
        <f>AD8+AM8</f>
        <v/>
      </c>
      <c r="BF8">
        <f>AE8+AN8</f>
        <v/>
      </c>
      <c r="BG8">
        <f>AF8+AO8</f>
        <v/>
      </c>
      <c r="BH8">
        <f>AZ8+BA8+BB8+BC8+BD8+BE8+BF8+BG8</f>
        <v/>
      </c>
      <c r="BI8">
        <f>Y8+AH8+AQ8</f>
        <v/>
      </c>
      <c r="BJ8">
        <f>Z8+AI8+AR8</f>
        <v/>
      </c>
      <c r="BK8">
        <f>AA8+AJ8+AS8</f>
        <v/>
      </c>
      <c r="BL8">
        <f>AB8+AK8+AT8</f>
        <v/>
      </c>
      <c r="BM8">
        <f>AC8+AL8+AU8</f>
        <v/>
      </c>
      <c r="BN8">
        <f>AD8+AM8+AV8</f>
        <v/>
      </c>
      <c r="BO8">
        <f>AE8+AN8+AW8</f>
        <v/>
      </c>
      <c r="BP8">
        <f>AF8+AO8+AX8</f>
        <v/>
      </c>
      <c r="BQ8">
        <f>BI8+BJ8+BK8+BL8+BM8+BN8+BO8+BP8</f>
        <v/>
      </c>
      <c r="BR8">
        <f>AZ8/Q8</f>
        <v/>
      </c>
      <c r="BS8">
        <f>BA8/R8</f>
        <v/>
      </c>
      <c r="BT8">
        <f>BB8/S8</f>
        <v/>
      </c>
      <c r="BU8">
        <f>BC8/T8</f>
        <v/>
      </c>
      <c r="BV8">
        <f>BD8/U8</f>
        <v/>
      </c>
      <c r="BW8">
        <f>BE8/V8</f>
        <v/>
      </c>
      <c r="BY8">
        <f>BG8/X8</f>
        <v/>
      </c>
      <c r="BZ8">
        <f>BH8/E8</f>
        <v/>
      </c>
      <c r="CA8">
        <f>BI8/Q8</f>
        <v/>
      </c>
      <c r="CB8">
        <f>BJ8/R8</f>
        <v/>
      </c>
      <c r="CC8">
        <f>BK8/S8</f>
        <v/>
      </c>
      <c r="CD8">
        <f>BL8/T8</f>
        <v/>
      </c>
      <c r="CE8">
        <f>BM8/U8</f>
        <v/>
      </c>
      <c r="CF8">
        <f>BN8/V8</f>
        <v/>
      </c>
      <c r="CH8">
        <f>BP8/X8</f>
        <v/>
      </c>
      <c r="CI8">
        <f>BQ8/E8</f>
        <v/>
      </c>
    </row>
    <row r="9">
      <c r="B9" t="n">
        <v>5</v>
      </c>
      <c r="P9">
        <f>AVERAGE(F9:J9)</f>
        <v/>
      </c>
      <c r="Q9">
        <f>'3. Nomination'!W10</f>
        <v/>
      </c>
      <c r="R9">
        <f>'3. Nomination'!X10</f>
        <v/>
      </c>
      <c r="S9">
        <f>'3. Nomination'!Y10</f>
        <v/>
      </c>
      <c r="T9">
        <f>'3. Nomination'!Z10</f>
        <v/>
      </c>
      <c r="U9">
        <f>'3. Nomination'!AA10</f>
        <v/>
      </c>
      <c r="V9">
        <f>'3. Nomination'!AB10</f>
        <v/>
      </c>
      <c r="W9">
        <f>'3. Nomination'!AC10</f>
        <v/>
      </c>
      <c r="X9">
        <f>E9-Q9-R9-S9-T9-U9-V9-W9</f>
        <v/>
      </c>
      <c r="Y9">
        <f>'1. Rates'!C$41*'1. Rates'!C$55</f>
        <v/>
      </c>
      <c r="Z9">
        <f>'1. Rates'!D$41*'1. Rates'!D$55</f>
        <v/>
      </c>
      <c r="AA9">
        <f>'1. Rates'!E$41*'1. Rates'!E$55</f>
        <v/>
      </c>
      <c r="AB9">
        <f>'1. Rates'!F$41*'1. Rates'!F$55</f>
        <v/>
      </c>
      <c r="AC9">
        <f>'1. Rates'!G$41*'1. Rates'!G$55</f>
        <v/>
      </c>
      <c r="AD9">
        <f>V9*'1. Rates'!H$55</f>
        <v/>
      </c>
      <c r="AG9">
        <f>Y9+Z9+AA9+AB9+AC9+AD9+AE9+AF9</f>
        <v/>
      </c>
      <c r="AH9">
        <f>Q9*'1. Rates'!C$56</f>
        <v/>
      </c>
      <c r="AI9">
        <f>R9*'1. Rates'!D$56</f>
        <v/>
      </c>
      <c r="AJ9">
        <f>S9*'1. Rates'!E$56</f>
        <v/>
      </c>
      <c r="AK9">
        <f>T9*'1. Rates'!F$56</f>
        <v/>
      </c>
      <c r="AL9">
        <f>U9*'1. Rates'!G$56</f>
        <v/>
      </c>
      <c r="AM9">
        <f>V9*('1. Rates'!$Q45+SUM('1. Rates'!$H$49:$H$52))</f>
        <v/>
      </c>
      <c r="AN9">
        <f>W9*'1. Rates'!Q45</f>
        <v/>
      </c>
      <c r="AO9">
        <f>X9*P9</f>
        <v/>
      </c>
      <c r="AP9">
        <f>AH9+AI9+AJ9+AK9+AL9+AM9+AN9+AO9</f>
        <v/>
      </c>
      <c r="AQ9">
        <f>(Y9+AH9)*'1. Rates'!C$60</f>
        <v/>
      </c>
      <c r="AR9">
        <f>(Z9+AI9)*'1. Rates'!D$60</f>
        <v/>
      </c>
      <c r="AS9">
        <f>(AA9+AJ9)*'1. Rates'!E$60</f>
        <v/>
      </c>
      <c r="AT9">
        <f>(AB9+AK9)*'1. Rates'!F$60</f>
        <v/>
      </c>
      <c r="AU9">
        <f>(AC9+AL9)*'1. Rates'!G$60</f>
        <v/>
      </c>
      <c r="AV9">
        <f>(AD9+AM9)*'1. Rates'!H$60</f>
        <v/>
      </c>
      <c r="AW9">
        <f>(AE9+AN9)*'1. Rates'!$I$60</f>
        <v/>
      </c>
      <c r="AX9">
        <f>(AF9+AO9)*'1. Rates'!$J$60</f>
        <v/>
      </c>
      <c r="AY9">
        <f>AQ9+AR9+AS9+AT9+AU9+AV9+AW9+AX9</f>
        <v/>
      </c>
      <c r="AZ9">
        <f>Y9+AH9</f>
        <v/>
      </c>
      <c r="BA9">
        <f>Z9+AI9</f>
        <v/>
      </c>
      <c r="BB9">
        <f>AA9+AJ9</f>
        <v/>
      </c>
      <c r="BC9">
        <f>AB9+AK9</f>
        <v/>
      </c>
      <c r="BD9">
        <f>AC9+AL9</f>
        <v/>
      </c>
      <c r="BE9">
        <f>AD9+AM9</f>
        <v/>
      </c>
      <c r="BF9">
        <f>AE9+AN9</f>
        <v/>
      </c>
      <c r="BG9">
        <f>AF9+AO9</f>
        <v/>
      </c>
      <c r="BH9">
        <f>AZ9+BA9+BB9+BC9+BD9+BE9+BF9+BG9</f>
        <v/>
      </c>
      <c r="BI9">
        <f>Y9+AH9+AQ9</f>
        <v/>
      </c>
      <c r="BJ9">
        <f>Z9+AI9+AR9</f>
        <v/>
      </c>
      <c r="BK9">
        <f>AA9+AJ9+AS9</f>
        <v/>
      </c>
      <c r="BL9">
        <f>AB9+AK9+AT9</f>
        <v/>
      </c>
      <c r="BM9">
        <f>AC9+AL9+AU9</f>
        <v/>
      </c>
      <c r="BN9">
        <f>AD9+AM9+AV9</f>
        <v/>
      </c>
      <c r="BO9">
        <f>AE9+AN9+AW9</f>
        <v/>
      </c>
      <c r="BP9">
        <f>AF9+AO9+AX9</f>
        <v/>
      </c>
      <c r="BQ9">
        <f>BI9+BJ9+BK9+BL9+BM9+BN9+BO9+BP9</f>
        <v/>
      </c>
      <c r="BR9">
        <f>AZ9/Q9</f>
        <v/>
      </c>
      <c r="BS9">
        <f>BA9/R9</f>
        <v/>
      </c>
      <c r="BT9">
        <f>BB9/S9</f>
        <v/>
      </c>
      <c r="BU9">
        <f>BC9/T9</f>
        <v/>
      </c>
      <c r="BV9">
        <f>BD9/U9</f>
        <v/>
      </c>
      <c r="BW9">
        <f>BE9/V9</f>
        <v/>
      </c>
      <c r="BY9">
        <f>BG9/X9</f>
        <v/>
      </c>
      <c r="BZ9">
        <f>BH9/E9</f>
        <v/>
      </c>
      <c r="CA9">
        <f>BI9/Q9</f>
        <v/>
      </c>
      <c r="CB9">
        <f>BJ9/R9</f>
        <v/>
      </c>
      <c r="CC9">
        <f>BK9/S9</f>
        <v/>
      </c>
      <c r="CD9">
        <f>BL9/T9</f>
        <v/>
      </c>
      <c r="CE9">
        <f>BM9/U9</f>
        <v/>
      </c>
      <c r="CF9">
        <f>BN9/V9</f>
        <v/>
      </c>
      <c r="CH9">
        <f>BP9/X9</f>
        <v/>
      </c>
      <c r="CI9">
        <f>BQ9/E9</f>
        <v/>
      </c>
    </row>
    <row r="10">
      <c r="B10" t="n">
        <v>6</v>
      </c>
      <c r="P10">
        <f>AVERAGE(F10:J10)</f>
        <v/>
      </c>
      <c r="Q10">
        <f>'3. Nomination'!W11</f>
        <v/>
      </c>
      <c r="R10">
        <f>'3. Nomination'!X11</f>
        <v/>
      </c>
      <c r="S10">
        <f>'3. Nomination'!Y11</f>
        <v/>
      </c>
      <c r="T10">
        <f>'3. Nomination'!Z11</f>
        <v/>
      </c>
      <c r="U10">
        <f>'3. Nomination'!AA11</f>
        <v/>
      </c>
      <c r="V10">
        <f>'3. Nomination'!AB11</f>
        <v/>
      </c>
      <c r="W10">
        <f>'3. Nomination'!AC11</f>
        <v/>
      </c>
      <c r="X10">
        <f>E10-Q10-R10-S10-T10-U10-V10-W10</f>
        <v/>
      </c>
      <c r="Y10">
        <f>'1. Rates'!C$41*'1. Rates'!C$55</f>
        <v/>
      </c>
      <c r="Z10">
        <f>'1. Rates'!D$41*'1. Rates'!D$55</f>
        <v/>
      </c>
      <c r="AA10">
        <f>'1. Rates'!E$41*'1. Rates'!E$55</f>
        <v/>
      </c>
      <c r="AB10">
        <f>'1. Rates'!F$41*'1. Rates'!F$55</f>
        <v/>
      </c>
      <c r="AC10">
        <f>'1. Rates'!G$41*'1. Rates'!G$55</f>
        <v/>
      </c>
      <c r="AD10">
        <f>V10*'1. Rates'!H$55</f>
        <v/>
      </c>
      <c r="AG10">
        <f>Y10+Z10+AA10+AB10+AC10+AD10+AE10+AF10</f>
        <v/>
      </c>
      <c r="AH10">
        <f>Q10*'1. Rates'!C$56</f>
        <v/>
      </c>
      <c r="AI10">
        <f>R10*'1. Rates'!D$56</f>
        <v/>
      </c>
      <c r="AJ10">
        <f>S10*'1. Rates'!E$56</f>
        <v/>
      </c>
      <c r="AK10">
        <f>T10*'1. Rates'!F$56</f>
        <v/>
      </c>
      <c r="AL10">
        <f>U10*'1. Rates'!G$56</f>
        <v/>
      </c>
      <c r="AM10">
        <f>V10*('1. Rates'!$Q46+SUM('1. Rates'!$H$49:$H$52))</f>
        <v/>
      </c>
      <c r="AN10">
        <f>W10*'1. Rates'!Q46</f>
        <v/>
      </c>
      <c r="AO10">
        <f>X10*P10</f>
        <v/>
      </c>
      <c r="AP10">
        <f>AH10+AI10+AJ10+AK10+AL10+AM10+AN10+AO10</f>
        <v/>
      </c>
      <c r="AQ10">
        <f>(Y10+AH10)*'1. Rates'!C$60</f>
        <v/>
      </c>
      <c r="AR10">
        <f>(Z10+AI10)*'1. Rates'!D$60</f>
        <v/>
      </c>
      <c r="AS10">
        <f>(AA10+AJ10)*'1. Rates'!E$60</f>
        <v/>
      </c>
      <c r="AT10">
        <f>(AB10+AK10)*'1. Rates'!F$60</f>
        <v/>
      </c>
      <c r="AU10">
        <f>(AC10+AL10)*'1. Rates'!G$60</f>
        <v/>
      </c>
      <c r="AV10">
        <f>(AD10+AM10)*'1. Rates'!H$60</f>
        <v/>
      </c>
      <c r="AW10">
        <f>(AE10+AN10)*'1. Rates'!$I$60</f>
        <v/>
      </c>
      <c r="AX10">
        <f>(AF10+AO10)*'1. Rates'!$J$60</f>
        <v/>
      </c>
      <c r="AY10">
        <f>AQ10+AR10+AS10+AT10+AU10+AV10+AW10+AX10</f>
        <v/>
      </c>
      <c r="AZ10">
        <f>Y10+AH10</f>
        <v/>
      </c>
      <c r="BA10">
        <f>Z10+AI10</f>
        <v/>
      </c>
      <c r="BB10">
        <f>AA10+AJ10</f>
        <v/>
      </c>
      <c r="BC10">
        <f>AB10+AK10</f>
        <v/>
      </c>
      <c r="BD10">
        <f>AC10+AL10</f>
        <v/>
      </c>
      <c r="BE10">
        <f>AD10+AM10</f>
        <v/>
      </c>
      <c r="BF10">
        <f>AE10+AN10</f>
        <v/>
      </c>
      <c r="BG10">
        <f>AF10+AO10</f>
        <v/>
      </c>
      <c r="BH10">
        <f>AZ10+BA10+BB10+BC10+BD10+BE10+BF10+BG10</f>
        <v/>
      </c>
      <c r="BI10">
        <f>Y10+AH10+AQ10</f>
        <v/>
      </c>
      <c r="BJ10">
        <f>Z10+AI10+AR10</f>
        <v/>
      </c>
      <c r="BK10">
        <f>AA10+AJ10+AS10</f>
        <v/>
      </c>
      <c r="BL10">
        <f>AB10+AK10+AT10</f>
        <v/>
      </c>
      <c r="BM10">
        <f>AC10+AL10+AU10</f>
        <v/>
      </c>
      <c r="BN10">
        <f>AD10+AM10+AV10</f>
        <v/>
      </c>
      <c r="BO10">
        <f>AE10+AN10+AW10</f>
        <v/>
      </c>
      <c r="BP10">
        <f>AF10+AO10+AX10</f>
        <v/>
      </c>
      <c r="BQ10">
        <f>BI10+BJ10+BK10+BL10+BM10+BN10+BO10+BP10</f>
        <v/>
      </c>
      <c r="BR10">
        <f>AZ10/Q10</f>
        <v/>
      </c>
      <c r="BS10">
        <f>BA10/R10</f>
        <v/>
      </c>
      <c r="BT10">
        <f>BB10/S10</f>
        <v/>
      </c>
      <c r="BU10">
        <f>BC10/T10</f>
        <v/>
      </c>
      <c r="BV10">
        <f>BD10/U10</f>
        <v/>
      </c>
      <c r="BW10">
        <f>BE10/V10</f>
        <v/>
      </c>
      <c r="BY10">
        <f>BG10/X10</f>
        <v/>
      </c>
      <c r="BZ10">
        <f>BH10/E10</f>
        <v/>
      </c>
      <c r="CA10">
        <f>BI10/Q10</f>
        <v/>
      </c>
      <c r="CB10">
        <f>BJ10/R10</f>
        <v/>
      </c>
      <c r="CC10">
        <f>BK10/S10</f>
        <v/>
      </c>
      <c r="CD10">
        <f>BL10/T10</f>
        <v/>
      </c>
      <c r="CE10">
        <f>BM10/U10</f>
        <v/>
      </c>
      <c r="CF10">
        <f>BN10/V10</f>
        <v/>
      </c>
      <c r="CH10">
        <f>BP10/X10</f>
        <v/>
      </c>
      <c r="CI10">
        <f>BQ10/E10</f>
        <v/>
      </c>
    </row>
    <row r="11">
      <c r="B11" t="n">
        <v>7</v>
      </c>
      <c r="P11">
        <f>AVERAGE(F11:J11)</f>
        <v/>
      </c>
      <c r="Q11">
        <f>'3. Nomination'!W12</f>
        <v/>
      </c>
      <c r="R11">
        <f>'3. Nomination'!X12</f>
        <v/>
      </c>
      <c r="S11">
        <f>'3. Nomination'!Y12</f>
        <v/>
      </c>
      <c r="T11">
        <f>'3. Nomination'!Z12</f>
        <v/>
      </c>
      <c r="U11">
        <f>'3. Nomination'!AA12</f>
        <v/>
      </c>
      <c r="V11">
        <f>'3. Nomination'!AB12</f>
        <v/>
      </c>
      <c r="W11">
        <f>'3. Nomination'!AC12</f>
        <v/>
      </c>
      <c r="X11">
        <f>E11-Q11-R11-S11-T11-U11-V11-W11</f>
        <v/>
      </c>
      <c r="Y11">
        <f>'1. Rates'!C$41*'1. Rates'!C$55</f>
        <v/>
      </c>
      <c r="Z11">
        <f>'1. Rates'!D$41*'1. Rates'!D$55</f>
        <v/>
      </c>
      <c r="AA11">
        <f>'1. Rates'!E$41*'1. Rates'!E$55</f>
        <v/>
      </c>
      <c r="AB11">
        <f>'1. Rates'!F$41*'1. Rates'!F$55</f>
        <v/>
      </c>
      <c r="AC11">
        <f>'1. Rates'!G$41*'1. Rates'!G$55</f>
        <v/>
      </c>
      <c r="AD11">
        <f>V11*'1. Rates'!H$55</f>
        <v/>
      </c>
      <c r="AG11">
        <f>Y11+Z11+AA11+AB11+AC11+AD11+AE11+AF11</f>
        <v/>
      </c>
      <c r="AH11">
        <f>Q11*'1. Rates'!C$56</f>
        <v/>
      </c>
      <c r="AI11">
        <f>R11*'1. Rates'!D$56</f>
        <v/>
      </c>
      <c r="AJ11">
        <f>S11*'1. Rates'!E$56</f>
        <v/>
      </c>
      <c r="AK11">
        <f>T11*'1. Rates'!F$56</f>
        <v/>
      </c>
      <c r="AL11">
        <f>U11*'1. Rates'!G$56</f>
        <v/>
      </c>
      <c r="AM11">
        <f>V11*('1. Rates'!$Q47+SUM('1. Rates'!$H$49:$H$52))</f>
        <v/>
      </c>
      <c r="AN11">
        <f>W11*'1. Rates'!Q47</f>
        <v/>
      </c>
      <c r="AO11">
        <f>X11*P11</f>
        <v/>
      </c>
      <c r="AP11">
        <f>AH11+AI11+AJ11+AK11+AL11+AM11+AN11+AO11</f>
        <v/>
      </c>
      <c r="AQ11">
        <f>(Y11+AH11)*'1. Rates'!C$60</f>
        <v/>
      </c>
      <c r="AR11">
        <f>(Z11+AI11)*'1. Rates'!D$60</f>
        <v/>
      </c>
      <c r="AS11">
        <f>(AA11+AJ11)*'1. Rates'!E$60</f>
        <v/>
      </c>
      <c r="AT11">
        <f>(AB11+AK11)*'1. Rates'!F$60</f>
        <v/>
      </c>
      <c r="AU11">
        <f>(AC11+AL11)*'1. Rates'!G$60</f>
        <v/>
      </c>
      <c r="AV11">
        <f>(AD11+AM11)*'1. Rates'!H$60</f>
        <v/>
      </c>
      <c r="AW11">
        <f>(AE11+AN11)*'1. Rates'!$I$60</f>
        <v/>
      </c>
      <c r="AX11">
        <f>(AF11+AO11)*'1. Rates'!$J$60</f>
        <v/>
      </c>
      <c r="AY11">
        <f>AQ11+AR11+AS11+AT11+AU11+AV11+AW11+AX11</f>
        <v/>
      </c>
      <c r="AZ11">
        <f>Y11+AH11</f>
        <v/>
      </c>
      <c r="BA11">
        <f>Z11+AI11</f>
        <v/>
      </c>
      <c r="BB11">
        <f>AA11+AJ11</f>
        <v/>
      </c>
      <c r="BC11">
        <f>AB11+AK11</f>
        <v/>
      </c>
      <c r="BD11">
        <f>AC11+AL11</f>
        <v/>
      </c>
      <c r="BE11">
        <f>AD11+AM11</f>
        <v/>
      </c>
      <c r="BF11">
        <f>AE11+AN11</f>
        <v/>
      </c>
      <c r="BG11">
        <f>AF11+AO11</f>
        <v/>
      </c>
      <c r="BH11">
        <f>AZ11+BA11+BB11+BC11+BD11+BE11+BF11+BG11</f>
        <v/>
      </c>
      <c r="BI11">
        <f>Y11+AH11+AQ11</f>
        <v/>
      </c>
      <c r="BJ11">
        <f>Z11+AI11+AR11</f>
        <v/>
      </c>
      <c r="BK11">
        <f>AA11+AJ11+AS11</f>
        <v/>
      </c>
      <c r="BL11">
        <f>AB11+AK11+AT11</f>
        <v/>
      </c>
      <c r="BM11">
        <f>AC11+AL11+AU11</f>
        <v/>
      </c>
      <c r="BN11">
        <f>AD11+AM11+AV11</f>
        <v/>
      </c>
      <c r="BO11">
        <f>AE11+AN11+AW11</f>
        <v/>
      </c>
      <c r="BP11">
        <f>AF11+AO11+AX11</f>
        <v/>
      </c>
      <c r="BQ11">
        <f>BI11+BJ11+BK11+BL11+BM11+BN11+BO11+BP11</f>
        <v/>
      </c>
      <c r="BR11">
        <f>AZ11/Q11</f>
        <v/>
      </c>
      <c r="BS11">
        <f>BA11/R11</f>
        <v/>
      </c>
      <c r="BT11">
        <f>BB11/S11</f>
        <v/>
      </c>
      <c r="BU11">
        <f>BC11/T11</f>
        <v/>
      </c>
      <c r="BV11">
        <f>BD11/U11</f>
        <v/>
      </c>
      <c r="BW11">
        <f>BE11/V11</f>
        <v/>
      </c>
      <c r="BY11">
        <f>BG11/X11</f>
        <v/>
      </c>
      <c r="BZ11">
        <f>BH11/E11</f>
        <v/>
      </c>
      <c r="CA11">
        <f>BI11/Q11</f>
        <v/>
      </c>
      <c r="CB11">
        <f>BJ11/R11</f>
        <v/>
      </c>
      <c r="CC11">
        <f>BK11/S11</f>
        <v/>
      </c>
      <c r="CD11">
        <f>BL11/T11</f>
        <v/>
      </c>
      <c r="CE11">
        <f>BM11/U11</f>
        <v/>
      </c>
      <c r="CF11">
        <f>BN11/V11</f>
        <v/>
      </c>
      <c r="CH11">
        <f>BP11/X11</f>
        <v/>
      </c>
      <c r="CI11">
        <f>BQ11/E11</f>
        <v/>
      </c>
    </row>
    <row r="12">
      <c r="B12" t="n">
        <v>8</v>
      </c>
      <c r="P12">
        <f>AVERAGE(F12:J12)</f>
        <v/>
      </c>
      <c r="Q12">
        <f>'3. Nomination'!W13</f>
        <v/>
      </c>
      <c r="R12">
        <f>'3. Nomination'!X13</f>
        <v/>
      </c>
      <c r="S12">
        <f>'3. Nomination'!Y13</f>
        <v/>
      </c>
      <c r="T12">
        <f>'3. Nomination'!Z13</f>
        <v/>
      </c>
      <c r="U12">
        <f>'3. Nomination'!AA13</f>
        <v/>
      </c>
      <c r="V12">
        <f>'3. Nomination'!AB13</f>
        <v/>
      </c>
      <c r="W12">
        <f>'3. Nomination'!AC13</f>
        <v/>
      </c>
      <c r="X12">
        <f>E12-Q12-R12-S12-T12-U12-V12-W12</f>
        <v/>
      </c>
      <c r="Y12">
        <f>'1. Rates'!C$41*'1. Rates'!C$55</f>
        <v/>
      </c>
      <c r="Z12">
        <f>'1. Rates'!D$41*'1. Rates'!D$55</f>
        <v/>
      </c>
      <c r="AA12">
        <f>'1. Rates'!E$41*'1. Rates'!E$55</f>
        <v/>
      </c>
      <c r="AB12">
        <f>'1. Rates'!F$41*'1. Rates'!F$55</f>
        <v/>
      </c>
      <c r="AC12">
        <f>'1. Rates'!G$41*'1. Rates'!G$55</f>
        <v/>
      </c>
      <c r="AD12">
        <f>V12*'1. Rates'!H$55</f>
        <v/>
      </c>
      <c r="AG12">
        <f>Y12+Z12+AA12+AB12+AC12+AD12+AE12+AF12</f>
        <v/>
      </c>
      <c r="AH12">
        <f>Q12*'1. Rates'!C$56</f>
        <v/>
      </c>
      <c r="AI12">
        <f>R12*'1. Rates'!D$56</f>
        <v/>
      </c>
      <c r="AJ12">
        <f>S12*'1. Rates'!E$56</f>
        <v/>
      </c>
      <c r="AK12">
        <f>T12*'1. Rates'!F$56</f>
        <v/>
      </c>
      <c r="AL12">
        <f>U12*'1. Rates'!G$56</f>
        <v/>
      </c>
      <c r="AM12">
        <f>V12*('1. Rates'!$Q48+SUM('1. Rates'!$H$49:$H$52))</f>
        <v/>
      </c>
      <c r="AN12">
        <f>W12*'1. Rates'!Q48</f>
        <v/>
      </c>
      <c r="AO12">
        <f>X12*P12</f>
        <v/>
      </c>
      <c r="AP12">
        <f>AH12+AI12+AJ12+AK12+AL12+AM12+AN12+AO12</f>
        <v/>
      </c>
      <c r="AQ12">
        <f>(Y12+AH12)*'1. Rates'!C$60</f>
        <v/>
      </c>
      <c r="AR12">
        <f>(Z12+AI12)*'1. Rates'!D$60</f>
        <v/>
      </c>
      <c r="AS12">
        <f>(AA12+AJ12)*'1. Rates'!E$60</f>
        <v/>
      </c>
      <c r="AT12">
        <f>(AB12+AK12)*'1. Rates'!F$60</f>
        <v/>
      </c>
      <c r="AU12">
        <f>(AC12+AL12)*'1. Rates'!G$60</f>
        <v/>
      </c>
      <c r="AV12">
        <f>(AD12+AM12)*'1. Rates'!H$60</f>
        <v/>
      </c>
      <c r="AW12">
        <f>(AE12+AN12)*'1. Rates'!$I$60</f>
        <v/>
      </c>
      <c r="AX12">
        <f>(AF12+AO12)*'1. Rates'!$J$60</f>
        <v/>
      </c>
      <c r="AY12">
        <f>AQ12+AR12+AS12+AT12+AU12+AV12+AW12+AX12</f>
        <v/>
      </c>
      <c r="AZ12">
        <f>Y12+AH12</f>
        <v/>
      </c>
      <c r="BA12">
        <f>Z12+AI12</f>
        <v/>
      </c>
      <c r="BB12">
        <f>AA12+AJ12</f>
        <v/>
      </c>
      <c r="BC12">
        <f>AB12+AK12</f>
        <v/>
      </c>
      <c r="BD12">
        <f>AC12+AL12</f>
        <v/>
      </c>
      <c r="BE12">
        <f>AD12+AM12</f>
        <v/>
      </c>
      <c r="BF12">
        <f>AE12+AN12</f>
        <v/>
      </c>
      <c r="BG12">
        <f>AF12+AO12</f>
        <v/>
      </c>
      <c r="BH12">
        <f>AZ12+BA12+BB12+BC12+BD12+BE12+BF12+BG12</f>
        <v/>
      </c>
      <c r="BI12">
        <f>Y12+AH12+AQ12</f>
        <v/>
      </c>
      <c r="BJ12">
        <f>Z12+AI12+AR12</f>
        <v/>
      </c>
      <c r="BK12">
        <f>AA12+AJ12+AS12</f>
        <v/>
      </c>
      <c r="BL12">
        <f>AB12+AK12+AT12</f>
        <v/>
      </c>
      <c r="BM12">
        <f>AC12+AL12+AU12</f>
        <v/>
      </c>
      <c r="BN12">
        <f>AD12+AM12+AV12</f>
        <v/>
      </c>
      <c r="BO12">
        <f>AE12+AN12+AW12</f>
        <v/>
      </c>
      <c r="BP12">
        <f>AF12+AO12+AX12</f>
        <v/>
      </c>
      <c r="BQ12">
        <f>BI12+BJ12+BK12+BL12+BM12+BN12+BO12+BP12</f>
        <v/>
      </c>
      <c r="BR12">
        <f>AZ12/Q12</f>
        <v/>
      </c>
      <c r="BS12">
        <f>BA12/R12</f>
        <v/>
      </c>
      <c r="BT12">
        <f>BB12/S12</f>
        <v/>
      </c>
      <c r="BU12">
        <f>BC12/T12</f>
        <v/>
      </c>
      <c r="BV12">
        <f>BD12/U12</f>
        <v/>
      </c>
      <c r="BW12">
        <f>BE12/V12</f>
        <v/>
      </c>
      <c r="BY12">
        <f>BG12/X12</f>
        <v/>
      </c>
      <c r="BZ12">
        <f>BH12/E12</f>
        <v/>
      </c>
      <c r="CA12">
        <f>BI12/Q12</f>
        <v/>
      </c>
      <c r="CB12">
        <f>BJ12/R12</f>
        <v/>
      </c>
      <c r="CC12">
        <f>BK12/S12</f>
        <v/>
      </c>
      <c r="CD12">
        <f>BL12/T12</f>
        <v/>
      </c>
      <c r="CE12">
        <f>BM12/U12</f>
        <v/>
      </c>
      <c r="CF12">
        <f>BN12/V12</f>
        <v/>
      </c>
      <c r="CH12">
        <f>BP12/X12</f>
        <v/>
      </c>
      <c r="CI12">
        <f>BQ12/E12</f>
        <v/>
      </c>
    </row>
    <row r="13">
      <c r="B13" t="n">
        <v>9</v>
      </c>
      <c r="P13">
        <f>AVERAGE(F13:J13)</f>
        <v/>
      </c>
      <c r="Q13">
        <f>'3. Nomination'!W14</f>
        <v/>
      </c>
      <c r="R13">
        <f>'3. Nomination'!X14</f>
        <v/>
      </c>
      <c r="S13">
        <f>'3. Nomination'!Y14</f>
        <v/>
      </c>
      <c r="T13">
        <f>'3. Nomination'!Z14</f>
        <v/>
      </c>
      <c r="U13">
        <f>'3. Nomination'!AA14</f>
        <v/>
      </c>
      <c r="V13">
        <f>'3. Nomination'!AB14</f>
        <v/>
      </c>
      <c r="W13">
        <f>'3. Nomination'!AC14</f>
        <v/>
      </c>
      <c r="X13">
        <f>E13-Q13-R13-S13-T13-U13-V13-W13</f>
        <v/>
      </c>
      <c r="Y13">
        <f>'1. Rates'!C$41*'1. Rates'!C$55</f>
        <v/>
      </c>
      <c r="Z13">
        <f>'1. Rates'!D$41*'1. Rates'!D$55</f>
        <v/>
      </c>
      <c r="AA13">
        <f>'1. Rates'!E$41*'1. Rates'!E$55</f>
        <v/>
      </c>
      <c r="AB13">
        <f>'1. Rates'!F$41*'1. Rates'!F$55</f>
        <v/>
      </c>
      <c r="AC13">
        <f>'1. Rates'!G$41*'1. Rates'!G$55</f>
        <v/>
      </c>
      <c r="AD13">
        <f>V13*'1. Rates'!H$55</f>
        <v/>
      </c>
      <c r="AG13">
        <f>Y13+Z13+AA13+AB13+AC13+AD13+AE13+AF13</f>
        <v/>
      </c>
      <c r="AH13">
        <f>Q13*'1. Rates'!C$56</f>
        <v/>
      </c>
      <c r="AI13">
        <f>R13*'1. Rates'!D$56</f>
        <v/>
      </c>
      <c r="AJ13">
        <f>S13*'1. Rates'!E$56</f>
        <v/>
      </c>
      <c r="AK13">
        <f>T13*'1. Rates'!F$56</f>
        <v/>
      </c>
      <c r="AL13">
        <f>U13*'1. Rates'!G$56</f>
        <v/>
      </c>
      <c r="AM13">
        <f>V13*('1. Rates'!$Q49+SUM('1. Rates'!$H$49:$H$52))</f>
        <v/>
      </c>
      <c r="AN13">
        <f>W13*'1. Rates'!Q49</f>
        <v/>
      </c>
      <c r="AO13">
        <f>X13*P13</f>
        <v/>
      </c>
      <c r="AP13">
        <f>AH13+AI13+AJ13+AK13+AL13+AM13+AN13+AO13</f>
        <v/>
      </c>
      <c r="AQ13">
        <f>(Y13+AH13)*'1. Rates'!C$60</f>
        <v/>
      </c>
      <c r="AR13">
        <f>(Z13+AI13)*'1. Rates'!D$60</f>
        <v/>
      </c>
      <c r="AS13">
        <f>(AA13+AJ13)*'1. Rates'!E$60</f>
        <v/>
      </c>
      <c r="AT13">
        <f>(AB13+AK13)*'1. Rates'!F$60</f>
        <v/>
      </c>
      <c r="AU13">
        <f>(AC13+AL13)*'1. Rates'!G$60</f>
        <v/>
      </c>
      <c r="AV13">
        <f>(AD13+AM13)*'1. Rates'!H$60</f>
        <v/>
      </c>
      <c r="AW13">
        <f>(AE13+AN13)*'1. Rates'!$I$60</f>
        <v/>
      </c>
      <c r="AX13">
        <f>(AF13+AO13)*'1. Rates'!$J$60</f>
        <v/>
      </c>
      <c r="AY13">
        <f>AQ13+AR13+AS13+AT13+AU13+AV13+AW13+AX13</f>
        <v/>
      </c>
      <c r="AZ13">
        <f>Y13+AH13</f>
        <v/>
      </c>
      <c r="BA13">
        <f>Z13+AI13</f>
        <v/>
      </c>
      <c r="BB13">
        <f>AA13+AJ13</f>
        <v/>
      </c>
      <c r="BC13">
        <f>AB13+AK13</f>
        <v/>
      </c>
      <c r="BD13">
        <f>AC13+AL13</f>
        <v/>
      </c>
      <c r="BE13">
        <f>AD13+AM13</f>
        <v/>
      </c>
      <c r="BF13">
        <f>AE13+AN13</f>
        <v/>
      </c>
      <c r="BG13">
        <f>AF13+AO13</f>
        <v/>
      </c>
      <c r="BH13">
        <f>AZ13+BA13+BB13+BC13+BD13+BE13+BF13+BG13</f>
        <v/>
      </c>
      <c r="BI13">
        <f>Y13+AH13+AQ13</f>
        <v/>
      </c>
      <c r="BJ13">
        <f>Z13+AI13+AR13</f>
        <v/>
      </c>
      <c r="BK13">
        <f>AA13+AJ13+AS13</f>
        <v/>
      </c>
      <c r="BL13">
        <f>AB13+AK13+AT13</f>
        <v/>
      </c>
      <c r="BM13">
        <f>AC13+AL13+AU13</f>
        <v/>
      </c>
      <c r="BN13">
        <f>AD13+AM13+AV13</f>
        <v/>
      </c>
      <c r="BO13">
        <f>AE13+AN13+AW13</f>
        <v/>
      </c>
      <c r="BP13">
        <f>AF13+AO13+AX13</f>
        <v/>
      </c>
      <c r="BQ13">
        <f>BI13+BJ13+BK13+BL13+BM13+BN13+BO13+BP13</f>
        <v/>
      </c>
      <c r="BR13">
        <f>AZ13/Q13</f>
        <v/>
      </c>
      <c r="BS13">
        <f>BA13/R13</f>
        <v/>
      </c>
      <c r="BT13">
        <f>BB13/S13</f>
        <v/>
      </c>
      <c r="BU13">
        <f>BC13/T13</f>
        <v/>
      </c>
      <c r="BV13">
        <f>BD13/U13</f>
        <v/>
      </c>
      <c r="BW13">
        <f>BE13/V13</f>
        <v/>
      </c>
      <c r="BY13">
        <f>BG13/X13</f>
        <v/>
      </c>
      <c r="BZ13">
        <f>BH13/E13</f>
        <v/>
      </c>
      <c r="CA13">
        <f>BI13/Q13</f>
        <v/>
      </c>
      <c r="CB13">
        <f>BJ13/R13</f>
        <v/>
      </c>
      <c r="CC13">
        <f>BK13/S13</f>
        <v/>
      </c>
      <c r="CD13">
        <f>BL13/T13</f>
        <v/>
      </c>
      <c r="CE13">
        <f>BM13/U13</f>
        <v/>
      </c>
      <c r="CF13">
        <f>BN13/V13</f>
        <v/>
      </c>
      <c r="CH13">
        <f>BP13/X13</f>
        <v/>
      </c>
      <c r="CI13">
        <f>BQ13/E13</f>
        <v/>
      </c>
    </row>
    <row r="14">
      <c r="B14" t="n">
        <v>10</v>
      </c>
      <c r="P14">
        <f>AVERAGE(F14:J14)</f>
        <v/>
      </c>
      <c r="Q14">
        <f>'3. Nomination'!W15</f>
        <v/>
      </c>
      <c r="R14">
        <f>'3. Nomination'!X15</f>
        <v/>
      </c>
      <c r="S14">
        <f>'3. Nomination'!Y15</f>
        <v/>
      </c>
      <c r="T14">
        <f>'3. Nomination'!Z15</f>
        <v/>
      </c>
      <c r="U14">
        <f>'3. Nomination'!AA15</f>
        <v/>
      </c>
      <c r="V14">
        <f>'3. Nomination'!AB15</f>
        <v/>
      </c>
      <c r="W14">
        <f>'3. Nomination'!AC15</f>
        <v/>
      </c>
      <c r="X14">
        <f>E14-Q14-R14-S14-T14-U14-V14-W14</f>
        <v/>
      </c>
      <c r="Y14">
        <f>'1. Rates'!C$41*'1. Rates'!C$55</f>
        <v/>
      </c>
      <c r="Z14">
        <f>'1. Rates'!D$41*'1. Rates'!D$55</f>
        <v/>
      </c>
      <c r="AA14">
        <f>'1. Rates'!E$41*'1. Rates'!E$55</f>
        <v/>
      </c>
      <c r="AB14">
        <f>'1. Rates'!F$41*'1. Rates'!F$55</f>
        <v/>
      </c>
      <c r="AC14">
        <f>'1. Rates'!G$41*'1. Rates'!G$55</f>
        <v/>
      </c>
      <c r="AD14">
        <f>V14*'1. Rates'!H$55</f>
        <v/>
      </c>
      <c r="AG14">
        <f>Y14+Z14+AA14+AB14+AC14+AD14+AE14+AF14</f>
        <v/>
      </c>
      <c r="AH14">
        <f>Q14*'1. Rates'!C$56</f>
        <v/>
      </c>
      <c r="AI14">
        <f>R14*'1. Rates'!D$56</f>
        <v/>
      </c>
      <c r="AJ14">
        <f>S14*'1. Rates'!E$56</f>
        <v/>
      </c>
      <c r="AK14">
        <f>T14*'1. Rates'!F$56</f>
        <v/>
      </c>
      <c r="AL14">
        <f>U14*'1. Rates'!G$56</f>
        <v/>
      </c>
      <c r="AM14">
        <f>V14*('1. Rates'!$Q50+SUM('1. Rates'!$H$49:$H$52))</f>
        <v/>
      </c>
      <c r="AN14">
        <f>W14*'1. Rates'!Q50</f>
        <v/>
      </c>
      <c r="AO14">
        <f>X14*P14</f>
        <v/>
      </c>
      <c r="AP14">
        <f>AH14+AI14+AJ14+AK14+AL14+AM14+AN14+AO14</f>
        <v/>
      </c>
      <c r="AQ14">
        <f>(Y14+AH14)*'1. Rates'!C$60</f>
        <v/>
      </c>
      <c r="AR14">
        <f>(Z14+AI14)*'1. Rates'!D$60</f>
        <v/>
      </c>
      <c r="AS14">
        <f>(AA14+AJ14)*'1. Rates'!E$60</f>
        <v/>
      </c>
      <c r="AT14">
        <f>(AB14+AK14)*'1. Rates'!F$60</f>
        <v/>
      </c>
      <c r="AU14">
        <f>(AC14+AL14)*'1. Rates'!G$60</f>
        <v/>
      </c>
      <c r="AV14">
        <f>(AD14+AM14)*'1. Rates'!H$60</f>
        <v/>
      </c>
      <c r="AW14">
        <f>(AE14+AN14)*'1. Rates'!$I$60</f>
        <v/>
      </c>
      <c r="AX14">
        <f>(AF14+AO14)*'1. Rates'!$J$60</f>
        <v/>
      </c>
      <c r="AY14">
        <f>AQ14+AR14+AS14+AT14+AU14+AV14+AW14+AX14</f>
        <v/>
      </c>
      <c r="AZ14">
        <f>Y14+AH14</f>
        <v/>
      </c>
      <c r="BA14">
        <f>Z14+AI14</f>
        <v/>
      </c>
      <c r="BB14">
        <f>AA14+AJ14</f>
        <v/>
      </c>
      <c r="BC14">
        <f>AB14+AK14</f>
        <v/>
      </c>
      <c r="BD14">
        <f>AC14+AL14</f>
        <v/>
      </c>
      <c r="BE14">
        <f>AD14+AM14</f>
        <v/>
      </c>
      <c r="BF14">
        <f>AE14+AN14</f>
        <v/>
      </c>
      <c r="BG14">
        <f>AF14+AO14</f>
        <v/>
      </c>
      <c r="BH14">
        <f>AZ14+BA14+BB14+BC14+BD14+BE14+BF14+BG14</f>
        <v/>
      </c>
      <c r="BI14">
        <f>Y14+AH14+AQ14</f>
        <v/>
      </c>
      <c r="BJ14">
        <f>Z14+AI14+AR14</f>
        <v/>
      </c>
      <c r="BK14">
        <f>AA14+AJ14+AS14</f>
        <v/>
      </c>
      <c r="BL14">
        <f>AB14+AK14+AT14</f>
        <v/>
      </c>
      <c r="BM14">
        <f>AC14+AL14+AU14</f>
        <v/>
      </c>
      <c r="BN14">
        <f>AD14+AM14+AV14</f>
        <v/>
      </c>
      <c r="BO14">
        <f>AE14+AN14+AW14</f>
        <v/>
      </c>
      <c r="BP14">
        <f>AF14+AO14+AX14</f>
        <v/>
      </c>
      <c r="BQ14">
        <f>BI14+BJ14+BK14+BL14+BM14+BN14+BO14+BP14</f>
        <v/>
      </c>
      <c r="BR14">
        <f>AZ14/Q14</f>
        <v/>
      </c>
      <c r="BS14">
        <f>BA14/R14</f>
        <v/>
      </c>
      <c r="BT14">
        <f>BB14/S14</f>
        <v/>
      </c>
      <c r="BU14">
        <f>BC14/T14</f>
        <v/>
      </c>
      <c r="BV14">
        <f>BD14/U14</f>
        <v/>
      </c>
      <c r="BW14">
        <f>BE14/V14</f>
        <v/>
      </c>
      <c r="BY14">
        <f>BG14/X14</f>
        <v/>
      </c>
      <c r="BZ14">
        <f>BH14/E14</f>
        <v/>
      </c>
      <c r="CA14">
        <f>BI14/Q14</f>
        <v/>
      </c>
      <c r="CB14">
        <f>BJ14/R14</f>
        <v/>
      </c>
      <c r="CC14">
        <f>BK14/S14</f>
        <v/>
      </c>
      <c r="CD14">
        <f>BL14/T14</f>
        <v/>
      </c>
      <c r="CE14">
        <f>BM14/U14</f>
        <v/>
      </c>
      <c r="CF14">
        <f>BN14/V14</f>
        <v/>
      </c>
      <c r="CH14">
        <f>BP14/X14</f>
        <v/>
      </c>
      <c r="CI14">
        <f>BQ14/E14</f>
        <v/>
      </c>
    </row>
    <row r="15">
      <c r="B15" t="n">
        <v>11</v>
      </c>
      <c r="P15">
        <f>AVERAGE(F15:J15)</f>
        <v/>
      </c>
      <c r="Q15">
        <f>'3. Nomination'!W16</f>
        <v/>
      </c>
      <c r="R15">
        <f>'3. Nomination'!X16</f>
        <v/>
      </c>
      <c r="S15">
        <f>'3. Nomination'!Y16</f>
        <v/>
      </c>
      <c r="T15">
        <f>'3. Nomination'!Z16</f>
        <v/>
      </c>
      <c r="U15">
        <f>'3. Nomination'!AA16</f>
        <v/>
      </c>
      <c r="V15">
        <f>'3. Nomination'!AB16</f>
        <v/>
      </c>
      <c r="W15">
        <f>'3. Nomination'!AC16</f>
        <v/>
      </c>
      <c r="X15">
        <f>E15-Q15-R15-S15-T15-U15-V15-W15</f>
        <v/>
      </c>
      <c r="Y15">
        <f>'1. Rates'!C$41*'1. Rates'!C$55</f>
        <v/>
      </c>
      <c r="Z15">
        <f>'1. Rates'!D$41*'1. Rates'!D$55</f>
        <v/>
      </c>
      <c r="AA15">
        <f>'1. Rates'!E$41*'1. Rates'!E$55</f>
        <v/>
      </c>
      <c r="AB15">
        <f>'1. Rates'!F$41*'1. Rates'!F$55</f>
        <v/>
      </c>
      <c r="AC15">
        <f>'1. Rates'!G$41*'1. Rates'!G$55</f>
        <v/>
      </c>
      <c r="AD15">
        <f>V15*'1. Rates'!H$55</f>
        <v/>
      </c>
      <c r="AG15">
        <f>Y15+Z15+AA15+AB15+AC15+AD15+AE15+AF15</f>
        <v/>
      </c>
      <c r="AH15">
        <f>Q15*'1. Rates'!C$56</f>
        <v/>
      </c>
      <c r="AI15">
        <f>R15*'1. Rates'!D$56</f>
        <v/>
      </c>
      <c r="AJ15">
        <f>S15*'1. Rates'!E$56</f>
        <v/>
      </c>
      <c r="AK15">
        <f>T15*'1. Rates'!F$56</f>
        <v/>
      </c>
      <c r="AL15">
        <f>U15*'1. Rates'!G$56</f>
        <v/>
      </c>
      <c r="AM15">
        <f>V15*('1. Rates'!$Q51+SUM('1. Rates'!$H$49:$H$52))</f>
        <v/>
      </c>
      <c r="AN15">
        <f>W15*'1. Rates'!Q51</f>
        <v/>
      </c>
      <c r="AO15">
        <f>X15*P15</f>
        <v/>
      </c>
      <c r="AP15">
        <f>AH15+AI15+AJ15+AK15+AL15+AM15+AN15+AO15</f>
        <v/>
      </c>
      <c r="AQ15">
        <f>(Y15+AH15)*'1. Rates'!C$60</f>
        <v/>
      </c>
      <c r="AR15">
        <f>(Z15+AI15)*'1. Rates'!D$60</f>
        <v/>
      </c>
      <c r="AS15">
        <f>(AA15+AJ15)*'1. Rates'!E$60</f>
        <v/>
      </c>
      <c r="AT15">
        <f>(AB15+AK15)*'1. Rates'!F$60</f>
        <v/>
      </c>
      <c r="AU15">
        <f>(AC15+AL15)*'1. Rates'!G$60</f>
        <v/>
      </c>
      <c r="AV15">
        <f>(AD15+AM15)*'1. Rates'!H$60</f>
        <v/>
      </c>
      <c r="AW15">
        <f>(AE15+AN15)*'1. Rates'!$I$60</f>
        <v/>
      </c>
      <c r="AX15">
        <f>(AF15+AO15)*'1. Rates'!$J$60</f>
        <v/>
      </c>
      <c r="AY15">
        <f>AQ15+AR15+AS15+AT15+AU15+AV15+AW15+AX15</f>
        <v/>
      </c>
      <c r="AZ15">
        <f>Y15+AH15</f>
        <v/>
      </c>
      <c r="BA15">
        <f>Z15+AI15</f>
        <v/>
      </c>
      <c r="BB15">
        <f>AA15+AJ15</f>
        <v/>
      </c>
      <c r="BC15">
        <f>AB15+AK15</f>
        <v/>
      </c>
      <c r="BD15">
        <f>AC15+AL15</f>
        <v/>
      </c>
      <c r="BE15">
        <f>AD15+AM15</f>
        <v/>
      </c>
      <c r="BF15">
        <f>AE15+AN15</f>
        <v/>
      </c>
      <c r="BG15">
        <f>AF15+AO15</f>
        <v/>
      </c>
      <c r="BH15">
        <f>AZ15+BA15+BB15+BC15+BD15+BE15+BF15+BG15</f>
        <v/>
      </c>
      <c r="BI15">
        <f>Y15+AH15+AQ15</f>
        <v/>
      </c>
      <c r="BJ15">
        <f>Z15+AI15+AR15</f>
        <v/>
      </c>
      <c r="BK15">
        <f>AA15+AJ15+AS15</f>
        <v/>
      </c>
      <c r="BL15">
        <f>AB15+AK15+AT15</f>
        <v/>
      </c>
      <c r="BM15">
        <f>AC15+AL15+AU15</f>
        <v/>
      </c>
      <c r="BN15">
        <f>AD15+AM15+AV15</f>
        <v/>
      </c>
      <c r="BO15">
        <f>AE15+AN15+AW15</f>
        <v/>
      </c>
      <c r="BP15">
        <f>AF15+AO15+AX15</f>
        <v/>
      </c>
      <c r="BQ15">
        <f>BI15+BJ15+BK15+BL15+BM15+BN15+BO15+BP15</f>
        <v/>
      </c>
      <c r="BR15">
        <f>AZ15/Q15</f>
        <v/>
      </c>
      <c r="BS15">
        <f>BA15/R15</f>
        <v/>
      </c>
      <c r="BT15">
        <f>BB15/S15</f>
        <v/>
      </c>
      <c r="BU15">
        <f>BC15/T15</f>
        <v/>
      </c>
      <c r="BV15">
        <f>BD15/U15</f>
        <v/>
      </c>
      <c r="BW15">
        <f>BE15/V15</f>
        <v/>
      </c>
      <c r="BY15">
        <f>BG15/X15</f>
        <v/>
      </c>
      <c r="BZ15">
        <f>BH15/E15</f>
        <v/>
      </c>
      <c r="CA15">
        <f>BI15/Q15</f>
        <v/>
      </c>
      <c r="CB15">
        <f>BJ15/R15</f>
        <v/>
      </c>
      <c r="CC15">
        <f>BK15/S15</f>
        <v/>
      </c>
      <c r="CD15">
        <f>BL15/T15</f>
        <v/>
      </c>
      <c r="CE15">
        <f>BM15/U15</f>
        <v/>
      </c>
      <c r="CF15">
        <f>BN15/V15</f>
        <v/>
      </c>
      <c r="CH15">
        <f>BP15/X15</f>
        <v/>
      </c>
      <c r="CI15">
        <f>BQ15/E15</f>
        <v/>
      </c>
    </row>
    <row r="16">
      <c r="B16" t="n">
        <v>12</v>
      </c>
      <c r="P16">
        <f>AVERAGE(F16:J16)</f>
        <v/>
      </c>
      <c r="Q16">
        <f>'3. Nomination'!W17</f>
        <v/>
      </c>
      <c r="R16">
        <f>'3. Nomination'!X17</f>
        <v/>
      </c>
      <c r="S16">
        <f>'3. Nomination'!Y17</f>
        <v/>
      </c>
      <c r="T16">
        <f>'3. Nomination'!Z17</f>
        <v/>
      </c>
      <c r="U16">
        <f>'3. Nomination'!AA17</f>
        <v/>
      </c>
      <c r="V16">
        <f>'3. Nomination'!AB17</f>
        <v/>
      </c>
      <c r="W16">
        <f>'3. Nomination'!AC17</f>
        <v/>
      </c>
      <c r="X16">
        <f>E16-Q16-R16-S16-T16-U16-V16-W16</f>
        <v/>
      </c>
      <c r="Y16">
        <f>'1. Rates'!C$41*'1. Rates'!C$55</f>
        <v/>
      </c>
      <c r="Z16">
        <f>'1. Rates'!D$41*'1. Rates'!D$55</f>
        <v/>
      </c>
      <c r="AA16">
        <f>'1. Rates'!E$41*'1. Rates'!E$55</f>
        <v/>
      </c>
      <c r="AB16">
        <f>'1. Rates'!F$41*'1. Rates'!F$55</f>
        <v/>
      </c>
      <c r="AC16">
        <f>'1. Rates'!G$41*'1. Rates'!G$55</f>
        <v/>
      </c>
      <c r="AD16">
        <f>V16*'1. Rates'!H$55</f>
        <v/>
      </c>
      <c r="AG16">
        <f>Y16+Z16+AA16+AB16+AC16+AD16+AE16+AF16</f>
        <v/>
      </c>
      <c r="AH16">
        <f>Q16*'1. Rates'!C$56</f>
        <v/>
      </c>
      <c r="AI16">
        <f>R16*'1. Rates'!D$56</f>
        <v/>
      </c>
      <c r="AJ16">
        <f>S16*'1. Rates'!E$56</f>
        <v/>
      </c>
      <c r="AK16">
        <f>T16*'1. Rates'!F$56</f>
        <v/>
      </c>
      <c r="AL16">
        <f>U16*'1. Rates'!G$56</f>
        <v/>
      </c>
      <c r="AM16">
        <f>V16*('1. Rates'!$Q52+SUM('1. Rates'!$H$49:$H$52))</f>
        <v/>
      </c>
      <c r="AN16">
        <f>W16*'1. Rates'!Q52</f>
        <v/>
      </c>
      <c r="AO16">
        <f>X16*P16</f>
        <v/>
      </c>
      <c r="AP16">
        <f>AH16+AI16+AJ16+AK16+AL16+AM16+AN16+AO16</f>
        <v/>
      </c>
      <c r="AQ16">
        <f>(Y16+AH16)*'1. Rates'!C$60</f>
        <v/>
      </c>
      <c r="AR16">
        <f>(Z16+AI16)*'1. Rates'!D$60</f>
        <v/>
      </c>
      <c r="AS16">
        <f>(AA16+AJ16)*'1. Rates'!E$60</f>
        <v/>
      </c>
      <c r="AT16">
        <f>(AB16+AK16)*'1. Rates'!F$60</f>
        <v/>
      </c>
      <c r="AU16">
        <f>(AC16+AL16)*'1. Rates'!G$60</f>
        <v/>
      </c>
      <c r="AV16">
        <f>(AD16+AM16)*'1. Rates'!H$60</f>
        <v/>
      </c>
      <c r="AW16">
        <f>(AE16+AN16)*'1. Rates'!$I$60</f>
        <v/>
      </c>
      <c r="AX16">
        <f>(AF16+AO16)*'1. Rates'!$J$60</f>
        <v/>
      </c>
      <c r="AY16">
        <f>AQ16+AR16+AS16+AT16+AU16+AV16+AW16+AX16</f>
        <v/>
      </c>
      <c r="AZ16">
        <f>Y16+AH16</f>
        <v/>
      </c>
      <c r="BA16">
        <f>Z16+AI16</f>
        <v/>
      </c>
      <c r="BB16">
        <f>AA16+AJ16</f>
        <v/>
      </c>
      <c r="BC16">
        <f>AB16+AK16</f>
        <v/>
      </c>
      <c r="BD16">
        <f>AC16+AL16</f>
        <v/>
      </c>
      <c r="BE16">
        <f>AD16+AM16</f>
        <v/>
      </c>
      <c r="BF16">
        <f>AE16+AN16</f>
        <v/>
      </c>
      <c r="BG16">
        <f>AF16+AO16</f>
        <v/>
      </c>
      <c r="BH16">
        <f>AZ16+BA16+BB16+BC16+BD16+BE16+BF16+BG16</f>
        <v/>
      </c>
      <c r="BI16">
        <f>Y16+AH16+AQ16</f>
        <v/>
      </c>
      <c r="BJ16">
        <f>Z16+AI16+AR16</f>
        <v/>
      </c>
      <c r="BK16">
        <f>AA16+AJ16+AS16</f>
        <v/>
      </c>
      <c r="BL16">
        <f>AB16+AK16+AT16</f>
        <v/>
      </c>
      <c r="BM16">
        <f>AC16+AL16+AU16</f>
        <v/>
      </c>
      <c r="BN16">
        <f>AD16+AM16+AV16</f>
        <v/>
      </c>
      <c r="BO16">
        <f>AE16+AN16+AW16</f>
        <v/>
      </c>
      <c r="BP16">
        <f>AF16+AO16+AX16</f>
        <v/>
      </c>
      <c r="BQ16">
        <f>BI16+BJ16+BK16+BL16+BM16+BN16+BO16+BP16</f>
        <v/>
      </c>
      <c r="BR16">
        <f>AZ16/Q16</f>
        <v/>
      </c>
      <c r="BS16">
        <f>BA16/R16</f>
        <v/>
      </c>
      <c r="BT16">
        <f>BB16/S16</f>
        <v/>
      </c>
      <c r="BU16">
        <f>BC16/T16</f>
        <v/>
      </c>
      <c r="BV16">
        <f>BD16/U16</f>
        <v/>
      </c>
      <c r="BW16">
        <f>BE16/V16</f>
        <v/>
      </c>
      <c r="BY16">
        <f>BG16/X16</f>
        <v/>
      </c>
      <c r="BZ16">
        <f>BH16/E16</f>
        <v/>
      </c>
      <c r="CA16">
        <f>BI16/Q16</f>
        <v/>
      </c>
      <c r="CB16">
        <f>BJ16/R16</f>
        <v/>
      </c>
      <c r="CC16">
        <f>BK16/S16</f>
        <v/>
      </c>
      <c r="CD16">
        <f>BL16/T16</f>
        <v/>
      </c>
      <c r="CE16">
        <f>BM16/U16</f>
        <v/>
      </c>
      <c r="CF16">
        <f>BN16/V16</f>
        <v/>
      </c>
      <c r="CH16">
        <f>BP16/X16</f>
        <v/>
      </c>
      <c r="CI16">
        <f>BQ16/E16</f>
        <v/>
      </c>
    </row>
    <row r="17">
      <c r="B17" t="n">
        <v>13</v>
      </c>
      <c r="P17">
        <f>AVERAGE(F17:J17)</f>
        <v/>
      </c>
      <c r="Q17">
        <f>'3. Nomination'!W18</f>
        <v/>
      </c>
      <c r="R17">
        <f>'3. Nomination'!X18</f>
        <v/>
      </c>
      <c r="S17">
        <f>'3. Nomination'!Y18</f>
        <v/>
      </c>
      <c r="T17">
        <f>'3. Nomination'!Z18</f>
        <v/>
      </c>
      <c r="U17">
        <f>'3. Nomination'!AA18</f>
        <v/>
      </c>
      <c r="V17">
        <f>'3. Nomination'!AB18</f>
        <v/>
      </c>
      <c r="W17">
        <f>'3. Nomination'!AC18</f>
        <v/>
      </c>
      <c r="X17">
        <f>E17-Q17-R17-S17-T17-U17-V17-W17</f>
        <v/>
      </c>
      <c r="Y17">
        <f>'1. Rates'!C$41*'1. Rates'!C$55</f>
        <v/>
      </c>
      <c r="Z17">
        <f>'1. Rates'!D$41*'1. Rates'!D$55</f>
        <v/>
      </c>
      <c r="AA17">
        <f>'1. Rates'!E$41*'1. Rates'!E$55</f>
        <v/>
      </c>
      <c r="AB17">
        <f>'1. Rates'!F$41*'1. Rates'!F$55</f>
        <v/>
      </c>
      <c r="AC17">
        <f>'1. Rates'!G$41*'1. Rates'!G$55</f>
        <v/>
      </c>
      <c r="AD17">
        <f>V17*'1. Rates'!H$55</f>
        <v/>
      </c>
      <c r="AG17">
        <f>Y17+Z17+AA17+AB17+AC17+AD17+AE17+AF17</f>
        <v/>
      </c>
      <c r="AH17">
        <f>Q17*'1. Rates'!C$56</f>
        <v/>
      </c>
      <c r="AI17">
        <f>R17*'1. Rates'!D$56</f>
        <v/>
      </c>
      <c r="AJ17">
        <f>S17*'1. Rates'!E$56</f>
        <v/>
      </c>
      <c r="AK17">
        <f>T17*'1. Rates'!F$56</f>
        <v/>
      </c>
      <c r="AL17">
        <f>U17*'1. Rates'!G$56</f>
        <v/>
      </c>
      <c r="AM17">
        <f>V17*('1. Rates'!$Q53+SUM('1. Rates'!$H$49:$H$52))</f>
        <v/>
      </c>
      <c r="AN17">
        <f>W17*'1. Rates'!Q53</f>
        <v/>
      </c>
      <c r="AO17">
        <f>X17*P17</f>
        <v/>
      </c>
      <c r="AP17">
        <f>AH17+AI17+AJ17+AK17+AL17+AM17+AN17+AO17</f>
        <v/>
      </c>
      <c r="AQ17">
        <f>(Y17+AH17)*'1. Rates'!C$60</f>
        <v/>
      </c>
      <c r="AR17">
        <f>(Z17+AI17)*'1. Rates'!D$60</f>
        <v/>
      </c>
      <c r="AS17">
        <f>(AA17+AJ17)*'1. Rates'!E$60</f>
        <v/>
      </c>
      <c r="AT17">
        <f>(AB17+AK17)*'1. Rates'!F$60</f>
        <v/>
      </c>
      <c r="AU17">
        <f>(AC17+AL17)*'1. Rates'!G$60</f>
        <v/>
      </c>
      <c r="AV17">
        <f>(AD17+AM17)*'1. Rates'!H$60</f>
        <v/>
      </c>
      <c r="AW17">
        <f>(AE17+AN17)*'1. Rates'!$I$60</f>
        <v/>
      </c>
      <c r="AX17">
        <f>(AF17+AO17)*'1. Rates'!$J$60</f>
        <v/>
      </c>
      <c r="AY17">
        <f>AQ17+AR17+AS17+AT17+AU17+AV17+AW17+AX17</f>
        <v/>
      </c>
      <c r="AZ17">
        <f>Y17+AH17</f>
        <v/>
      </c>
      <c r="BA17">
        <f>Z17+AI17</f>
        <v/>
      </c>
      <c r="BB17">
        <f>AA17+AJ17</f>
        <v/>
      </c>
      <c r="BC17">
        <f>AB17+AK17</f>
        <v/>
      </c>
      <c r="BD17">
        <f>AC17+AL17</f>
        <v/>
      </c>
      <c r="BE17">
        <f>AD17+AM17</f>
        <v/>
      </c>
      <c r="BF17">
        <f>AE17+AN17</f>
        <v/>
      </c>
      <c r="BG17">
        <f>AF17+AO17</f>
        <v/>
      </c>
      <c r="BH17">
        <f>AZ17+BA17+BB17+BC17+BD17+BE17+BF17+BG17</f>
        <v/>
      </c>
      <c r="BI17">
        <f>Y17+AH17+AQ17</f>
        <v/>
      </c>
      <c r="BJ17">
        <f>Z17+AI17+AR17</f>
        <v/>
      </c>
      <c r="BK17">
        <f>AA17+AJ17+AS17</f>
        <v/>
      </c>
      <c r="BL17">
        <f>AB17+AK17+AT17</f>
        <v/>
      </c>
      <c r="BM17">
        <f>AC17+AL17+AU17</f>
        <v/>
      </c>
      <c r="BN17">
        <f>AD17+AM17+AV17</f>
        <v/>
      </c>
      <c r="BO17">
        <f>AE17+AN17+AW17</f>
        <v/>
      </c>
      <c r="BP17">
        <f>AF17+AO17+AX17</f>
        <v/>
      </c>
      <c r="BQ17">
        <f>BI17+BJ17+BK17+BL17+BM17+BN17+BO17+BP17</f>
        <v/>
      </c>
      <c r="BR17">
        <f>AZ17/Q17</f>
        <v/>
      </c>
      <c r="BS17">
        <f>BA17/R17</f>
        <v/>
      </c>
      <c r="BT17">
        <f>BB17/S17</f>
        <v/>
      </c>
      <c r="BU17">
        <f>BC17/T17</f>
        <v/>
      </c>
      <c r="BV17">
        <f>BD17/U17</f>
        <v/>
      </c>
      <c r="BW17">
        <f>BE17/V17</f>
        <v/>
      </c>
      <c r="BY17">
        <f>BG17/X17</f>
        <v/>
      </c>
      <c r="BZ17">
        <f>BH17/E17</f>
        <v/>
      </c>
      <c r="CA17">
        <f>BI17/Q17</f>
        <v/>
      </c>
      <c r="CB17">
        <f>BJ17/R17</f>
        <v/>
      </c>
      <c r="CC17">
        <f>BK17/S17</f>
        <v/>
      </c>
      <c r="CD17">
        <f>BL17/T17</f>
        <v/>
      </c>
      <c r="CE17">
        <f>BM17/U17</f>
        <v/>
      </c>
      <c r="CF17">
        <f>BN17/V17</f>
        <v/>
      </c>
      <c r="CH17">
        <f>BP17/X17</f>
        <v/>
      </c>
      <c r="CI17">
        <f>BQ17/E17</f>
        <v/>
      </c>
    </row>
    <row r="18">
      <c r="B18" t="n">
        <v>14</v>
      </c>
      <c r="P18">
        <f>AVERAGE(F18:J18)</f>
        <v/>
      </c>
      <c r="Q18">
        <f>'3. Nomination'!W19</f>
        <v/>
      </c>
      <c r="R18">
        <f>'3. Nomination'!X19</f>
        <v/>
      </c>
      <c r="S18">
        <f>'3. Nomination'!Y19</f>
        <v/>
      </c>
      <c r="T18">
        <f>'3. Nomination'!Z19</f>
        <v/>
      </c>
      <c r="U18">
        <f>'3. Nomination'!AA19</f>
        <v/>
      </c>
      <c r="V18">
        <f>'3. Nomination'!AB19</f>
        <v/>
      </c>
      <c r="W18">
        <f>'3. Nomination'!AC19</f>
        <v/>
      </c>
      <c r="X18">
        <f>E18-Q18-R18-S18-T18-U18-V18-W18</f>
        <v/>
      </c>
      <c r="Y18">
        <f>'1. Rates'!C$41*'1. Rates'!C$55</f>
        <v/>
      </c>
      <c r="Z18">
        <f>'1. Rates'!D$41*'1. Rates'!D$55</f>
        <v/>
      </c>
      <c r="AA18">
        <f>'1. Rates'!E$41*'1. Rates'!E$55</f>
        <v/>
      </c>
      <c r="AB18">
        <f>'1. Rates'!F$41*'1. Rates'!F$55</f>
        <v/>
      </c>
      <c r="AC18">
        <f>'1. Rates'!G$41*'1. Rates'!G$55</f>
        <v/>
      </c>
      <c r="AD18">
        <f>V18*'1. Rates'!H$55</f>
        <v/>
      </c>
      <c r="AG18">
        <f>Y18+Z18+AA18+AB18+AC18+AD18+AE18+AF18</f>
        <v/>
      </c>
      <c r="AH18">
        <f>Q18*'1. Rates'!C$56</f>
        <v/>
      </c>
      <c r="AI18">
        <f>R18*'1. Rates'!D$56</f>
        <v/>
      </c>
      <c r="AJ18">
        <f>S18*'1. Rates'!E$56</f>
        <v/>
      </c>
      <c r="AK18">
        <f>T18*'1. Rates'!F$56</f>
        <v/>
      </c>
      <c r="AL18">
        <f>U18*'1. Rates'!G$56</f>
        <v/>
      </c>
      <c r="AM18">
        <f>V18*('1. Rates'!$Q54+SUM('1. Rates'!$H$49:$H$52))</f>
        <v/>
      </c>
      <c r="AN18">
        <f>W18*'1. Rates'!Q54</f>
        <v/>
      </c>
      <c r="AO18">
        <f>X18*P18</f>
        <v/>
      </c>
      <c r="AP18">
        <f>AH18+AI18+AJ18+AK18+AL18+AM18+AN18+AO18</f>
        <v/>
      </c>
      <c r="AQ18">
        <f>(Y18+AH18)*'1. Rates'!C$60</f>
        <v/>
      </c>
      <c r="AR18">
        <f>(Z18+AI18)*'1. Rates'!D$60</f>
        <v/>
      </c>
      <c r="AS18">
        <f>(AA18+AJ18)*'1. Rates'!E$60</f>
        <v/>
      </c>
      <c r="AT18">
        <f>(AB18+AK18)*'1. Rates'!F$60</f>
        <v/>
      </c>
      <c r="AU18">
        <f>(AC18+AL18)*'1. Rates'!G$60</f>
        <v/>
      </c>
      <c r="AV18">
        <f>(AD18+AM18)*'1. Rates'!H$60</f>
        <v/>
      </c>
      <c r="AW18">
        <f>(AE18+AN18)*'1. Rates'!$I$60</f>
        <v/>
      </c>
      <c r="AX18">
        <f>(AF18+AO18)*'1. Rates'!$J$60</f>
        <v/>
      </c>
      <c r="AY18">
        <f>AQ18+AR18+AS18+AT18+AU18+AV18+AW18+AX18</f>
        <v/>
      </c>
      <c r="AZ18">
        <f>Y18+AH18</f>
        <v/>
      </c>
      <c r="BA18">
        <f>Z18+AI18</f>
        <v/>
      </c>
      <c r="BB18">
        <f>AA18+AJ18</f>
        <v/>
      </c>
      <c r="BC18">
        <f>AB18+AK18</f>
        <v/>
      </c>
      <c r="BD18">
        <f>AC18+AL18</f>
        <v/>
      </c>
      <c r="BE18">
        <f>AD18+AM18</f>
        <v/>
      </c>
      <c r="BF18">
        <f>AE18+AN18</f>
        <v/>
      </c>
      <c r="BG18">
        <f>AF18+AO18</f>
        <v/>
      </c>
      <c r="BH18">
        <f>AZ18+BA18+BB18+BC18+BD18+BE18+BF18+BG18</f>
        <v/>
      </c>
      <c r="BI18">
        <f>Y18+AH18+AQ18</f>
        <v/>
      </c>
      <c r="BJ18">
        <f>Z18+AI18+AR18</f>
        <v/>
      </c>
      <c r="BK18">
        <f>AA18+AJ18+AS18</f>
        <v/>
      </c>
      <c r="BL18">
        <f>AB18+AK18+AT18</f>
        <v/>
      </c>
      <c r="BM18">
        <f>AC18+AL18+AU18</f>
        <v/>
      </c>
      <c r="BN18">
        <f>AD18+AM18+AV18</f>
        <v/>
      </c>
      <c r="BO18">
        <f>AE18+AN18+AW18</f>
        <v/>
      </c>
      <c r="BP18">
        <f>AF18+AO18+AX18</f>
        <v/>
      </c>
      <c r="BQ18">
        <f>BI18+BJ18+BK18+BL18+BM18+BN18+BO18+BP18</f>
        <v/>
      </c>
      <c r="BR18">
        <f>AZ18/Q18</f>
        <v/>
      </c>
      <c r="BS18">
        <f>BA18/R18</f>
        <v/>
      </c>
      <c r="BT18">
        <f>BB18/S18</f>
        <v/>
      </c>
      <c r="BU18">
        <f>BC18/T18</f>
        <v/>
      </c>
      <c r="BV18">
        <f>BD18/U18</f>
        <v/>
      </c>
      <c r="BW18">
        <f>BE18/V18</f>
        <v/>
      </c>
      <c r="BY18">
        <f>BG18/X18</f>
        <v/>
      </c>
      <c r="BZ18">
        <f>BH18/E18</f>
        <v/>
      </c>
      <c r="CA18">
        <f>BI18/Q18</f>
        <v/>
      </c>
      <c r="CB18">
        <f>BJ18/R18</f>
        <v/>
      </c>
      <c r="CC18">
        <f>BK18/S18</f>
        <v/>
      </c>
      <c r="CD18">
        <f>BL18/T18</f>
        <v/>
      </c>
      <c r="CE18">
        <f>BM18/U18</f>
        <v/>
      </c>
      <c r="CF18">
        <f>BN18/V18</f>
        <v/>
      </c>
      <c r="CH18">
        <f>BP18/X18</f>
        <v/>
      </c>
      <c r="CI18">
        <f>BQ18/E18</f>
        <v/>
      </c>
    </row>
    <row r="19">
      <c r="B19" t="n">
        <v>15</v>
      </c>
      <c r="P19">
        <f>AVERAGE(F19:J19)</f>
        <v/>
      </c>
      <c r="Q19">
        <f>'3. Nomination'!W20</f>
        <v/>
      </c>
      <c r="R19">
        <f>'3. Nomination'!X20</f>
        <v/>
      </c>
      <c r="S19">
        <f>'3. Nomination'!Y20</f>
        <v/>
      </c>
      <c r="T19">
        <f>'3. Nomination'!Z20</f>
        <v/>
      </c>
      <c r="U19">
        <f>'3. Nomination'!AA20</f>
        <v/>
      </c>
      <c r="V19">
        <f>'3. Nomination'!AB20</f>
        <v/>
      </c>
      <c r="W19">
        <f>'3. Nomination'!AC20</f>
        <v/>
      </c>
      <c r="X19">
        <f>E19-Q19-R19-S19-T19-U19-V19-W19</f>
        <v/>
      </c>
      <c r="Y19">
        <f>'1. Rates'!C$41*'1. Rates'!C$55</f>
        <v/>
      </c>
      <c r="Z19">
        <f>'1. Rates'!D$41*'1. Rates'!D$55</f>
        <v/>
      </c>
      <c r="AA19">
        <f>'1. Rates'!E$41*'1. Rates'!E$55</f>
        <v/>
      </c>
      <c r="AB19">
        <f>'1. Rates'!F$41*'1. Rates'!F$55</f>
        <v/>
      </c>
      <c r="AC19">
        <f>'1. Rates'!G$41*'1. Rates'!G$55</f>
        <v/>
      </c>
      <c r="AD19">
        <f>V19*'1. Rates'!H$55</f>
        <v/>
      </c>
      <c r="AG19">
        <f>Y19+Z19+AA19+AB19+AC19+AD19+AE19+AF19</f>
        <v/>
      </c>
      <c r="AH19">
        <f>Q19*'1. Rates'!C$56</f>
        <v/>
      </c>
      <c r="AI19">
        <f>R19*'1. Rates'!D$56</f>
        <v/>
      </c>
      <c r="AJ19">
        <f>S19*'1. Rates'!E$56</f>
        <v/>
      </c>
      <c r="AK19">
        <f>T19*'1. Rates'!F$56</f>
        <v/>
      </c>
      <c r="AL19">
        <f>U19*'1. Rates'!G$56</f>
        <v/>
      </c>
      <c r="AM19">
        <f>V19*('1. Rates'!$Q55+SUM('1. Rates'!$H$49:$H$52))</f>
        <v/>
      </c>
      <c r="AN19">
        <f>W19*'1. Rates'!Q55</f>
        <v/>
      </c>
      <c r="AO19">
        <f>X19*P19</f>
        <v/>
      </c>
      <c r="AP19">
        <f>AH19+AI19+AJ19+AK19+AL19+AM19+AN19+AO19</f>
        <v/>
      </c>
      <c r="AQ19">
        <f>(Y19+AH19)*'1. Rates'!C$60</f>
        <v/>
      </c>
      <c r="AR19">
        <f>(Z19+AI19)*'1. Rates'!D$60</f>
        <v/>
      </c>
      <c r="AS19">
        <f>(AA19+AJ19)*'1. Rates'!E$60</f>
        <v/>
      </c>
      <c r="AT19">
        <f>(AB19+AK19)*'1. Rates'!F$60</f>
        <v/>
      </c>
      <c r="AU19">
        <f>(AC19+AL19)*'1. Rates'!G$60</f>
        <v/>
      </c>
      <c r="AV19">
        <f>(AD19+AM19)*'1. Rates'!H$60</f>
        <v/>
      </c>
      <c r="AW19">
        <f>(AE19+AN19)*'1. Rates'!$I$60</f>
        <v/>
      </c>
      <c r="AX19">
        <f>(AF19+AO19)*'1. Rates'!$J$60</f>
        <v/>
      </c>
      <c r="AY19">
        <f>AQ19+AR19+AS19+AT19+AU19+AV19+AW19+AX19</f>
        <v/>
      </c>
      <c r="AZ19">
        <f>Y19+AH19</f>
        <v/>
      </c>
      <c r="BA19">
        <f>Z19+AI19</f>
        <v/>
      </c>
      <c r="BB19">
        <f>AA19+AJ19</f>
        <v/>
      </c>
      <c r="BC19">
        <f>AB19+AK19</f>
        <v/>
      </c>
      <c r="BD19">
        <f>AC19+AL19</f>
        <v/>
      </c>
      <c r="BE19">
        <f>AD19+AM19</f>
        <v/>
      </c>
      <c r="BF19">
        <f>AE19+AN19</f>
        <v/>
      </c>
      <c r="BG19">
        <f>AF19+AO19</f>
        <v/>
      </c>
      <c r="BH19">
        <f>AZ19+BA19+BB19+BC19+BD19+BE19+BF19+BG19</f>
        <v/>
      </c>
      <c r="BI19">
        <f>Y19+AH19+AQ19</f>
        <v/>
      </c>
      <c r="BJ19">
        <f>Z19+AI19+AR19</f>
        <v/>
      </c>
      <c r="BK19">
        <f>AA19+AJ19+AS19</f>
        <v/>
      </c>
      <c r="BL19">
        <f>AB19+AK19+AT19</f>
        <v/>
      </c>
      <c r="BM19">
        <f>AC19+AL19+AU19</f>
        <v/>
      </c>
      <c r="BN19">
        <f>AD19+AM19+AV19</f>
        <v/>
      </c>
      <c r="BO19">
        <f>AE19+AN19+AW19</f>
        <v/>
      </c>
      <c r="BP19">
        <f>AF19+AO19+AX19</f>
        <v/>
      </c>
      <c r="BQ19">
        <f>BI19+BJ19+BK19+BL19+BM19+BN19+BO19+BP19</f>
        <v/>
      </c>
      <c r="BR19">
        <f>AZ19/Q19</f>
        <v/>
      </c>
      <c r="BS19">
        <f>BA19/R19</f>
        <v/>
      </c>
      <c r="BT19">
        <f>BB19/S19</f>
        <v/>
      </c>
      <c r="BU19">
        <f>BC19/T19</f>
        <v/>
      </c>
      <c r="BV19">
        <f>BD19/U19</f>
        <v/>
      </c>
      <c r="BW19">
        <f>BE19/V19</f>
        <v/>
      </c>
      <c r="BY19">
        <f>BG19/X19</f>
        <v/>
      </c>
      <c r="BZ19">
        <f>BH19/E19</f>
        <v/>
      </c>
      <c r="CA19">
        <f>BI19/Q19</f>
        <v/>
      </c>
      <c r="CB19">
        <f>BJ19/R19</f>
        <v/>
      </c>
      <c r="CC19">
        <f>BK19/S19</f>
        <v/>
      </c>
      <c r="CD19">
        <f>BL19/T19</f>
        <v/>
      </c>
      <c r="CE19">
        <f>BM19/U19</f>
        <v/>
      </c>
      <c r="CF19">
        <f>BN19/V19</f>
        <v/>
      </c>
      <c r="CH19">
        <f>BP19/X19</f>
        <v/>
      </c>
      <c r="CI19">
        <f>BQ19/E19</f>
        <v/>
      </c>
    </row>
    <row r="20">
      <c r="B20" t="n">
        <v>16</v>
      </c>
      <c r="P20">
        <f>AVERAGE(F20:J20)</f>
        <v/>
      </c>
      <c r="Q20">
        <f>'3. Nomination'!W21</f>
        <v/>
      </c>
      <c r="R20">
        <f>'3. Nomination'!X21</f>
        <v/>
      </c>
      <c r="S20">
        <f>'3. Nomination'!Y21</f>
        <v/>
      </c>
      <c r="T20">
        <f>'3. Nomination'!Z21</f>
        <v/>
      </c>
      <c r="U20">
        <f>'3. Nomination'!AA21</f>
        <v/>
      </c>
      <c r="V20">
        <f>'3. Nomination'!AB21</f>
        <v/>
      </c>
      <c r="W20">
        <f>'3. Nomination'!AC21</f>
        <v/>
      </c>
      <c r="X20">
        <f>E20-Q20-R20-S20-T20-U20-V20-W20</f>
        <v/>
      </c>
      <c r="Y20">
        <f>'1. Rates'!C$41*'1. Rates'!C$55</f>
        <v/>
      </c>
      <c r="Z20">
        <f>'1. Rates'!D$41*'1. Rates'!D$55</f>
        <v/>
      </c>
      <c r="AA20">
        <f>'1. Rates'!E$41*'1. Rates'!E$55</f>
        <v/>
      </c>
      <c r="AB20">
        <f>'1. Rates'!F$41*'1. Rates'!F$55</f>
        <v/>
      </c>
      <c r="AC20">
        <f>'1. Rates'!G$41*'1. Rates'!G$55</f>
        <v/>
      </c>
      <c r="AD20">
        <f>V20*'1. Rates'!H$55</f>
        <v/>
      </c>
      <c r="AG20">
        <f>Y20+Z20+AA20+AB20+AC20+AD20+AE20+AF20</f>
        <v/>
      </c>
      <c r="AH20">
        <f>Q20*'1. Rates'!C$56</f>
        <v/>
      </c>
      <c r="AI20">
        <f>R20*'1. Rates'!D$56</f>
        <v/>
      </c>
      <c r="AJ20">
        <f>S20*'1. Rates'!E$56</f>
        <v/>
      </c>
      <c r="AK20">
        <f>T20*'1. Rates'!F$56</f>
        <v/>
      </c>
      <c r="AL20">
        <f>U20*'1. Rates'!G$56</f>
        <v/>
      </c>
      <c r="AM20">
        <f>V20*('1. Rates'!$Q56+SUM('1. Rates'!$H$49:$H$52))</f>
        <v/>
      </c>
      <c r="AN20">
        <f>W20*'1. Rates'!Q56</f>
        <v/>
      </c>
      <c r="AO20">
        <f>X20*P20</f>
        <v/>
      </c>
      <c r="AP20">
        <f>AH20+AI20+AJ20+AK20+AL20+AM20+AN20+AO20</f>
        <v/>
      </c>
      <c r="AQ20">
        <f>(Y20+AH20)*'1. Rates'!C$60</f>
        <v/>
      </c>
      <c r="AR20">
        <f>(Z20+AI20)*'1. Rates'!D$60</f>
        <v/>
      </c>
      <c r="AS20">
        <f>(AA20+AJ20)*'1. Rates'!E$60</f>
        <v/>
      </c>
      <c r="AT20">
        <f>(AB20+AK20)*'1. Rates'!F$60</f>
        <v/>
      </c>
      <c r="AU20">
        <f>(AC20+AL20)*'1. Rates'!G$60</f>
        <v/>
      </c>
      <c r="AV20">
        <f>(AD20+AM20)*'1. Rates'!H$60</f>
        <v/>
      </c>
      <c r="AW20">
        <f>(AE20+AN20)*'1. Rates'!$I$60</f>
        <v/>
      </c>
      <c r="AX20">
        <f>(AF20+AO20)*'1. Rates'!$J$60</f>
        <v/>
      </c>
      <c r="AY20">
        <f>AQ20+AR20+AS20+AT20+AU20+AV20+AW20+AX20</f>
        <v/>
      </c>
      <c r="AZ20">
        <f>Y20+AH20</f>
        <v/>
      </c>
      <c r="BA20">
        <f>Z20+AI20</f>
        <v/>
      </c>
      <c r="BB20">
        <f>AA20+AJ20</f>
        <v/>
      </c>
      <c r="BC20">
        <f>AB20+AK20</f>
        <v/>
      </c>
      <c r="BD20">
        <f>AC20+AL20</f>
        <v/>
      </c>
      <c r="BE20">
        <f>AD20+AM20</f>
        <v/>
      </c>
      <c r="BF20">
        <f>AE20+AN20</f>
        <v/>
      </c>
      <c r="BG20">
        <f>AF20+AO20</f>
        <v/>
      </c>
      <c r="BH20">
        <f>AZ20+BA20+BB20+BC20+BD20+BE20+BF20+BG20</f>
        <v/>
      </c>
      <c r="BI20">
        <f>Y20+AH20+AQ20</f>
        <v/>
      </c>
      <c r="BJ20">
        <f>Z20+AI20+AR20</f>
        <v/>
      </c>
      <c r="BK20">
        <f>AA20+AJ20+AS20</f>
        <v/>
      </c>
      <c r="BL20">
        <f>AB20+AK20+AT20</f>
        <v/>
      </c>
      <c r="BM20">
        <f>AC20+AL20+AU20</f>
        <v/>
      </c>
      <c r="BN20">
        <f>AD20+AM20+AV20</f>
        <v/>
      </c>
      <c r="BO20">
        <f>AE20+AN20+AW20</f>
        <v/>
      </c>
      <c r="BP20">
        <f>AF20+AO20+AX20</f>
        <v/>
      </c>
      <c r="BQ20">
        <f>BI20+BJ20+BK20+BL20+BM20+BN20+BO20+BP20</f>
        <v/>
      </c>
      <c r="BR20">
        <f>AZ20/Q20</f>
        <v/>
      </c>
      <c r="BS20">
        <f>BA20/R20</f>
        <v/>
      </c>
      <c r="BT20">
        <f>BB20/S20</f>
        <v/>
      </c>
      <c r="BU20">
        <f>BC20/T20</f>
        <v/>
      </c>
      <c r="BV20">
        <f>BD20/U20</f>
        <v/>
      </c>
      <c r="BW20">
        <f>BE20/V20</f>
        <v/>
      </c>
      <c r="BY20">
        <f>BG20/X20</f>
        <v/>
      </c>
      <c r="BZ20">
        <f>BH20/E20</f>
        <v/>
      </c>
      <c r="CA20">
        <f>BI20/Q20</f>
        <v/>
      </c>
      <c r="CB20">
        <f>BJ20/R20</f>
        <v/>
      </c>
      <c r="CC20">
        <f>BK20/S20</f>
        <v/>
      </c>
      <c r="CD20">
        <f>BL20/T20</f>
        <v/>
      </c>
      <c r="CE20">
        <f>BM20/U20</f>
        <v/>
      </c>
      <c r="CF20">
        <f>BN20/V20</f>
        <v/>
      </c>
      <c r="CH20">
        <f>BP20/X20</f>
        <v/>
      </c>
      <c r="CI20">
        <f>BQ20/E20</f>
        <v/>
      </c>
    </row>
    <row r="21">
      <c r="B21" t="n">
        <v>17</v>
      </c>
      <c r="P21">
        <f>AVERAGE(F21:J21)</f>
        <v/>
      </c>
      <c r="Q21">
        <f>'3. Nomination'!W22</f>
        <v/>
      </c>
      <c r="R21">
        <f>'3. Nomination'!X22</f>
        <v/>
      </c>
      <c r="S21">
        <f>'3. Nomination'!Y22</f>
        <v/>
      </c>
      <c r="T21">
        <f>'3. Nomination'!Z22</f>
        <v/>
      </c>
      <c r="U21">
        <f>'3. Nomination'!AA22</f>
        <v/>
      </c>
      <c r="V21">
        <f>'3. Nomination'!AB22</f>
        <v/>
      </c>
      <c r="W21">
        <f>'3. Nomination'!AC22</f>
        <v/>
      </c>
      <c r="X21">
        <f>E21-Q21-R21-S21-T21-U21-V21-W21</f>
        <v/>
      </c>
      <c r="Y21">
        <f>'1. Rates'!C$41*'1. Rates'!C$55</f>
        <v/>
      </c>
      <c r="Z21">
        <f>'1. Rates'!D$41*'1. Rates'!D$55</f>
        <v/>
      </c>
      <c r="AA21">
        <f>'1. Rates'!E$41*'1. Rates'!E$55</f>
        <v/>
      </c>
      <c r="AB21">
        <f>'1. Rates'!F$41*'1. Rates'!F$55</f>
        <v/>
      </c>
      <c r="AC21">
        <f>'1. Rates'!G$41*'1. Rates'!G$55</f>
        <v/>
      </c>
      <c r="AD21">
        <f>V21*'1. Rates'!H$55</f>
        <v/>
      </c>
      <c r="AG21">
        <f>Y21+Z21+AA21+AB21+AC21+AD21+AE21+AF21</f>
        <v/>
      </c>
      <c r="AH21">
        <f>Q21*'1. Rates'!C$56</f>
        <v/>
      </c>
      <c r="AI21">
        <f>R21*'1. Rates'!D$56</f>
        <v/>
      </c>
      <c r="AJ21">
        <f>S21*'1. Rates'!E$56</f>
        <v/>
      </c>
      <c r="AK21">
        <f>T21*'1. Rates'!F$56</f>
        <v/>
      </c>
      <c r="AL21">
        <f>U21*'1. Rates'!G$56</f>
        <v/>
      </c>
      <c r="AM21">
        <f>V21*('1. Rates'!$Q57+SUM('1. Rates'!$H$49:$H$52))</f>
        <v/>
      </c>
      <c r="AN21">
        <f>W21*'1. Rates'!Q57</f>
        <v/>
      </c>
      <c r="AO21">
        <f>X21*P21</f>
        <v/>
      </c>
      <c r="AP21">
        <f>AH21+AI21+AJ21+AK21+AL21+AM21+AN21+AO21</f>
        <v/>
      </c>
      <c r="AQ21">
        <f>(Y21+AH21)*'1. Rates'!C$60</f>
        <v/>
      </c>
      <c r="AR21">
        <f>(Z21+AI21)*'1. Rates'!D$60</f>
        <v/>
      </c>
      <c r="AS21">
        <f>(AA21+AJ21)*'1. Rates'!E$60</f>
        <v/>
      </c>
      <c r="AT21">
        <f>(AB21+AK21)*'1. Rates'!F$60</f>
        <v/>
      </c>
      <c r="AU21">
        <f>(AC21+AL21)*'1. Rates'!G$60</f>
        <v/>
      </c>
      <c r="AV21">
        <f>(AD21+AM21)*'1. Rates'!H$60</f>
        <v/>
      </c>
      <c r="AW21">
        <f>(AE21+AN21)*'1. Rates'!$I$60</f>
        <v/>
      </c>
      <c r="AX21">
        <f>(AF21+AO21)*'1. Rates'!$J$60</f>
        <v/>
      </c>
      <c r="AY21">
        <f>AQ21+AR21+AS21+AT21+AU21+AV21+AW21+AX21</f>
        <v/>
      </c>
      <c r="AZ21">
        <f>Y21+AH21</f>
        <v/>
      </c>
      <c r="BA21">
        <f>Z21+AI21</f>
        <v/>
      </c>
      <c r="BB21">
        <f>AA21+AJ21</f>
        <v/>
      </c>
      <c r="BC21">
        <f>AB21+AK21</f>
        <v/>
      </c>
      <c r="BD21">
        <f>AC21+AL21</f>
        <v/>
      </c>
      <c r="BE21">
        <f>AD21+AM21</f>
        <v/>
      </c>
      <c r="BF21">
        <f>AE21+AN21</f>
        <v/>
      </c>
      <c r="BG21">
        <f>AF21+AO21</f>
        <v/>
      </c>
      <c r="BH21">
        <f>AZ21+BA21+BB21+BC21+BD21+BE21+BF21+BG21</f>
        <v/>
      </c>
      <c r="BI21">
        <f>Y21+AH21+AQ21</f>
        <v/>
      </c>
      <c r="BJ21">
        <f>Z21+AI21+AR21</f>
        <v/>
      </c>
      <c r="BK21">
        <f>AA21+AJ21+AS21</f>
        <v/>
      </c>
      <c r="BL21">
        <f>AB21+AK21+AT21</f>
        <v/>
      </c>
      <c r="BM21">
        <f>AC21+AL21+AU21</f>
        <v/>
      </c>
      <c r="BN21">
        <f>AD21+AM21+AV21</f>
        <v/>
      </c>
      <c r="BO21">
        <f>AE21+AN21+AW21</f>
        <v/>
      </c>
      <c r="BP21">
        <f>AF21+AO21+AX21</f>
        <v/>
      </c>
      <c r="BQ21">
        <f>BI21+BJ21+BK21+BL21+BM21+BN21+BO21+BP21</f>
        <v/>
      </c>
      <c r="BR21">
        <f>AZ21/Q21</f>
        <v/>
      </c>
      <c r="BS21">
        <f>BA21/R21</f>
        <v/>
      </c>
      <c r="BT21">
        <f>BB21/S21</f>
        <v/>
      </c>
      <c r="BU21">
        <f>BC21/T21</f>
        <v/>
      </c>
      <c r="BV21">
        <f>BD21/U21</f>
        <v/>
      </c>
      <c r="BW21">
        <f>BE21/V21</f>
        <v/>
      </c>
      <c r="BY21">
        <f>BG21/X21</f>
        <v/>
      </c>
      <c r="BZ21">
        <f>BH21/E21</f>
        <v/>
      </c>
      <c r="CA21">
        <f>BI21/Q21</f>
        <v/>
      </c>
      <c r="CB21">
        <f>BJ21/R21</f>
        <v/>
      </c>
      <c r="CC21">
        <f>BK21/S21</f>
        <v/>
      </c>
      <c r="CD21">
        <f>BL21/T21</f>
        <v/>
      </c>
      <c r="CE21">
        <f>BM21/U21</f>
        <v/>
      </c>
      <c r="CF21">
        <f>BN21/V21</f>
        <v/>
      </c>
      <c r="CH21">
        <f>BP21/X21</f>
        <v/>
      </c>
      <c r="CI21">
        <f>BQ21/E21</f>
        <v/>
      </c>
    </row>
    <row r="22">
      <c r="B22" t="n">
        <v>18</v>
      </c>
      <c r="P22">
        <f>AVERAGE(F22:J22)</f>
        <v/>
      </c>
      <c r="Q22">
        <f>'3. Nomination'!W23</f>
        <v/>
      </c>
      <c r="R22">
        <f>'3. Nomination'!X23</f>
        <v/>
      </c>
      <c r="S22">
        <f>'3. Nomination'!Y23</f>
        <v/>
      </c>
      <c r="T22">
        <f>'3. Nomination'!Z23</f>
        <v/>
      </c>
      <c r="U22">
        <f>'3. Nomination'!AA23</f>
        <v/>
      </c>
      <c r="V22">
        <f>'3. Nomination'!AB23</f>
        <v/>
      </c>
      <c r="W22">
        <f>'3. Nomination'!AC23</f>
        <v/>
      </c>
      <c r="X22">
        <f>E22-Q22-R22-S22-T22-U22-V22-W22</f>
        <v/>
      </c>
      <c r="Y22">
        <f>'1. Rates'!C$41*'1. Rates'!C$55</f>
        <v/>
      </c>
      <c r="Z22">
        <f>'1. Rates'!D$41*'1. Rates'!D$55</f>
        <v/>
      </c>
      <c r="AA22">
        <f>'1. Rates'!E$41*'1. Rates'!E$55</f>
        <v/>
      </c>
      <c r="AB22">
        <f>'1. Rates'!F$41*'1. Rates'!F$55</f>
        <v/>
      </c>
      <c r="AC22">
        <f>'1. Rates'!G$41*'1. Rates'!G$55</f>
        <v/>
      </c>
      <c r="AD22">
        <f>V22*'1. Rates'!H$55</f>
        <v/>
      </c>
      <c r="AG22">
        <f>Y22+Z22+AA22+AB22+AC22+AD22+AE22+AF22</f>
        <v/>
      </c>
      <c r="AH22">
        <f>Q22*'1. Rates'!C$56</f>
        <v/>
      </c>
      <c r="AI22">
        <f>R22*'1. Rates'!D$56</f>
        <v/>
      </c>
      <c r="AJ22">
        <f>S22*'1. Rates'!E$56</f>
        <v/>
      </c>
      <c r="AK22">
        <f>T22*'1. Rates'!F$56</f>
        <v/>
      </c>
      <c r="AL22">
        <f>U22*'1. Rates'!G$56</f>
        <v/>
      </c>
      <c r="AM22">
        <f>V22*('1. Rates'!$Q58+SUM('1. Rates'!$H$49:$H$52))</f>
        <v/>
      </c>
      <c r="AN22">
        <f>W22*'1. Rates'!Q58</f>
        <v/>
      </c>
      <c r="AO22">
        <f>X22*P22</f>
        <v/>
      </c>
      <c r="AP22">
        <f>AH22+AI22+AJ22+AK22+AL22+AM22+AN22+AO22</f>
        <v/>
      </c>
      <c r="AQ22">
        <f>(Y22+AH22)*'1. Rates'!C$60</f>
        <v/>
      </c>
      <c r="AR22">
        <f>(Z22+AI22)*'1. Rates'!D$60</f>
        <v/>
      </c>
      <c r="AS22">
        <f>(AA22+AJ22)*'1. Rates'!E$60</f>
        <v/>
      </c>
      <c r="AT22">
        <f>(AB22+AK22)*'1. Rates'!F$60</f>
        <v/>
      </c>
      <c r="AU22">
        <f>(AC22+AL22)*'1. Rates'!G$60</f>
        <v/>
      </c>
      <c r="AV22">
        <f>(AD22+AM22)*'1. Rates'!H$60</f>
        <v/>
      </c>
      <c r="AW22">
        <f>(AE22+AN22)*'1. Rates'!$I$60</f>
        <v/>
      </c>
      <c r="AX22">
        <f>(AF22+AO22)*'1. Rates'!$J$60</f>
        <v/>
      </c>
      <c r="AY22">
        <f>AQ22+AR22+AS22+AT22+AU22+AV22+AW22+AX22</f>
        <v/>
      </c>
      <c r="AZ22">
        <f>Y22+AH22</f>
        <v/>
      </c>
      <c r="BA22">
        <f>Z22+AI22</f>
        <v/>
      </c>
      <c r="BB22">
        <f>AA22+AJ22</f>
        <v/>
      </c>
      <c r="BC22">
        <f>AB22+AK22</f>
        <v/>
      </c>
      <c r="BD22">
        <f>AC22+AL22</f>
        <v/>
      </c>
      <c r="BE22">
        <f>AD22+AM22</f>
        <v/>
      </c>
      <c r="BF22">
        <f>AE22+AN22</f>
        <v/>
      </c>
      <c r="BG22">
        <f>AF22+AO22</f>
        <v/>
      </c>
      <c r="BH22">
        <f>AZ22+BA22+BB22+BC22+BD22+BE22+BF22+BG22</f>
        <v/>
      </c>
      <c r="BI22">
        <f>Y22+AH22+AQ22</f>
        <v/>
      </c>
      <c r="BJ22">
        <f>Z22+AI22+AR22</f>
        <v/>
      </c>
      <c r="BK22">
        <f>AA22+AJ22+AS22</f>
        <v/>
      </c>
      <c r="BL22">
        <f>AB22+AK22+AT22</f>
        <v/>
      </c>
      <c r="BM22">
        <f>AC22+AL22+AU22</f>
        <v/>
      </c>
      <c r="BN22">
        <f>AD22+AM22+AV22</f>
        <v/>
      </c>
      <c r="BO22">
        <f>AE22+AN22+AW22</f>
        <v/>
      </c>
      <c r="BP22">
        <f>AF22+AO22+AX22</f>
        <v/>
      </c>
      <c r="BQ22">
        <f>BI22+BJ22+BK22+BL22+BM22+BN22+BO22+BP22</f>
        <v/>
      </c>
      <c r="BR22">
        <f>AZ22/Q22</f>
        <v/>
      </c>
      <c r="BS22">
        <f>BA22/R22</f>
        <v/>
      </c>
      <c r="BT22">
        <f>BB22/S22</f>
        <v/>
      </c>
      <c r="BU22">
        <f>BC22/T22</f>
        <v/>
      </c>
      <c r="BV22">
        <f>BD22/U22</f>
        <v/>
      </c>
      <c r="BW22">
        <f>BE22/V22</f>
        <v/>
      </c>
      <c r="BY22">
        <f>BG22/X22</f>
        <v/>
      </c>
      <c r="BZ22">
        <f>BH22/E22</f>
        <v/>
      </c>
      <c r="CA22">
        <f>BI22/Q22</f>
        <v/>
      </c>
      <c r="CB22">
        <f>BJ22/R22</f>
        <v/>
      </c>
      <c r="CC22">
        <f>BK22/S22</f>
        <v/>
      </c>
      <c r="CD22">
        <f>BL22/T22</f>
        <v/>
      </c>
      <c r="CE22">
        <f>BM22/U22</f>
        <v/>
      </c>
      <c r="CF22">
        <f>BN22/V22</f>
        <v/>
      </c>
      <c r="CH22">
        <f>BP22/X22</f>
        <v/>
      </c>
      <c r="CI22">
        <f>BQ22/E22</f>
        <v/>
      </c>
    </row>
    <row r="23">
      <c r="B23" t="n">
        <v>19</v>
      </c>
      <c r="P23">
        <f>AVERAGE(F23:J23)</f>
        <v/>
      </c>
      <c r="Q23">
        <f>'3. Nomination'!W24</f>
        <v/>
      </c>
      <c r="R23">
        <f>'3. Nomination'!X24</f>
        <v/>
      </c>
      <c r="S23">
        <f>'3. Nomination'!Y24</f>
        <v/>
      </c>
      <c r="T23">
        <f>'3. Nomination'!Z24</f>
        <v/>
      </c>
      <c r="U23">
        <f>'3. Nomination'!AA24</f>
        <v/>
      </c>
      <c r="V23">
        <f>'3. Nomination'!AB24</f>
        <v/>
      </c>
      <c r="W23">
        <f>'3. Nomination'!AC24</f>
        <v/>
      </c>
      <c r="X23">
        <f>E23-Q23-R23-S23-T23-U23-V23-W23</f>
        <v/>
      </c>
      <c r="Y23">
        <f>'1. Rates'!C$41*'1. Rates'!C$55</f>
        <v/>
      </c>
      <c r="Z23">
        <f>'1. Rates'!D$41*'1. Rates'!D$55</f>
        <v/>
      </c>
      <c r="AA23">
        <f>'1. Rates'!E$41*'1. Rates'!E$55</f>
        <v/>
      </c>
      <c r="AB23">
        <f>'1. Rates'!F$41*'1. Rates'!F$55</f>
        <v/>
      </c>
      <c r="AC23">
        <f>'1. Rates'!G$41*'1. Rates'!G$55</f>
        <v/>
      </c>
      <c r="AD23">
        <f>V23*'1. Rates'!H$55</f>
        <v/>
      </c>
      <c r="AG23">
        <f>Y23+Z23+AA23+AB23+AC23+AD23+AE23+AF23</f>
        <v/>
      </c>
      <c r="AH23">
        <f>Q23*'1. Rates'!C$56</f>
        <v/>
      </c>
      <c r="AI23">
        <f>R23*'1. Rates'!D$56</f>
        <v/>
      </c>
      <c r="AJ23">
        <f>S23*'1. Rates'!E$56</f>
        <v/>
      </c>
      <c r="AK23">
        <f>T23*'1. Rates'!F$56</f>
        <v/>
      </c>
      <c r="AL23">
        <f>U23*'1. Rates'!G$56</f>
        <v/>
      </c>
      <c r="AM23">
        <f>V23*('1. Rates'!$Q59+SUM('1. Rates'!$H$49:$H$52))</f>
        <v/>
      </c>
      <c r="AN23">
        <f>W23*'1. Rates'!Q59</f>
        <v/>
      </c>
      <c r="AO23">
        <f>X23*P23</f>
        <v/>
      </c>
      <c r="AP23">
        <f>AH23+AI23+AJ23+AK23+AL23+AM23+AN23+AO23</f>
        <v/>
      </c>
      <c r="AQ23">
        <f>(Y23+AH23)*'1. Rates'!C$60</f>
        <v/>
      </c>
      <c r="AR23">
        <f>(Z23+AI23)*'1. Rates'!D$60</f>
        <v/>
      </c>
      <c r="AS23">
        <f>(AA23+AJ23)*'1. Rates'!E$60</f>
        <v/>
      </c>
      <c r="AT23">
        <f>(AB23+AK23)*'1. Rates'!F$60</f>
        <v/>
      </c>
      <c r="AU23">
        <f>(AC23+AL23)*'1. Rates'!G$60</f>
        <v/>
      </c>
      <c r="AV23">
        <f>(AD23+AM23)*'1. Rates'!H$60</f>
        <v/>
      </c>
      <c r="AW23">
        <f>(AE23+AN23)*'1. Rates'!$I$60</f>
        <v/>
      </c>
      <c r="AX23">
        <f>(AF23+AO23)*'1. Rates'!$J$60</f>
        <v/>
      </c>
      <c r="AY23">
        <f>AQ23+AR23+AS23+AT23+AU23+AV23+AW23+AX23</f>
        <v/>
      </c>
      <c r="AZ23">
        <f>Y23+AH23</f>
        <v/>
      </c>
      <c r="BA23">
        <f>Z23+AI23</f>
        <v/>
      </c>
      <c r="BB23">
        <f>AA23+AJ23</f>
        <v/>
      </c>
      <c r="BC23">
        <f>AB23+AK23</f>
        <v/>
      </c>
      <c r="BD23">
        <f>AC23+AL23</f>
        <v/>
      </c>
      <c r="BE23">
        <f>AD23+AM23</f>
        <v/>
      </c>
      <c r="BF23">
        <f>AE23+AN23</f>
        <v/>
      </c>
      <c r="BG23">
        <f>AF23+AO23</f>
        <v/>
      </c>
      <c r="BH23">
        <f>AZ23+BA23+BB23+BC23+BD23+BE23+BF23+BG23</f>
        <v/>
      </c>
      <c r="BI23">
        <f>Y23+AH23+AQ23</f>
        <v/>
      </c>
      <c r="BJ23">
        <f>Z23+AI23+AR23</f>
        <v/>
      </c>
      <c r="BK23">
        <f>AA23+AJ23+AS23</f>
        <v/>
      </c>
      <c r="BL23">
        <f>AB23+AK23+AT23</f>
        <v/>
      </c>
      <c r="BM23">
        <f>AC23+AL23+AU23</f>
        <v/>
      </c>
      <c r="BN23">
        <f>AD23+AM23+AV23</f>
        <v/>
      </c>
      <c r="BO23">
        <f>AE23+AN23+AW23</f>
        <v/>
      </c>
      <c r="BP23">
        <f>AF23+AO23+AX23</f>
        <v/>
      </c>
      <c r="BQ23">
        <f>BI23+BJ23+BK23+BL23+BM23+BN23+BO23+BP23</f>
        <v/>
      </c>
      <c r="BR23">
        <f>AZ23/Q23</f>
        <v/>
      </c>
      <c r="BS23">
        <f>BA23/R23</f>
        <v/>
      </c>
      <c r="BT23">
        <f>BB23/S23</f>
        <v/>
      </c>
      <c r="BU23">
        <f>BC23/T23</f>
        <v/>
      </c>
      <c r="BV23">
        <f>BD23/U23</f>
        <v/>
      </c>
      <c r="BW23">
        <f>BE23/V23</f>
        <v/>
      </c>
      <c r="BY23">
        <f>BG23/X23</f>
        <v/>
      </c>
      <c r="BZ23">
        <f>BH23/E23</f>
        <v/>
      </c>
      <c r="CA23">
        <f>BI23/Q23</f>
        <v/>
      </c>
      <c r="CB23">
        <f>BJ23/R23</f>
        <v/>
      </c>
      <c r="CC23">
        <f>BK23/S23</f>
        <v/>
      </c>
      <c r="CD23">
        <f>BL23/T23</f>
        <v/>
      </c>
      <c r="CE23">
        <f>BM23/U23</f>
        <v/>
      </c>
      <c r="CF23">
        <f>BN23/V23</f>
        <v/>
      </c>
      <c r="CH23">
        <f>BP23/X23</f>
        <v/>
      </c>
      <c r="CI23">
        <f>BQ23/E23</f>
        <v/>
      </c>
    </row>
    <row r="24">
      <c r="B24" t="n">
        <v>20</v>
      </c>
      <c r="P24">
        <f>AVERAGE(F24:J24)</f>
        <v/>
      </c>
      <c r="Q24">
        <f>'3. Nomination'!W25</f>
        <v/>
      </c>
      <c r="R24">
        <f>'3. Nomination'!X25</f>
        <v/>
      </c>
      <c r="S24">
        <f>'3. Nomination'!Y25</f>
        <v/>
      </c>
      <c r="T24">
        <f>'3. Nomination'!Z25</f>
        <v/>
      </c>
      <c r="U24">
        <f>'3. Nomination'!AA25</f>
        <v/>
      </c>
      <c r="V24">
        <f>'3. Nomination'!AB25</f>
        <v/>
      </c>
      <c r="W24">
        <f>'3. Nomination'!AC25</f>
        <v/>
      </c>
      <c r="X24">
        <f>E24-Q24-R24-S24-T24-U24-V24-W24</f>
        <v/>
      </c>
      <c r="Y24">
        <f>'1. Rates'!C$41*'1. Rates'!C$55</f>
        <v/>
      </c>
      <c r="Z24">
        <f>'1. Rates'!D$41*'1. Rates'!D$55</f>
        <v/>
      </c>
      <c r="AA24">
        <f>'1. Rates'!E$41*'1. Rates'!E$55</f>
        <v/>
      </c>
      <c r="AB24">
        <f>'1. Rates'!F$41*'1. Rates'!F$55</f>
        <v/>
      </c>
      <c r="AC24">
        <f>'1. Rates'!G$41*'1. Rates'!G$55</f>
        <v/>
      </c>
      <c r="AD24">
        <f>V24*'1. Rates'!H$55</f>
        <v/>
      </c>
      <c r="AG24">
        <f>Y24+Z24+AA24+AB24+AC24+AD24+AE24+AF24</f>
        <v/>
      </c>
      <c r="AH24">
        <f>Q24*'1. Rates'!C$56</f>
        <v/>
      </c>
      <c r="AI24">
        <f>R24*'1. Rates'!D$56</f>
        <v/>
      </c>
      <c r="AJ24">
        <f>S24*'1. Rates'!E$56</f>
        <v/>
      </c>
      <c r="AK24">
        <f>T24*'1. Rates'!F$56</f>
        <v/>
      </c>
      <c r="AL24">
        <f>U24*'1. Rates'!G$56</f>
        <v/>
      </c>
      <c r="AM24">
        <f>V24*('1. Rates'!$Q60+SUM('1. Rates'!$H$49:$H$52))</f>
        <v/>
      </c>
      <c r="AN24">
        <f>W24*'1. Rates'!Q60</f>
        <v/>
      </c>
      <c r="AO24">
        <f>X24*P24</f>
        <v/>
      </c>
      <c r="AP24">
        <f>AH24+AI24+AJ24+AK24+AL24+AM24+AN24+AO24</f>
        <v/>
      </c>
      <c r="AQ24">
        <f>(Y24+AH24)*'1. Rates'!C$60</f>
        <v/>
      </c>
      <c r="AR24">
        <f>(Z24+AI24)*'1. Rates'!D$60</f>
        <v/>
      </c>
      <c r="AS24">
        <f>(AA24+AJ24)*'1. Rates'!E$60</f>
        <v/>
      </c>
      <c r="AT24">
        <f>(AB24+AK24)*'1. Rates'!F$60</f>
        <v/>
      </c>
      <c r="AU24">
        <f>(AC24+AL24)*'1. Rates'!G$60</f>
        <v/>
      </c>
      <c r="AV24">
        <f>(AD24+AM24)*'1. Rates'!H$60</f>
        <v/>
      </c>
      <c r="AW24">
        <f>(AE24+AN24)*'1. Rates'!$I$60</f>
        <v/>
      </c>
      <c r="AX24">
        <f>(AF24+AO24)*'1. Rates'!$J$60</f>
        <v/>
      </c>
      <c r="AY24">
        <f>AQ24+AR24+AS24+AT24+AU24+AV24+AW24+AX24</f>
        <v/>
      </c>
      <c r="AZ24">
        <f>Y24+AH24</f>
        <v/>
      </c>
      <c r="BA24">
        <f>Z24+AI24</f>
        <v/>
      </c>
      <c r="BB24">
        <f>AA24+AJ24</f>
        <v/>
      </c>
      <c r="BC24">
        <f>AB24+AK24</f>
        <v/>
      </c>
      <c r="BD24">
        <f>AC24+AL24</f>
        <v/>
      </c>
      <c r="BE24">
        <f>AD24+AM24</f>
        <v/>
      </c>
      <c r="BF24">
        <f>AE24+AN24</f>
        <v/>
      </c>
      <c r="BG24">
        <f>AF24+AO24</f>
        <v/>
      </c>
      <c r="BH24">
        <f>AZ24+BA24+BB24+BC24+BD24+BE24+BF24+BG24</f>
        <v/>
      </c>
      <c r="BI24">
        <f>Y24+AH24+AQ24</f>
        <v/>
      </c>
      <c r="BJ24">
        <f>Z24+AI24+AR24</f>
        <v/>
      </c>
      <c r="BK24">
        <f>AA24+AJ24+AS24</f>
        <v/>
      </c>
      <c r="BL24">
        <f>AB24+AK24+AT24</f>
        <v/>
      </c>
      <c r="BM24">
        <f>AC24+AL24+AU24</f>
        <v/>
      </c>
      <c r="BN24">
        <f>AD24+AM24+AV24</f>
        <v/>
      </c>
      <c r="BO24">
        <f>AE24+AN24+AW24</f>
        <v/>
      </c>
      <c r="BP24">
        <f>AF24+AO24+AX24</f>
        <v/>
      </c>
      <c r="BQ24">
        <f>BI24+BJ24+BK24+BL24+BM24+BN24+BO24+BP24</f>
        <v/>
      </c>
      <c r="BR24">
        <f>AZ24/Q24</f>
        <v/>
      </c>
      <c r="BS24">
        <f>BA24/R24</f>
        <v/>
      </c>
      <c r="BT24">
        <f>BB24/S24</f>
        <v/>
      </c>
      <c r="BU24">
        <f>BC24/T24</f>
        <v/>
      </c>
      <c r="BV24">
        <f>BD24/U24</f>
        <v/>
      </c>
      <c r="BW24">
        <f>BE24/V24</f>
        <v/>
      </c>
      <c r="BY24">
        <f>BG24/X24</f>
        <v/>
      </c>
      <c r="BZ24">
        <f>BH24/E24</f>
        <v/>
      </c>
      <c r="CA24">
        <f>BI24/Q24</f>
        <v/>
      </c>
      <c r="CB24">
        <f>BJ24/R24</f>
        <v/>
      </c>
      <c r="CC24">
        <f>BK24/S24</f>
        <v/>
      </c>
      <c r="CD24">
        <f>BL24/T24</f>
        <v/>
      </c>
      <c r="CE24">
        <f>BM24/U24</f>
        <v/>
      </c>
      <c r="CF24">
        <f>BN24/V24</f>
        <v/>
      </c>
      <c r="CH24">
        <f>BP24/X24</f>
        <v/>
      </c>
      <c r="CI24">
        <f>BQ24/E24</f>
        <v/>
      </c>
    </row>
    <row r="25">
      <c r="B25" t="n">
        <v>21</v>
      </c>
      <c r="P25">
        <f>AVERAGE(F25:J25)</f>
        <v/>
      </c>
      <c r="Q25">
        <f>'3. Nomination'!W26</f>
        <v/>
      </c>
      <c r="R25">
        <f>'3. Nomination'!X26</f>
        <v/>
      </c>
      <c r="S25">
        <f>'3. Nomination'!Y26</f>
        <v/>
      </c>
      <c r="T25">
        <f>'3. Nomination'!Z26</f>
        <v/>
      </c>
      <c r="U25">
        <f>'3. Nomination'!AA26</f>
        <v/>
      </c>
      <c r="V25">
        <f>'3. Nomination'!AB26</f>
        <v/>
      </c>
      <c r="W25">
        <f>'3. Nomination'!AC26</f>
        <v/>
      </c>
      <c r="X25">
        <f>E25-Q25-R25-S25-T25-U25-V25-W25</f>
        <v/>
      </c>
      <c r="Y25">
        <f>'1. Rates'!C$41*'1. Rates'!C$55</f>
        <v/>
      </c>
      <c r="Z25">
        <f>'1. Rates'!D$41*'1. Rates'!D$55</f>
        <v/>
      </c>
      <c r="AA25">
        <f>'1. Rates'!E$41*'1. Rates'!E$55</f>
        <v/>
      </c>
      <c r="AB25">
        <f>'1. Rates'!F$41*'1. Rates'!F$55</f>
        <v/>
      </c>
      <c r="AC25">
        <f>'1. Rates'!G$41*'1. Rates'!G$55</f>
        <v/>
      </c>
      <c r="AD25">
        <f>V25*'1. Rates'!H$55</f>
        <v/>
      </c>
      <c r="AG25">
        <f>Y25+Z25+AA25+AB25+AC25+AD25+AE25+AF25</f>
        <v/>
      </c>
      <c r="AH25">
        <f>Q25*'1. Rates'!C$56</f>
        <v/>
      </c>
      <c r="AI25">
        <f>R25*'1. Rates'!D$56</f>
        <v/>
      </c>
      <c r="AJ25">
        <f>S25*'1. Rates'!E$56</f>
        <v/>
      </c>
      <c r="AK25">
        <f>T25*'1. Rates'!F$56</f>
        <v/>
      </c>
      <c r="AL25">
        <f>U25*'1. Rates'!G$56</f>
        <v/>
      </c>
      <c r="AM25">
        <f>V25*('1. Rates'!$Q61+SUM('1. Rates'!$H$49:$H$52))</f>
        <v/>
      </c>
      <c r="AN25">
        <f>W25*'1. Rates'!Q61</f>
        <v/>
      </c>
      <c r="AO25">
        <f>X25*P25</f>
        <v/>
      </c>
      <c r="AP25">
        <f>AH25+AI25+AJ25+AK25+AL25+AM25+AN25+AO25</f>
        <v/>
      </c>
      <c r="AQ25">
        <f>(Y25+AH25)*'1. Rates'!C$60</f>
        <v/>
      </c>
      <c r="AR25">
        <f>(Z25+AI25)*'1. Rates'!D$60</f>
        <v/>
      </c>
      <c r="AS25">
        <f>(AA25+AJ25)*'1. Rates'!E$60</f>
        <v/>
      </c>
      <c r="AT25">
        <f>(AB25+AK25)*'1. Rates'!F$60</f>
        <v/>
      </c>
      <c r="AU25">
        <f>(AC25+AL25)*'1. Rates'!G$60</f>
        <v/>
      </c>
      <c r="AV25">
        <f>(AD25+AM25)*'1. Rates'!H$60</f>
        <v/>
      </c>
      <c r="AW25">
        <f>(AE25+AN25)*'1. Rates'!$I$60</f>
        <v/>
      </c>
      <c r="AX25">
        <f>(AF25+AO25)*'1. Rates'!$J$60</f>
        <v/>
      </c>
      <c r="AY25">
        <f>AQ25+AR25+AS25+AT25+AU25+AV25+AW25+AX25</f>
        <v/>
      </c>
      <c r="AZ25">
        <f>Y25+AH25</f>
        <v/>
      </c>
      <c r="BA25">
        <f>Z25+AI25</f>
        <v/>
      </c>
      <c r="BB25">
        <f>AA25+AJ25</f>
        <v/>
      </c>
      <c r="BC25">
        <f>AB25+AK25</f>
        <v/>
      </c>
      <c r="BD25">
        <f>AC25+AL25</f>
        <v/>
      </c>
      <c r="BE25">
        <f>AD25+AM25</f>
        <v/>
      </c>
      <c r="BF25">
        <f>AE25+AN25</f>
        <v/>
      </c>
      <c r="BG25">
        <f>AF25+AO25</f>
        <v/>
      </c>
      <c r="BH25">
        <f>AZ25+BA25+BB25+BC25+BD25+BE25+BF25+BG25</f>
        <v/>
      </c>
      <c r="BI25">
        <f>Y25+AH25+AQ25</f>
        <v/>
      </c>
      <c r="BJ25">
        <f>Z25+AI25+AR25</f>
        <v/>
      </c>
      <c r="BK25">
        <f>AA25+AJ25+AS25</f>
        <v/>
      </c>
      <c r="BL25">
        <f>AB25+AK25+AT25</f>
        <v/>
      </c>
      <c r="BM25">
        <f>AC25+AL25+AU25</f>
        <v/>
      </c>
      <c r="BN25">
        <f>AD25+AM25+AV25</f>
        <v/>
      </c>
      <c r="BO25">
        <f>AE25+AN25+AW25</f>
        <v/>
      </c>
      <c r="BP25">
        <f>AF25+AO25+AX25</f>
        <v/>
      </c>
      <c r="BQ25">
        <f>BI25+BJ25+BK25+BL25+BM25+BN25+BO25+BP25</f>
        <v/>
      </c>
      <c r="BR25">
        <f>AZ25/Q25</f>
        <v/>
      </c>
      <c r="BS25">
        <f>BA25/R25</f>
        <v/>
      </c>
      <c r="BT25">
        <f>BB25/S25</f>
        <v/>
      </c>
      <c r="BU25">
        <f>BC25/T25</f>
        <v/>
      </c>
      <c r="BV25">
        <f>BD25/U25</f>
        <v/>
      </c>
      <c r="BW25">
        <f>BE25/V25</f>
        <v/>
      </c>
      <c r="BY25">
        <f>BG25/X25</f>
        <v/>
      </c>
      <c r="BZ25">
        <f>BH25/E25</f>
        <v/>
      </c>
      <c r="CA25">
        <f>BI25/Q25</f>
        <v/>
      </c>
      <c r="CB25">
        <f>BJ25/R25</f>
        <v/>
      </c>
      <c r="CC25">
        <f>BK25/S25</f>
        <v/>
      </c>
      <c r="CD25">
        <f>BL25/T25</f>
        <v/>
      </c>
      <c r="CE25">
        <f>BM25/U25</f>
        <v/>
      </c>
      <c r="CF25">
        <f>BN25/V25</f>
        <v/>
      </c>
      <c r="CH25">
        <f>BP25/X25</f>
        <v/>
      </c>
      <c r="CI25">
        <f>BQ25/E25</f>
        <v/>
      </c>
    </row>
    <row r="26">
      <c r="B26" t="n">
        <v>22</v>
      </c>
      <c r="P26">
        <f>AVERAGE(F26:J26)</f>
        <v/>
      </c>
      <c r="Q26">
        <f>'3. Nomination'!W27</f>
        <v/>
      </c>
      <c r="R26">
        <f>'3. Nomination'!X27</f>
        <v/>
      </c>
      <c r="S26">
        <f>'3. Nomination'!Y27</f>
        <v/>
      </c>
      <c r="T26">
        <f>'3. Nomination'!Z27</f>
        <v/>
      </c>
      <c r="U26">
        <f>'3. Nomination'!AA27</f>
        <v/>
      </c>
      <c r="V26">
        <f>'3. Nomination'!AB27</f>
        <v/>
      </c>
      <c r="W26">
        <f>'3. Nomination'!AC27</f>
        <v/>
      </c>
      <c r="X26">
        <f>E26-Q26-R26-S26-T26-U26-V26-W26</f>
        <v/>
      </c>
      <c r="Y26">
        <f>'1. Rates'!C$41*'1. Rates'!C$55</f>
        <v/>
      </c>
      <c r="Z26">
        <f>'1. Rates'!D$41*'1. Rates'!D$55</f>
        <v/>
      </c>
      <c r="AA26">
        <f>'1. Rates'!E$41*'1. Rates'!E$55</f>
        <v/>
      </c>
      <c r="AB26">
        <f>'1. Rates'!F$41*'1. Rates'!F$55</f>
        <v/>
      </c>
      <c r="AC26">
        <f>'1. Rates'!G$41*'1. Rates'!G$55</f>
        <v/>
      </c>
      <c r="AD26">
        <f>V26*'1. Rates'!H$55</f>
        <v/>
      </c>
      <c r="AG26">
        <f>Y26+Z26+AA26+AB26+AC26+AD26+AE26+AF26</f>
        <v/>
      </c>
      <c r="AH26">
        <f>Q26*'1. Rates'!C$56</f>
        <v/>
      </c>
      <c r="AI26">
        <f>R26*'1. Rates'!D$56</f>
        <v/>
      </c>
      <c r="AJ26">
        <f>S26*'1. Rates'!E$56</f>
        <v/>
      </c>
      <c r="AK26">
        <f>T26*'1. Rates'!F$56</f>
        <v/>
      </c>
      <c r="AL26">
        <f>U26*'1. Rates'!G$56</f>
        <v/>
      </c>
      <c r="AM26">
        <f>V26*('1. Rates'!$Q62+SUM('1. Rates'!$H$49:$H$52))</f>
        <v/>
      </c>
      <c r="AN26">
        <f>W26*'1. Rates'!Q62</f>
        <v/>
      </c>
      <c r="AO26">
        <f>X26*P26</f>
        <v/>
      </c>
      <c r="AP26">
        <f>AH26+AI26+AJ26+AK26+AL26+AM26+AN26+AO26</f>
        <v/>
      </c>
      <c r="AQ26">
        <f>(Y26+AH26)*'1. Rates'!C$60</f>
        <v/>
      </c>
      <c r="AR26">
        <f>(Z26+AI26)*'1. Rates'!D$60</f>
        <v/>
      </c>
      <c r="AS26">
        <f>(AA26+AJ26)*'1. Rates'!E$60</f>
        <v/>
      </c>
      <c r="AT26">
        <f>(AB26+AK26)*'1. Rates'!F$60</f>
        <v/>
      </c>
      <c r="AU26">
        <f>(AC26+AL26)*'1. Rates'!G$60</f>
        <v/>
      </c>
      <c r="AV26">
        <f>(AD26+AM26)*'1. Rates'!H$60</f>
        <v/>
      </c>
      <c r="AW26">
        <f>(AE26+AN26)*'1. Rates'!$I$60</f>
        <v/>
      </c>
      <c r="AX26">
        <f>(AF26+AO26)*'1. Rates'!$J$60</f>
        <v/>
      </c>
      <c r="AY26">
        <f>AQ26+AR26+AS26+AT26+AU26+AV26+AW26+AX26</f>
        <v/>
      </c>
      <c r="AZ26">
        <f>Y26+AH26</f>
        <v/>
      </c>
      <c r="BA26">
        <f>Z26+AI26</f>
        <v/>
      </c>
      <c r="BB26">
        <f>AA26+AJ26</f>
        <v/>
      </c>
      <c r="BC26">
        <f>AB26+AK26</f>
        <v/>
      </c>
      <c r="BD26">
        <f>AC26+AL26</f>
        <v/>
      </c>
      <c r="BE26">
        <f>AD26+AM26</f>
        <v/>
      </c>
      <c r="BF26">
        <f>AE26+AN26</f>
        <v/>
      </c>
      <c r="BG26">
        <f>AF26+AO26</f>
        <v/>
      </c>
      <c r="BH26">
        <f>AZ26+BA26+BB26+BC26+BD26+BE26+BF26+BG26</f>
        <v/>
      </c>
      <c r="BI26">
        <f>Y26+AH26+AQ26</f>
        <v/>
      </c>
      <c r="BJ26">
        <f>Z26+AI26+AR26</f>
        <v/>
      </c>
      <c r="BK26">
        <f>AA26+AJ26+AS26</f>
        <v/>
      </c>
      <c r="BL26">
        <f>AB26+AK26+AT26</f>
        <v/>
      </c>
      <c r="BM26">
        <f>AC26+AL26+AU26</f>
        <v/>
      </c>
      <c r="BN26">
        <f>AD26+AM26+AV26</f>
        <v/>
      </c>
      <c r="BO26">
        <f>AE26+AN26+AW26</f>
        <v/>
      </c>
      <c r="BP26">
        <f>AF26+AO26+AX26</f>
        <v/>
      </c>
      <c r="BQ26">
        <f>BI26+BJ26+BK26+BL26+BM26+BN26+BO26+BP26</f>
        <v/>
      </c>
      <c r="BR26">
        <f>AZ26/Q26</f>
        <v/>
      </c>
      <c r="BS26">
        <f>BA26/R26</f>
        <v/>
      </c>
      <c r="BT26">
        <f>BB26/S26</f>
        <v/>
      </c>
      <c r="BU26">
        <f>BC26/T26</f>
        <v/>
      </c>
      <c r="BV26">
        <f>BD26/U26</f>
        <v/>
      </c>
      <c r="BW26">
        <f>BE26/V26</f>
        <v/>
      </c>
      <c r="BY26">
        <f>BG26/X26</f>
        <v/>
      </c>
      <c r="BZ26">
        <f>BH26/E26</f>
        <v/>
      </c>
      <c r="CA26">
        <f>BI26/Q26</f>
        <v/>
      </c>
      <c r="CB26">
        <f>BJ26/R26</f>
        <v/>
      </c>
      <c r="CC26">
        <f>BK26/S26</f>
        <v/>
      </c>
      <c r="CD26">
        <f>BL26/T26</f>
        <v/>
      </c>
      <c r="CE26">
        <f>BM26/U26</f>
        <v/>
      </c>
      <c r="CF26">
        <f>BN26/V26</f>
        <v/>
      </c>
      <c r="CH26">
        <f>BP26/X26</f>
        <v/>
      </c>
      <c r="CI26">
        <f>BQ26/E26</f>
        <v/>
      </c>
    </row>
    <row r="27">
      <c r="B27" t="n">
        <v>23</v>
      </c>
      <c r="P27">
        <f>AVERAGE(F27:J27)</f>
        <v/>
      </c>
      <c r="Q27">
        <f>'3. Nomination'!W28</f>
        <v/>
      </c>
      <c r="R27">
        <f>'3. Nomination'!X28</f>
        <v/>
      </c>
      <c r="S27">
        <f>'3. Nomination'!Y28</f>
        <v/>
      </c>
      <c r="T27">
        <f>'3. Nomination'!Z28</f>
        <v/>
      </c>
      <c r="U27">
        <f>'3. Nomination'!AA28</f>
        <v/>
      </c>
      <c r="V27">
        <f>'3. Nomination'!AB28</f>
        <v/>
      </c>
      <c r="W27">
        <f>'3. Nomination'!AC28</f>
        <v/>
      </c>
      <c r="X27">
        <f>E27-Q27-R27-S27-T27-U27-V27-W27</f>
        <v/>
      </c>
      <c r="Y27">
        <f>'1. Rates'!C$41*'1. Rates'!C$55</f>
        <v/>
      </c>
      <c r="Z27">
        <f>'1. Rates'!D$41*'1. Rates'!D$55</f>
        <v/>
      </c>
      <c r="AA27">
        <f>'1. Rates'!E$41*'1. Rates'!E$55</f>
        <v/>
      </c>
      <c r="AB27">
        <f>'1. Rates'!F$41*'1. Rates'!F$55</f>
        <v/>
      </c>
      <c r="AC27">
        <f>'1. Rates'!G$41*'1. Rates'!G$55</f>
        <v/>
      </c>
      <c r="AD27">
        <f>V27*'1. Rates'!H$55</f>
        <v/>
      </c>
      <c r="AG27">
        <f>Y27+Z27+AA27+AB27+AC27+AD27+AE27+AF27</f>
        <v/>
      </c>
      <c r="AH27">
        <f>Q27*'1. Rates'!C$56</f>
        <v/>
      </c>
      <c r="AI27">
        <f>R27*'1. Rates'!D$56</f>
        <v/>
      </c>
      <c r="AJ27">
        <f>S27*'1. Rates'!E$56</f>
        <v/>
      </c>
      <c r="AK27">
        <f>T27*'1. Rates'!F$56</f>
        <v/>
      </c>
      <c r="AL27">
        <f>U27*'1. Rates'!G$56</f>
        <v/>
      </c>
      <c r="AM27">
        <f>V27*('1. Rates'!$Q63+SUM('1. Rates'!$H$49:$H$52))</f>
        <v/>
      </c>
      <c r="AN27">
        <f>W27*'1. Rates'!Q63</f>
        <v/>
      </c>
      <c r="AO27">
        <f>X27*P27</f>
        <v/>
      </c>
      <c r="AP27">
        <f>AH27+AI27+AJ27+AK27+AL27+AM27+AN27+AO27</f>
        <v/>
      </c>
      <c r="AQ27">
        <f>(Y27+AH27)*'1. Rates'!C$60</f>
        <v/>
      </c>
      <c r="AR27">
        <f>(Z27+AI27)*'1. Rates'!D$60</f>
        <v/>
      </c>
      <c r="AS27">
        <f>(AA27+AJ27)*'1. Rates'!E$60</f>
        <v/>
      </c>
      <c r="AT27">
        <f>(AB27+AK27)*'1. Rates'!F$60</f>
        <v/>
      </c>
      <c r="AU27">
        <f>(AC27+AL27)*'1. Rates'!G$60</f>
        <v/>
      </c>
      <c r="AV27">
        <f>(AD27+AM27)*'1. Rates'!H$60</f>
        <v/>
      </c>
      <c r="AW27">
        <f>(AE27+AN27)*'1. Rates'!$I$60</f>
        <v/>
      </c>
      <c r="AX27">
        <f>(AF27+AO27)*'1. Rates'!$J$60</f>
        <v/>
      </c>
      <c r="AY27">
        <f>AQ27+AR27+AS27+AT27+AU27+AV27+AW27+AX27</f>
        <v/>
      </c>
      <c r="AZ27">
        <f>Y27+AH27</f>
        <v/>
      </c>
      <c r="BA27">
        <f>Z27+AI27</f>
        <v/>
      </c>
      <c r="BB27">
        <f>AA27+AJ27</f>
        <v/>
      </c>
      <c r="BC27">
        <f>AB27+AK27</f>
        <v/>
      </c>
      <c r="BD27">
        <f>AC27+AL27</f>
        <v/>
      </c>
      <c r="BE27">
        <f>AD27+AM27</f>
        <v/>
      </c>
      <c r="BF27">
        <f>AE27+AN27</f>
        <v/>
      </c>
      <c r="BG27">
        <f>AF27+AO27</f>
        <v/>
      </c>
      <c r="BH27">
        <f>AZ27+BA27+BB27+BC27+BD27+BE27+BF27+BG27</f>
        <v/>
      </c>
      <c r="BI27">
        <f>Y27+AH27+AQ27</f>
        <v/>
      </c>
      <c r="BJ27">
        <f>Z27+AI27+AR27</f>
        <v/>
      </c>
      <c r="BK27">
        <f>AA27+AJ27+AS27</f>
        <v/>
      </c>
      <c r="BL27">
        <f>AB27+AK27+AT27</f>
        <v/>
      </c>
      <c r="BM27">
        <f>AC27+AL27+AU27</f>
        <v/>
      </c>
      <c r="BN27">
        <f>AD27+AM27+AV27</f>
        <v/>
      </c>
      <c r="BO27">
        <f>AE27+AN27+AW27</f>
        <v/>
      </c>
      <c r="BP27">
        <f>AF27+AO27+AX27</f>
        <v/>
      </c>
      <c r="BQ27">
        <f>BI27+BJ27+BK27+BL27+BM27+BN27+BO27+BP27</f>
        <v/>
      </c>
      <c r="BR27">
        <f>AZ27/Q27</f>
        <v/>
      </c>
      <c r="BS27">
        <f>BA27/R27</f>
        <v/>
      </c>
      <c r="BT27">
        <f>BB27/S27</f>
        <v/>
      </c>
      <c r="BU27">
        <f>BC27/T27</f>
        <v/>
      </c>
      <c r="BV27">
        <f>BD27/U27</f>
        <v/>
      </c>
      <c r="BW27">
        <f>BE27/V27</f>
        <v/>
      </c>
      <c r="BY27">
        <f>BG27/X27</f>
        <v/>
      </c>
      <c r="BZ27">
        <f>BH27/E27</f>
        <v/>
      </c>
      <c r="CA27">
        <f>BI27/Q27</f>
        <v/>
      </c>
      <c r="CB27">
        <f>BJ27/R27</f>
        <v/>
      </c>
      <c r="CC27">
        <f>BK27/S27</f>
        <v/>
      </c>
      <c r="CD27">
        <f>BL27/T27</f>
        <v/>
      </c>
      <c r="CE27">
        <f>BM27/U27</f>
        <v/>
      </c>
      <c r="CF27">
        <f>BN27/V27</f>
        <v/>
      </c>
      <c r="CH27">
        <f>BP27/X27</f>
        <v/>
      </c>
      <c r="CI27">
        <f>BQ27/E27</f>
        <v/>
      </c>
    </row>
    <row r="28">
      <c r="B28" t="n">
        <v>24</v>
      </c>
      <c r="P28">
        <f>AVERAGE(F28:J28)</f>
        <v/>
      </c>
      <c r="Q28">
        <f>'3. Nomination'!W29</f>
        <v/>
      </c>
      <c r="R28">
        <f>'3. Nomination'!X29</f>
        <v/>
      </c>
      <c r="S28">
        <f>'3. Nomination'!Y29</f>
        <v/>
      </c>
      <c r="T28">
        <f>'3. Nomination'!Z29</f>
        <v/>
      </c>
      <c r="U28">
        <f>'3. Nomination'!AA29</f>
        <v/>
      </c>
      <c r="V28">
        <f>'3. Nomination'!AB29</f>
        <v/>
      </c>
      <c r="W28">
        <f>'3. Nomination'!AC29</f>
        <v/>
      </c>
      <c r="X28">
        <f>E28-Q28-R28-S28-T28-U28-V28-W28</f>
        <v/>
      </c>
      <c r="Y28">
        <f>'1. Rates'!C$41*'1. Rates'!C$55</f>
        <v/>
      </c>
      <c r="Z28">
        <f>'1. Rates'!D$41*'1. Rates'!D$55</f>
        <v/>
      </c>
      <c r="AA28">
        <f>'1. Rates'!E$41*'1. Rates'!E$55</f>
        <v/>
      </c>
      <c r="AB28">
        <f>'1. Rates'!F$41*'1. Rates'!F$55</f>
        <v/>
      </c>
      <c r="AC28">
        <f>'1. Rates'!G$41*'1. Rates'!G$55</f>
        <v/>
      </c>
      <c r="AD28">
        <f>V28*'1. Rates'!H$55</f>
        <v/>
      </c>
      <c r="AG28">
        <f>Y28+Z28+AA28+AB28+AC28+AD28+AE28+AF28</f>
        <v/>
      </c>
      <c r="AH28">
        <f>Q28*'1. Rates'!C$56</f>
        <v/>
      </c>
      <c r="AI28">
        <f>R28*'1. Rates'!D$56</f>
        <v/>
      </c>
      <c r="AJ28">
        <f>S28*'1. Rates'!E$56</f>
        <v/>
      </c>
      <c r="AK28">
        <f>T28*'1. Rates'!F$56</f>
        <v/>
      </c>
      <c r="AL28">
        <f>U28*'1. Rates'!G$56</f>
        <v/>
      </c>
      <c r="AM28">
        <f>V28*('1. Rates'!$Q64+SUM('1. Rates'!$H$49:$H$52))</f>
        <v/>
      </c>
      <c r="AN28">
        <f>W28*'1. Rates'!Q64</f>
        <v/>
      </c>
      <c r="AO28">
        <f>X28*P28</f>
        <v/>
      </c>
      <c r="AP28">
        <f>AH28+AI28+AJ28+AK28+AL28+AM28+AN28+AO28</f>
        <v/>
      </c>
      <c r="AQ28">
        <f>(Y28+AH28)*'1. Rates'!C$60</f>
        <v/>
      </c>
      <c r="AR28">
        <f>(Z28+AI28)*'1. Rates'!D$60</f>
        <v/>
      </c>
      <c r="AS28">
        <f>(AA28+AJ28)*'1. Rates'!E$60</f>
        <v/>
      </c>
      <c r="AT28">
        <f>(AB28+AK28)*'1. Rates'!F$60</f>
        <v/>
      </c>
      <c r="AU28">
        <f>(AC28+AL28)*'1. Rates'!G$60</f>
        <v/>
      </c>
      <c r="AV28">
        <f>(AD28+AM28)*'1. Rates'!H$60</f>
        <v/>
      </c>
      <c r="AW28">
        <f>(AE28+AN28)*'1. Rates'!$I$60</f>
        <v/>
      </c>
      <c r="AX28">
        <f>(AF28+AO28)*'1. Rates'!$J$60</f>
        <v/>
      </c>
      <c r="AY28">
        <f>AQ28+AR28+AS28+AT28+AU28+AV28+AW28+AX28</f>
        <v/>
      </c>
      <c r="AZ28">
        <f>Y28+AH28</f>
        <v/>
      </c>
      <c r="BA28">
        <f>Z28+AI28</f>
        <v/>
      </c>
      <c r="BB28">
        <f>AA28+AJ28</f>
        <v/>
      </c>
      <c r="BC28">
        <f>AB28+AK28</f>
        <v/>
      </c>
      <c r="BD28">
        <f>AC28+AL28</f>
        <v/>
      </c>
      <c r="BE28">
        <f>AD28+AM28</f>
        <v/>
      </c>
      <c r="BF28">
        <f>AE28+AN28</f>
        <v/>
      </c>
      <c r="BG28">
        <f>AF28+AO28</f>
        <v/>
      </c>
      <c r="BH28">
        <f>AZ28+BA28+BB28+BC28+BD28+BE28+BF28+BG28</f>
        <v/>
      </c>
      <c r="BI28">
        <f>Y28+AH28+AQ28</f>
        <v/>
      </c>
      <c r="BJ28">
        <f>Z28+AI28+AR28</f>
        <v/>
      </c>
      <c r="BK28">
        <f>AA28+AJ28+AS28</f>
        <v/>
      </c>
      <c r="BL28">
        <f>AB28+AK28+AT28</f>
        <v/>
      </c>
      <c r="BM28">
        <f>AC28+AL28+AU28</f>
        <v/>
      </c>
      <c r="BN28">
        <f>AD28+AM28+AV28</f>
        <v/>
      </c>
      <c r="BO28">
        <f>AE28+AN28+AW28</f>
        <v/>
      </c>
      <c r="BP28">
        <f>AF28+AO28+AX28</f>
        <v/>
      </c>
      <c r="BQ28">
        <f>BI28+BJ28+BK28+BL28+BM28+BN28+BO28+BP28</f>
        <v/>
      </c>
      <c r="BR28">
        <f>AZ28/Q28</f>
        <v/>
      </c>
      <c r="BS28">
        <f>BA28/R28</f>
        <v/>
      </c>
      <c r="BT28">
        <f>BB28/S28</f>
        <v/>
      </c>
      <c r="BU28">
        <f>BC28/T28</f>
        <v/>
      </c>
      <c r="BV28">
        <f>BD28/U28</f>
        <v/>
      </c>
      <c r="BW28">
        <f>BE28/V28</f>
        <v/>
      </c>
      <c r="BY28">
        <f>BG28/X28</f>
        <v/>
      </c>
      <c r="BZ28">
        <f>BH28/E28</f>
        <v/>
      </c>
      <c r="CA28">
        <f>BI28/Q28</f>
        <v/>
      </c>
      <c r="CB28">
        <f>BJ28/R28</f>
        <v/>
      </c>
      <c r="CC28">
        <f>BK28/S28</f>
        <v/>
      </c>
      <c r="CD28">
        <f>BL28/T28</f>
        <v/>
      </c>
      <c r="CE28">
        <f>BM28/U28</f>
        <v/>
      </c>
      <c r="CF28">
        <f>BN28/V28</f>
        <v/>
      </c>
      <c r="CH28">
        <f>BP28/X28</f>
        <v/>
      </c>
      <c r="CI28">
        <f>BQ28/E28</f>
        <v/>
      </c>
    </row>
    <row r="29">
      <c r="B29" t="inlineStr">
        <is>
          <t>SUM/AVE</t>
        </is>
      </c>
      <c r="C29">
        <f>SUM(C5:C28)</f>
        <v/>
      </c>
      <c r="D29">
        <f>SUM(D5:D28)</f>
        <v/>
      </c>
      <c r="E29">
        <f>SUM(E5:E28)</f>
        <v/>
      </c>
      <c r="F29">
        <f>IFERROR(AVERAGE(F5:F28),0)</f>
        <v/>
      </c>
      <c r="G29">
        <f>IFERROR(AVERAGE(G5:G28),0)</f>
        <v/>
      </c>
      <c r="H29">
        <f>IFERROR(AVERAGE(H5:H28),0)</f>
        <v/>
      </c>
      <c r="I29">
        <f>IFERROR(AVERAGE(I5:I28),0)</f>
        <v/>
      </c>
      <c r="J29">
        <f>IFERROR(AVERAGE(J5:J28),0)</f>
        <v/>
      </c>
      <c r="K29">
        <f>IFERROR(AVERAGE(K5:K28),0)</f>
        <v/>
      </c>
      <c r="L29">
        <f>IFERROR(AVERAGE(L5:L28),0)</f>
        <v/>
      </c>
      <c r="M29">
        <f>IFERROR(AVERAGE(M5:M28),0)</f>
        <v/>
      </c>
      <c r="N29">
        <f>IFERROR(AVERAGE(N5:N28),0)</f>
        <v/>
      </c>
      <c r="O29">
        <f>IFERROR(AVERAGE(O5:O28),0)</f>
        <v/>
      </c>
      <c r="P29">
        <f>IFERROR(AVERAGE(P5:P28),0)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>
        <f>SUM(V5:V28)</f>
        <v/>
      </c>
      <c r="W29">
        <f>SUM(W5:W28)</f>
        <v/>
      </c>
      <c r="X29">
        <f>SUM(X5:X28)</f>
        <v/>
      </c>
      <c r="Y29">
        <f>SUM(Y5:Y28)</f>
        <v/>
      </c>
      <c r="Z29">
        <f>SUM(Z5:Z28)</f>
        <v/>
      </c>
      <c r="AA29">
        <f>SUM(AA5:AA28)</f>
        <v/>
      </c>
      <c r="AB29">
        <f>SUM(AB5:AB28)</f>
        <v/>
      </c>
      <c r="AC29">
        <f>SUM(AC5:AC28)</f>
        <v/>
      </c>
      <c r="AD29">
        <f>SUM(AD5:AD28)</f>
        <v/>
      </c>
      <c r="AE29">
        <f>SUM(AE5:AE28)</f>
        <v/>
      </c>
      <c r="AF29">
        <f>SUM(AF5:AF28)</f>
        <v/>
      </c>
      <c r="AG29">
        <f>SUM(AG5:AG28)</f>
        <v/>
      </c>
      <c r="AH29">
        <f>SUM(AH5:AH28)</f>
        <v/>
      </c>
      <c r="AI29">
        <f>SUM(AI5:AI28)</f>
        <v/>
      </c>
      <c r="AJ29">
        <f>SUM(AJ5:AJ28)</f>
        <v/>
      </c>
      <c r="AK29">
        <f>SUM(AK5:AK28)</f>
        <v/>
      </c>
      <c r="AL29">
        <f>SUM(AL5:AL28)</f>
        <v/>
      </c>
      <c r="AM29">
        <f>SUM(AM5:AM28)</f>
        <v/>
      </c>
      <c r="AN29">
        <f>SUM(AN5:AN28)</f>
        <v/>
      </c>
      <c r="AO29">
        <f>SUM(AO5:AO28)</f>
        <v/>
      </c>
      <c r="AP29">
        <f>SUM(AP5:AP28)</f>
        <v/>
      </c>
      <c r="AQ29">
        <f>SUM(AQ5:AQ28)</f>
        <v/>
      </c>
      <c r="AR29">
        <f>SUM(AR5:AR28)</f>
        <v/>
      </c>
      <c r="AS29">
        <f>SUM(AS5:AS28)</f>
        <v/>
      </c>
      <c r="AT29">
        <f>SUM(AT5:AT28)</f>
        <v/>
      </c>
      <c r="AU29">
        <f>SUM(AU5:AU28)</f>
        <v/>
      </c>
      <c r="AV29">
        <f>SUM(AV5:AV28)</f>
        <v/>
      </c>
      <c r="AW29">
        <f>SUM(AW5:AW28)</f>
        <v/>
      </c>
      <c r="AX29">
        <f>SUM(AX5:AX28)</f>
        <v/>
      </c>
      <c r="AY29">
        <f>SUM(AY5:AY28)</f>
        <v/>
      </c>
      <c r="AZ29">
        <f>SUM(AZ5:AZ28)</f>
        <v/>
      </c>
      <c r="BA29">
        <f>SUM(BA5:BA28)</f>
        <v/>
      </c>
      <c r="BB29">
        <f>SUM(BB5:BB28)</f>
        <v/>
      </c>
      <c r="BC29">
        <f>SUM(BC5:BC28)</f>
        <v/>
      </c>
      <c r="BD29">
        <f>SUM(BD5:BD28)</f>
        <v/>
      </c>
      <c r="BE29">
        <f>SUM(BE5:BE28)</f>
        <v/>
      </c>
      <c r="BF29">
        <f>SUM(BF5:BF28)</f>
        <v/>
      </c>
      <c r="BG29">
        <f>SUM(BG5:BG28)</f>
        <v/>
      </c>
      <c r="BH29">
        <f>SUM(BH5:BH28)</f>
        <v/>
      </c>
      <c r="BI29">
        <f>SUM(BI5:BI28)</f>
        <v/>
      </c>
      <c r="BJ29">
        <f>SUM(BJ5:BJ28)</f>
        <v/>
      </c>
      <c r="BK29">
        <f>SUM(BK5:BK28)</f>
        <v/>
      </c>
      <c r="BL29">
        <f>SUM(BL5:BL28)</f>
        <v/>
      </c>
      <c r="BM29">
        <f>SUM(BM5:BM28)</f>
        <v/>
      </c>
      <c r="BN29">
        <f>SUM(BN5:BN28)</f>
        <v/>
      </c>
      <c r="BO29">
        <f>SUM(BO5:BO28)</f>
        <v/>
      </c>
      <c r="BP29">
        <f>SUM(BP5:BP28)</f>
        <v/>
      </c>
      <c r="BQ29">
        <f>SUM(BQ5:BQ28)</f>
        <v/>
      </c>
      <c r="BR29">
        <f>AZ29/Q29</f>
        <v/>
      </c>
      <c r="BS29">
        <f>BA29/R29</f>
        <v/>
      </c>
      <c r="BT29">
        <f>BB29/S29</f>
        <v/>
      </c>
      <c r="BU29">
        <f>BC29/T29</f>
        <v/>
      </c>
      <c r="BV29">
        <f>BD29/U29</f>
        <v/>
      </c>
      <c r="BW29">
        <f>BE29/V29</f>
        <v/>
      </c>
      <c r="BY29">
        <f>BG29/X29</f>
        <v/>
      </c>
      <c r="BZ29">
        <f>BH29/E29</f>
        <v/>
      </c>
      <c r="CA29">
        <f>BI29/Q29</f>
        <v/>
      </c>
      <c r="CB29">
        <f>BJ29/R29</f>
        <v/>
      </c>
      <c r="CC29">
        <f>BK29/S29</f>
        <v/>
      </c>
      <c r="CD29">
        <f>BL29/T29</f>
        <v/>
      </c>
      <c r="CE29">
        <f>BM29/U29</f>
        <v/>
      </c>
      <c r="CF29">
        <f>BN29/V29</f>
        <v/>
      </c>
      <c r="CG29">
        <f>BO29/W29</f>
        <v/>
      </c>
      <c r="CH29">
        <f>BP29/X29</f>
        <v/>
      </c>
      <c r="CI29">
        <f>BQ29/E29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2024-06-27T21:38:56Z</dcterms:created>
  <dcterms:modified xmlns:dcterms="http://purl.org/dc/terms/" xmlns:xsi="http://www.w3.org/2001/XMLSchema-instance" xsi:type="dcterms:W3CDTF">2024-06-27T21:38:56Z</dcterms:modified>
</cp:coreProperties>
</file>