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esktop\Ali_Safaei\SharedFolder_Ubuntu18\"/>
    </mc:Choice>
  </mc:AlternateContent>
  <bookViews>
    <workbookView xWindow="0" yWindow="0" windowWidth="22260" windowHeight="12432" tabRatio="383" activeTab="3"/>
  </bookViews>
  <sheets>
    <sheet name="X-Y plane test" sheetId="1" r:id="rId1"/>
    <sheet name="Z axis test" sheetId="2" r:id="rId2"/>
    <sheet name="Moving Tag test" sheetId="3" r:id="rId3"/>
    <sheet name="EKF comparis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C40" i="1"/>
  <c r="D40" i="1"/>
  <c r="E40" i="1"/>
  <c r="F40" i="1"/>
  <c r="G40" i="1"/>
  <c r="H40" i="1"/>
  <c r="I40" i="1"/>
  <c r="J40" i="1"/>
  <c r="B40" i="1"/>
  <c r="C38" i="1"/>
  <c r="D38" i="1"/>
  <c r="E38" i="1"/>
  <c r="F38" i="1"/>
  <c r="G38" i="1"/>
  <c r="H38" i="1"/>
  <c r="I38" i="1"/>
  <c r="J38" i="1"/>
  <c r="B38" i="1"/>
  <c r="C36" i="1"/>
  <c r="D36" i="1"/>
  <c r="E36" i="1"/>
  <c r="F36" i="1"/>
  <c r="G36" i="1"/>
  <c r="H36" i="1"/>
  <c r="I36" i="1"/>
  <c r="J36" i="1"/>
  <c r="B36" i="1"/>
  <c r="C34" i="1"/>
  <c r="D34" i="1"/>
  <c r="E34" i="1"/>
  <c r="F34" i="1"/>
  <c r="G34" i="1"/>
  <c r="H34" i="1"/>
  <c r="I34" i="1"/>
  <c r="J34" i="1"/>
  <c r="B34" i="1"/>
  <c r="C5" i="2"/>
  <c r="C4" i="2"/>
  <c r="C3" i="2"/>
  <c r="C2" i="2"/>
  <c r="D28" i="1"/>
  <c r="F28" i="1"/>
  <c r="H28" i="1"/>
  <c r="J28" i="1"/>
  <c r="D24" i="1"/>
  <c r="F24" i="1"/>
  <c r="H24" i="1"/>
  <c r="J24" i="1"/>
  <c r="D20" i="1"/>
  <c r="F20" i="1"/>
  <c r="H20" i="1"/>
  <c r="J20" i="1"/>
  <c r="B20" i="1"/>
  <c r="B24" i="1"/>
  <c r="B28" i="1"/>
  <c r="J5" i="1"/>
  <c r="I5" i="1"/>
  <c r="H5" i="1"/>
  <c r="G5" i="1"/>
  <c r="F5" i="1"/>
  <c r="E5" i="1"/>
  <c r="D5" i="1"/>
  <c r="J3" i="1"/>
  <c r="I3" i="1"/>
  <c r="H3" i="1"/>
  <c r="G3" i="1"/>
  <c r="F3" i="1"/>
  <c r="E3" i="1"/>
  <c r="D3" i="1"/>
  <c r="C3" i="1"/>
  <c r="C5" i="1"/>
  <c r="J7" i="1"/>
  <c r="I7" i="1"/>
  <c r="H7" i="1"/>
  <c r="G7" i="1"/>
  <c r="F7" i="1"/>
  <c r="E7" i="1"/>
  <c r="D7" i="1"/>
  <c r="C7" i="1"/>
  <c r="J9" i="1"/>
  <c r="I9" i="1"/>
  <c r="H9" i="1"/>
  <c r="G9" i="1"/>
  <c r="F9" i="1"/>
  <c r="E9" i="1"/>
  <c r="D9" i="1"/>
  <c r="C9" i="1"/>
  <c r="B3" i="1"/>
  <c r="B5" i="1"/>
  <c r="B7" i="1"/>
  <c r="B9" i="1"/>
  <c r="J4" i="1"/>
  <c r="J2" i="1"/>
  <c r="J19" i="1" s="1"/>
  <c r="I8" i="1"/>
  <c r="I6" i="1"/>
  <c r="I4" i="1"/>
  <c r="C8" i="1"/>
  <c r="C6" i="1"/>
  <c r="J10" i="1"/>
  <c r="J27" i="1" s="1"/>
  <c r="I10" i="1"/>
  <c r="I2" i="1" s="1"/>
  <c r="H10" i="1"/>
  <c r="H27" i="1" s="1"/>
  <c r="G10" i="1"/>
  <c r="F10" i="1"/>
  <c r="F4" i="1" s="1"/>
  <c r="E10" i="1"/>
  <c r="E8" i="1" s="1"/>
  <c r="J11" i="1"/>
  <c r="I11" i="1"/>
  <c r="H11" i="1"/>
  <c r="G11" i="1"/>
  <c r="F11" i="1"/>
  <c r="E11" i="1"/>
  <c r="D11" i="1"/>
  <c r="D10" i="1"/>
  <c r="D2" i="1" s="1"/>
  <c r="D19" i="1" s="1"/>
  <c r="C11" i="1"/>
  <c r="C10" i="1"/>
  <c r="C4" i="1" s="1"/>
  <c r="B11" i="1"/>
  <c r="B10" i="1"/>
  <c r="B2" i="1" s="1"/>
  <c r="B19" i="1" s="1"/>
  <c r="F27" i="1" l="1"/>
  <c r="D27" i="1"/>
  <c r="D6" i="1"/>
  <c r="D23" i="1" s="1"/>
  <c r="G6" i="1"/>
  <c r="J6" i="1"/>
  <c r="J23" i="1" s="1"/>
  <c r="F6" i="1"/>
  <c r="F23" i="1" s="1"/>
  <c r="G2" i="1"/>
  <c r="D8" i="1"/>
  <c r="J8" i="1"/>
  <c r="B8" i="1"/>
  <c r="H2" i="1"/>
  <c r="H19" i="1" s="1"/>
  <c r="B6" i="1"/>
  <c r="B23" i="1" s="1"/>
  <c r="E4" i="1"/>
  <c r="H4" i="1"/>
  <c r="B4" i="1"/>
  <c r="E6" i="1"/>
  <c r="H6" i="1"/>
  <c r="H23" i="1" s="1"/>
  <c r="B27" i="1"/>
  <c r="F8" i="1"/>
  <c r="D4" i="1"/>
  <c r="G4" i="1"/>
  <c r="G8" i="1"/>
  <c r="E2" i="1"/>
  <c r="H8" i="1"/>
  <c r="C2" i="1"/>
  <c r="F2" i="1"/>
  <c r="F19" i="1" s="1"/>
</calcChain>
</file>

<file path=xl/sharedStrings.xml><?xml version="1.0" encoding="utf-8"?>
<sst xmlns="http://schemas.openxmlformats.org/spreadsheetml/2006/main" count="79" uniqueCount="29">
  <si>
    <t>O_x</t>
  </si>
  <si>
    <t>O_y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</si>
  <si>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</si>
  <si>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</si>
  <si>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</si>
  <si>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</si>
  <si>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</si>
  <si>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</si>
  <si>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</si>
  <si>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</si>
  <si>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</si>
  <si>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Y1</t>
  </si>
  <si>
    <t>Y2</t>
  </si>
  <si>
    <t>Y3</t>
  </si>
  <si>
    <t>Y4</t>
  </si>
  <si>
    <t>Y5</t>
  </si>
  <si>
    <t>Exact</t>
  </si>
  <si>
    <t>Estimate</t>
  </si>
  <si>
    <t>x-position</t>
  </si>
  <si>
    <t>y-position</t>
  </si>
  <si>
    <t>P1</t>
  </si>
  <si>
    <t>P2</t>
  </si>
  <si>
    <t>P3</t>
  </si>
  <si>
    <t>P4</t>
  </si>
  <si>
    <t>x=1664,y=2633</t>
  </si>
  <si>
    <t>Calibration</t>
  </si>
  <si>
    <t>Actual</t>
  </si>
  <si>
    <t>mean</t>
  </si>
  <si>
    <t>Total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</si>
</sst>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5" borderId="4" xfId="0" applyFill="1" applyBorder="1"/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6" xfId="0" applyFont="1" applyBorder="1"/>
    <xf numFmtId="0" fontId="4" fillId="0" borderId="5" xfId="0" applyFont="1" applyBorder="1"/>
    <xf numFmtId="0" fontId="4" fillId="0" borderId="8" xfId="0" applyFont="1" applyBorder="1"/>
    <xf numFmtId="0" fontId="4" fillId="0" borderId="3" xfId="0" applyFont="1" applyBorder="1"/>
    <xf numFmtId="0" fontId="4" fillId="0" borderId="7" xfId="0" applyFont="1" applyBorder="1"/>
    <xf numFmtId="0" fontId="4" fillId="0" borderId="2" xfId="0" applyFont="1" applyBorder="1"/>
    <xf numFmtId="0" fontId="4" fillId="0" borderId="6" xfId="0" applyFont="1" applyBorder="1"/>
    <xf numFmtId="0" fontId="0" fillId="5" borderId="10" xfId="0" applyFill="1" applyBorder="1"/>
    <xf numFmtId="0" fontId="5" fillId="0" borderId="6" xfId="0" applyFont="1" applyBorder="1"/>
    <xf numFmtId="0" fontId="5" fillId="0" borderId="2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1" xfId="0" applyFont="1" applyBorder="1"/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0" fillId="5" borderId="9" xfId="0" applyFill="1" applyBorder="1"/>
    <xf numFmtId="0" fontId="0" fillId="5" borderId="0" xfId="0" applyFill="1" applyBorder="1"/>
    <xf numFmtId="0" fontId="2" fillId="4" borderId="0" xfId="0" applyFont="1" applyFill="1"/>
    <xf numFmtId="0" fontId="3" fillId="4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210094</xdr:colOff>
      <xdr:row>19</xdr:row>
      <xdr:rowOff>77288</xdr:rowOff>
    </xdr:from>
    <xdr:to>
      <xdr:col>9</xdr:col>
      <xdr:colOff>161865</xdr:colOff>
      <xdr:row>40</xdr:row>
      <xdr:rowOff>82250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694" y="3552008"/>
          <a:ext cx="4828571" cy="3845442"/>
        </a:xfrm>
        <a:prstGeom prst="rect">
          <a:avLst/>
        </a:prstGeom>
      </xdr:spPr>
    </xdr:pic>
    <xdr:clientData/>
  </xdr:twoCellAnchor>
  <xdr:twoCellAnchor editAs="oneCell">
    <xdr:from>
      <xdr:col>9</xdr:col>
      <xdr:colOff>373380</xdr:colOff>
      <xdr:row>19</xdr:row>
      <xdr:rowOff>82731</xdr:rowOff>
    </xdr:from>
    <xdr:to>
      <xdr:col>17</xdr:col>
      <xdr:colOff>372770</xdr:colOff>
      <xdr:row>40</xdr:row>
      <xdr:rowOff>63476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9780" y="3557451"/>
          <a:ext cx="4876190" cy="3821225"/>
        </a:xfrm>
        <a:prstGeom prst="rect">
          <a:avLst/>
        </a:prstGeom>
      </xdr:spPr>
    </xdr:pic>
    <xdr:clientData/>
  </xdr:twoCellAnchor>
  <xdr:twoCellAnchor editAs="oneCell">
    <xdr:from>
      <xdr:col>18</xdr:col>
      <xdr:colOff>84909</xdr:colOff>
      <xdr:row>19</xdr:row>
      <xdr:rowOff>119743</xdr:rowOff>
    </xdr:from>
    <xdr:to>
      <xdr:col>25</xdr:col>
      <xdr:colOff>522471</xdr:colOff>
      <xdr:row>40</xdr:row>
      <xdr:rowOff>62392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7709" y="3594463"/>
          <a:ext cx="4704762" cy="3783129"/>
        </a:xfrm>
        <a:prstGeom prst="rect">
          <a:avLst/>
        </a:prstGeom>
      </xdr:spPr>
    </xdr:pic>
    <xdr:clientData/>
  </xdr:twoCellAnchor>
  <xdr:oneCellAnchor>
    <xdr:from>
      <xdr:col>3</xdr:col>
      <xdr:colOff>297180</xdr:colOff>
      <xdr:row>1</xdr:row>
      <xdr:rowOff>45720</xdr:rowOff>
    </xdr:from>
    <xdr:ext cx="12938760" cy="3106876"/>
    <xdr:sp macro="" textlink="">
      <xdr:nvSpPr>
        <xdr:cNvPr id="5" name="TextBox 4"/>
        <xdr:cNvSpPr txBox="1"/>
      </xdr:nvSpPr>
      <xdr:spPr>
        <a:xfrm>
          <a:off x="2125980" y="228600"/>
          <a:ext cx="12938760" cy="310687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This is the set of results for</a:t>
          </a:r>
          <a:r>
            <a:rPr lang="en-US" sz="1400" baseline="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X,Y,Z elements of the</a:t>
          </a:r>
          <a:r>
            <a:rPr lang="en-US" sz="140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measured position of a moving tag module, while it was moving in X-Y plane</a:t>
          </a:r>
          <a:r>
            <a:rPr lang="en-US" sz="1400" baseline="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and</a:t>
          </a:r>
          <a:r>
            <a:rPr lang="en-US" sz="140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its Z axis position was constant. In the test, the tag</a:t>
          </a:r>
          <a:r>
            <a:rPr lang="en-US" sz="1400" baseline="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module was located on a wheeled-chair and pushed in the lab in the direction of north-west in a local coordinate system. The data is gathered for the whole test, starting from a stationary state, moving toward north-west and reaching at the final stationary state. </a:t>
          </a:r>
          <a:endParaRPr lang="en-US" sz="1400">
            <a:solidFill>
              <a:schemeClr val="tx1"/>
            </a:solidFill>
            <a:latin typeface="Andalus" panose="02020603050405020304" pitchFamily="18" charset="-78"/>
            <a:cs typeface="Andalus" panose="02020603050405020304" pitchFamily="18" charset="-78"/>
          </a:endParaRPr>
        </a:p>
        <a:p>
          <a:r>
            <a:rPr lang="en-US" sz="140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As can be seen:</a:t>
          </a:r>
        </a:p>
        <a:p>
          <a:r>
            <a:rPr lang="en-US" sz="140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1.</a:t>
          </a:r>
          <a:r>
            <a:rPr lang="en-US" sz="1400" baseline="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The variation of the measured values in X-Y plane during the movement of the module is low. We can claim that the measured positions in X-Y plane during the movement is almost as smooth as</a:t>
          </a:r>
          <a:r>
            <a:rPr lang="en-US" sz="140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the measured</a:t>
          </a:r>
          <a:r>
            <a:rPr lang="en-US" sz="1400" baseline="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positions in X-Y plane while the tag is stationary. No harsh disruption in measurements is observed while the tag is moving.</a:t>
          </a:r>
          <a:endParaRPr lang="en-US" sz="1400">
            <a:solidFill>
              <a:schemeClr val="tx1"/>
            </a:solidFill>
            <a:latin typeface="Andalus" panose="02020603050405020304" pitchFamily="18" charset="-78"/>
            <a:cs typeface="Andalus" panose="02020603050405020304" pitchFamily="18" charset="-78"/>
          </a:endParaRPr>
        </a:p>
        <a:p>
          <a:r>
            <a:rPr lang="en-US" sz="140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2. Although the Z position of the element is constant, the measured Z position of the tag is changing according to its movement in X-Y plane. It is a not-acceptable result. So, the localization algorithm should</a:t>
          </a:r>
          <a:r>
            <a:rPr lang="en-US" sz="1400" baseline="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be improved to solve this issue.</a:t>
          </a:r>
        </a:p>
        <a:p>
          <a:r>
            <a:rPr lang="en-US" sz="1400" baseline="0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3. The variation of the measured positions in X,Y,Z directions for the tag during the stationary states is very minor and the results are changing a little around their corresponding mean values. The achieved standard deviation of the measurements in X,Y,Z directions are 10,8,6 mm at the initial statinary state, respectively; these values are 12,12,9 mm for the final stationary state, respectively. </a:t>
          </a:r>
          <a:endParaRPr lang="en-US" sz="1400">
            <a:solidFill>
              <a:schemeClr val="tx1"/>
            </a:solidFill>
            <a:latin typeface="Andalus" panose="02020603050405020304" pitchFamily="18" charset="-78"/>
            <a:cs typeface="Andalus" panose="02020603050405020304" pitchFamily="18" charset="-7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7</xdr:row>
      <xdr:rowOff>60960</xdr:rowOff>
    </xdr:from>
    <xdr:to>
      <xdr:col>13</xdr:col>
      <xdr:colOff>536888</xdr:colOff>
      <xdr:row>36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1341120"/>
          <a:ext cx="8286428" cy="5394960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</xdr:colOff>
      <xdr:row>7</xdr:row>
      <xdr:rowOff>155968</xdr:rowOff>
    </xdr:from>
    <xdr:to>
      <xdr:col>29</xdr:col>
      <xdr:colOff>586739</xdr:colOff>
      <xdr:row>36</xdr:row>
      <xdr:rowOff>172405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2980" y="1436128"/>
          <a:ext cx="9662159" cy="5319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A24" zoomScale="115" zoomScaleNormal="115" workbookViewId="0">
      <selection activeCell="D42" sqref="D42"/>
    </sheetView>
  </sheetViews>
  <sheetFormatPr defaultRowHeight="14.4" x14ac:dyDescent="0.3"/>
  <cols>
    <col min="1" max="1" width="10.77734375" customWidth="1"/>
  </cols>
  <sheetData>
    <row r="1" spans="1:22" x14ac:dyDescent="0.3">
      <c r="A1" s="1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2"/>
      <c r="L1" s="1"/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</row>
    <row r="2" spans="1:22" x14ac:dyDescent="0.3">
      <c r="A2" s="30" t="s">
        <v>11</v>
      </c>
      <c r="B2" s="11">
        <f t="shared" ref="B2:J2" si="0">B10</f>
        <v>1524</v>
      </c>
      <c r="C2" s="12">
        <f t="shared" si="0"/>
        <v>1829</v>
      </c>
      <c r="D2" s="12">
        <f t="shared" si="0"/>
        <v>2134</v>
      </c>
      <c r="E2" s="12">
        <f t="shared" si="0"/>
        <v>2439</v>
      </c>
      <c r="F2" s="12">
        <f t="shared" si="0"/>
        <v>2744</v>
      </c>
      <c r="G2" s="12">
        <f t="shared" si="0"/>
        <v>3049</v>
      </c>
      <c r="H2" s="12">
        <f t="shared" si="0"/>
        <v>3354</v>
      </c>
      <c r="I2" s="12">
        <f t="shared" si="0"/>
        <v>3659</v>
      </c>
      <c r="J2" s="11">
        <f t="shared" si="0"/>
        <v>3964</v>
      </c>
      <c r="K2" s="2"/>
      <c r="L2" s="30" t="s">
        <v>11</v>
      </c>
      <c r="M2" s="5">
        <v>1670</v>
      </c>
      <c r="N2" s="6"/>
      <c r="O2" s="6">
        <v>2250</v>
      </c>
      <c r="P2" s="6"/>
      <c r="Q2" s="6">
        <v>2770</v>
      </c>
      <c r="R2" s="6"/>
      <c r="S2" s="6">
        <v>3450</v>
      </c>
      <c r="T2" s="6"/>
      <c r="U2" s="5">
        <v>3920</v>
      </c>
      <c r="V2" t="s">
        <v>18</v>
      </c>
    </row>
    <row r="3" spans="1:22" ht="15" thickBot="1" x14ac:dyDescent="0.35">
      <c r="A3" s="30"/>
      <c r="B3" s="13">
        <f>(4*305)+P22</f>
        <v>3688</v>
      </c>
      <c r="C3" s="14">
        <f>B3</f>
        <v>3688</v>
      </c>
      <c r="D3" s="14">
        <f>B3</f>
        <v>3688</v>
      </c>
      <c r="E3" s="14">
        <f>B3</f>
        <v>3688</v>
      </c>
      <c r="F3" s="14">
        <f>B3</f>
        <v>3688</v>
      </c>
      <c r="G3" s="14">
        <f>B3</f>
        <v>3688</v>
      </c>
      <c r="H3" s="14">
        <f>B3</f>
        <v>3688</v>
      </c>
      <c r="I3" s="14">
        <f>B3</f>
        <v>3688</v>
      </c>
      <c r="J3" s="13">
        <f>B3</f>
        <v>3688</v>
      </c>
      <c r="K3" s="2"/>
      <c r="L3" s="30"/>
      <c r="M3" s="7">
        <v>3860</v>
      </c>
      <c r="N3" s="8"/>
      <c r="O3" s="8">
        <v>3980</v>
      </c>
      <c r="P3" s="8"/>
      <c r="Q3" s="8">
        <v>3720</v>
      </c>
      <c r="R3" s="8"/>
      <c r="S3" s="8">
        <v>3930</v>
      </c>
      <c r="T3" s="8"/>
      <c r="U3" s="7">
        <v>3960</v>
      </c>
      <c r="V3" t="s">
        <v>19</v>
      </c>
    </row>
    <row r="4" spans="1:22" x14ac:dyDescent="0.3">
      <c r="A4" s="30" t="s">
        <v>12</v>
      </c>
      <c r="B4" s="15">
        <f t="shared" ref="B4:J4" si="1">B10</f>
        <v>1524</v>
      </c>
      <c r="C4" s="16">
        <f t="shared" si="1"/>
        <v>1829</v>
      </c>
      <c r="D4" s="16">
        <f t="shared" si="1"/>
        <v>2134</v>
      </c>
      <c r="E4" s="16">
        <f t="shared" si="1"/>
        <v>2439</v>
      </c>
      <c r="F4" s="16">
        <f t="shared" si="1"/>
        <v>2744</v>
      </c>
      <c r="G4" s="16">
        <f t="shared" si="1"/>
        <v>3049</v>
      </c>
      <c r="H4" s="16">
        <f t="shared" si="1"/>
        <v>3354</v>
      </c>
      <c r="I4" s="16">
        <f t="shared" si="1"/>
        <v>3659</v>
      </c>
      <c r="J4" s="15">
        <f t="shared" si="1"/>
        <v>3964</v>
      </c>
      <c r="K4" s="2"/>
      <c r="L4" s="30" t="s">
        <v>12</v>
      </c>
      <c r="M4" s="9"/>
      <c r="N4" s="10"/>
      <c r="O4" s="10"/>
      <c r="P4" s="10"/>
      <c r="Q4" s="10"/>
      <c r="R4" s="10"/>
      <c r="S4" s="10"/>
      <c r="T4" s="10"/>
      <c r="U4" s="9"/>
      <c r="V4" t="s">
        <v>18</v>
      </c>
    </row>
    <row r="5" spans="1:22" ht="15" thickBot="1" x14ac:dyDescent="0.35">
      <c r="A5" s="30"/>
      <c r="B5" s="13">
        <f>(3*305)+P22</f>
        <v>3383</v>
      </c>
      <c r="C5" s="14">
        <f>B5</f>
        <v>3383</v>
      </c>
      <c r="D5" s="14">
        <f>B5</f>
        <v>3383</v>
      </c>
      <c r="E5" s="14">
        <f>B5</f>
        <v>3383</v>
      </c>
      <c r="F5" s="14">
        <f>B5</f>
        <v>3383</v>
      </c>
      <c r="G5" s="14">
        <f>B5</f>
        <v>3383</v>
      </c>
      <c r="H5" s="14">
        <f>B5</f>
        <v>3383</v>
      </c>
      <c r="I5" s="14">
        <f>B5</f>
        <v>3383</v>
      </c>
      <c r="J5" s="13">
        <f>B5</f>
        <v>3383</v>
      </c>
      <c r="K5" s="2"/>
      <c r="L5" s="30"/>
      <c r="M5" s="7"/>
      <c r="N5" s="8"/>
      <c r="O5" s="8"/>
      <c r="P5" s="8"/>
      <c r="Q5" s="8"/>
      <c r="R5" s="8"/>
      <c r="S5" s="8"/>
      <c r="T5" s="8"/>
      <c r="U5" s="7"/>
      <c r="V5" t="s">
        <v>19</v>
      </c>
    </row>
    <row r="6" spans="1:22" x14ac:dyDescent="0.3">
      <c r="A6" s="30" t="s">
        <v>13</v>
      </c>
      <c r="B6" s="15">
        <f t="shared" ref="B6:J6" si="2">B10</f>
        <v>1524</v>
      </c>
      <c r="C6" s="16">
        <f t="shared" si="2"/>
        <v>1829</v>
      </c>
      <c r="D6" s="16">
        <f t="shared" si="2"/>
        <v>2134</v>
      </c>
      <c r="E6" s="16">
        <f t="shared" si="2"/>
        <v>2439</v>
      </c>
      <c r="F6" s="16">
        <f t="shared" si="2"/>
        <v>2744</v>
      </c>
      <c r="G6" s="16">
        <f t="shared" si="2"/>
        <v>3049</v>
      </c>
      <c r="H6" s="16">
        <f t="shared" si="2"/>
        <v>3354</v>
      </c>
      <c r="I6" s="16">
        <f t="shared" si="2"/>
        <v>3659</v>
      </c>
      <c r="J6" s="15">
        <f t="shared" si="2"/>
        <v>3964</v>
      </c>
      <c r="K6" s="2"/>
      <c r="L6" s="30" t="s">
        <v>13</v>
      </c>
      <c r="M6" s="9">
        <v>1680</v>
      </c>
      <c r="N6" s="10"/>
      <c r="O6" s="10">
        <v>2280</v>
      </c>
      <c r="P6" s="10"/>
      <c r="Q6" s="10">
        <v>2950</v>
      </c>
      <c r="R6" s="10"/>
      <c r="S6" s="10">
        <v>3450</v>
      </c>
      <c r="T6" s="10"/>
      <c r="U6" s="9">
        <v>3930</v>
      </c>
      <c r="V6" t="s">
        <v>18</v>
      </c>
    </row>
    <row r="7" spans="1:22" ht="15" thickBot="1" x14ac:dyDescent="0.35">
      <c r="A7" s="30"/>
      <c r="B7" s="13">
        <f>(2*305)+P22</f>
        <v>3078</v>
      </c>
      <c r="C7" s="14">
        <f>B7</f>
        <v>3078</v>
      </c>
      <c r="D7" s="14">
        <f>B7</f>
        <v>3078</v>
      </c>
      <c r="E7" s="14">
        <f>B7</f>
        <v>3078</v>
      </c>
      <c r="F7" s="14">
        <f>B7</f>
        <v>3078</v>
      </c>
      <c r="G7" s="14">
        <f>B7</f>
        <v>3078</v>
      </c>
      <c r="H7" s="14">
        <f>B7</f>
        <v>3078</v>
      </c>
      <c r="I7" s="14">
        <f>B7</f>
        <v>3078</v>
      </c>
      <c r="J7" s="13">
        <f>B7</f>
        <v>3078</v>
      </c>
      <c r="K7" s="2"/>
      <c r="L7" s="30"/>
      <c r="M7" s="7">
        <v>3240</v>
      </c>
      <c r="N7" s="8"/>
      <c r="O7" s="8">
        <v>3320</v>
      </c>
      <c r="P7" s="8"/>
      <c r="Q7" s="8">
        <v>3260</v>
      </c>
      <c r="R7" s="8"/>
      <c r="S7" s="8">
        <v>3250</v>
      </c>
      <c r="T7" s="8"/>
      <c r="U7" s="7">
        <v>3250</v>
      </c>
      <c r="V7" t="s">
        <v>19</v>
      </c>
    </row>
    <row r="8" spans="1:22" x14ac:dyDescent="0.3">
      <c r="A8" s="30" t="s">
        <v>14</v>
      </c>
      <c r="B8" s="15">
        <f t="shared" ref="B8:J8" si="3">B10</f>
        <v>1524</v>
      </c>
      <c r="C8" s="16">
        <f t="shared" si="3"/>
        <v>1829</v>
      </c>
      <c r="D8" s="16">
        <f t="shared" si="3"/>
        <v>2134</v>
      </c>
      <c r="E8" s="16">
        <f t="shared" si="3"/>
        <v>2439</v>
      </c>
      <c r="F8" s="16">
        <f t="shared" si="3"/>
        <v>2744</v>
      </c>
      <c r="G8" s="16">
        <f t="shared" si="3"/>
        <v>3049</v>
      </c>
      <c r="H8" s="16">
        <f t="shared" si="3"/>
        <v>3354</v>
      </c>
      <c r="I8" s="16">
        <f t="shared" si="3"/>
        <v>3659</v>
      </c>
      <c r="J8" s="15">
        <f t="shared" si="3"/>
        <v>3964</v>
      </c>
      <c r="K8" s="2"/>
      <c r="L8" s="30" t="s">
        <v>14</v>
      </c>
      <c r="M8" s="9"/>
      <c r="N8" s="10"/>
      <c r="O8" s="10"/>
      <c r="P8" s="10"/>
      <c r="Q8" s="10"/>
      <c r="R8" s="10"/>
      <c r="S8" s="10"/>
      <c r="T8" s="10"/>
      <c r="U8" s="9"/>
      <c r="V8" t="s">
        <v>18</v>
      </c>
    </row>
    <row r="9" spans="1:22" ht="15" thickBot="1" x14ac:dyDescent="0.35">
      <c r="A9" s="30"/>
      <c r="B9" s="13">
        <f>(1*305)+P22</f>
        <v>2773</v>
      </c>
      <c r="C9" s="14">
        <f>B9</f>
        <v>2773</v>
      </c>
      <c r="D9" s="14">
        <f>B9</f>
        <v>2773</v>
      </c>
      <c r="E9" s="14">
        <f>B9</f>
        <v>2773</v>
      </c>
      <c r="F9" s="14">
        <f>B9</f>
        <v>2773</v>
      </c>
      <c r="G9" s="14">
        <f>B9</f>
        <v>2773</v>
      </c>
      <c r="H9" s="14">
        <f>B9</f>
        <v>2773</v>
      </c>
      <c r="I9" s="14">
        <f>B9</f>
        <v>2773</v>
      </c>
      <c r="J9" s="13">
        <f>B9</f>
        <v>2773</v>
      </c>
      <c r="K9" s="2"/>
      <c r="L9" s="30"/>
      <c r="M9" s="7"/>
      <c r="N9" s="8"/>
      <c r="O9" s="8"/>
      <c r="P9" s="8"/>
      <c r="Q9" s="8"/>
      <c r="R9" s="8"/>
      <c r="S9" s="8"/>
      <c r="T9" s="8"/>
      <c r="U9" s="7"/>
      <c r="V9" t="s">
        <v>19</v>
      </c>
    </row>
    <row r="10" spans="1:22" x14ac:dyDescent="0.3">
      <c r="A10" s="30" t="s">
        <v>15</v>
      </c>
      <c r="B10" s="15">
        <f>(0*305)+P21</f>
        <v>1524</v>
      </c>
      <c r="C10" s="16">
        <f>(1*305)+P21</f>
        <v>1829</v>
      </c>
      <c r="D10" s="16">
        <f>(2*305)+P21</f>
        <v>2134</v>
      </c>
      <c r="E10" s="16">
        <f>(3*305)+P21</f>
        <v>2439</v>
      </c>
      <c r="F10" s="16">
        <f>(4*305)+P21</f>
        <v>2744</v>
      </c>
      <c r="G10" s="16">
        <f>(5*305)+P21</f>
        <v>3049</v>
      </c>
      <c r="H10" s="16">
        <f>(6*305)+P21</f>
        <v>3354</v>
      </c>
      <c r="I10" s="16">
        <f>(7*305)+P21</f>
        <v>3659</v>
      </c>
      <c r="J10" s="15">
        <f>(8*305)+P21</f>
        <v>3964</v>
      </c>
      <c r="K10" s="2"/>
      <c r="L10" s="30" t="s">
        <v>15</v>
      </c>
      <c r="M10" s="9">
        <v>1730</v>
      </c>
      <c r="N10" s="10"/>
      <c r="O10" s="10">
        <v>2240</v>
      </c>
      <c r="P10" s="10"/>
      <c r="Q10" s="10">
        <v>2890</v>
      </c>
      <c r="R10" s="10"/>
      <c r="S10" s="10">
        <v>3460</v>
      </c>
      <c r="T10" s="10"/>
      <c r="U10" s="9">
        <v>3990</v>
      </c>
      <c r="V10" t="s">
        <v>18</v>
      </c>
    </row>
    <row r="11" spans="1:22" ht="15" thickBot="1" x14ac:dyDescent="0.35">
      <c r="A11" s="30"/>
      <c r="B11" s="13">
        <f>(0*305)+P22</f>
        <v>2468</v>
      </c>
      <c r="C11" s="14">
        <f>(0*305)+P22</f>
        <v>2468</v>
      </c>
      <c r="D11" s="14">
        <f>B11</f>
        <v>2468</v>
      </c>
      <c r="E11" s="14">
        <f>B11</f>
        <v>2468</v>
      </c>
      <c r="F11" s="14">
        <f>B11</f>
        <v>2468</v>
      </c>
      <c r="G11" s="14">
        <f>B11</f>
        <v>2468</v>
      </c>
      <c r="H11" s="14">
        <f>B11</f>
        <v>2468</v>
      </c>
      <c r="I11" s="14">
        <f>B11</f>
        <v>2468</v>
      </c>
      <c r="J11" s="13">
        <f>B11</f>
        <v>2468</v>
      </c>
      <c r="K11" s="2"/>
      <c r="L11" s="30"/>
      <c r="M11" s="7">
        <v>2520</v>
      </c>
      <c r="N11" s="8"/>
      <c r="O11" s="8">
        <v>2600</v>
      </c>
      <c r="P11" s="8"/>
      <c r="Q11" s="8">
        <v>2530</v>
      </c>
      <c r="R11" s="8"/>
      <c r="S11" s="8">
        <v>2570</v>
      </c>
      <c r="T11" s="8"/>
      <c r="U11" s="7">
        <v>2730</v>
      </c>
      <c r="V11" t="s">
        <v>19</v>
      </c>
    </row>
    <row r="12" spans="1:22" x14ac:dyDescent="0.3">
      <c r="K12" s="2"/>
    </row>
    <row r="13" spans="1:22" ht="61.2" x14ac:dyDescent="0.3">
      <c r="D13" s="29" t="s">
        <v>16</v>
      </c>
      <c r="E13" s="29"/>
      <c r="F13" s="29"/>
      <c r="G13" s="29"/>
      <c r="K13" s="2"/>
      <c r="O13" s="29" t="s">
        <v>17</v>
      </c>
      <c r="P13" s="29"/>
      <c r="Q13" s="29"/>
      <c r="R13" s="29"/>
      <c r="S13" s="29"/>
    </row>
    <row r="14" spans="1:22" ht="61.2" x14ac:dyDescent="0.3">
      <c r="D14" s="23"/>
      <c r="E14" s="23"/>
      <c r="F14" s="23"/>
      <c r="G14" s="23"/>
      <c r="K14" s="2"/>
      <c r="O14" s="23"/>
      <c r="P14" s="23"/>
      <c r="Q14" s="23"/>
      <c r="R14" s="23"/>
      <c r="S14" s="23"/>
    </row>
    <row r="15" spans="1:22" x14ac:dyDescent="0.3">
      <c r="K15" s="2"/>
    </row>
    <row r="16" spans="1:2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6" ht="15" thickBot="1" x14ac:dyDescent="0.35">
      <c r="A18" s="1"/>
      <c r="B18" s="17" t="s">
        <v>2</v>
      </c>
      <c r="C18" s="17" t="s">
        <v>3</v>
      </c>
      <c r="D18" s="17" t="s">
        <v>4</v>
      </c>
      <c r="E18" s="17" t="s">
        <v>5</v>
      </c>
      <c r="F18" s="17" t="s">
        <v>6</v>
      </c>
      <c r="G18" s="17" t="s">
        <v>7</v>
      </c>
      <c r="H18" s="17" t="s">
        <v>8</v>
      </c>
      <c r="I18" s="17" t="s">
        <v>9</v>
      </c>
      <c r="J18" s="17" t="s">
        <v>10</v>
      </c>
      <c r="K18" s="2"/>
    </row>
    <row r="19" spans="1:16" x14ac:dyDescent="0.3">
      <c r="A19" s="31" t="s">
        <v>11</v>
      </c>
      <c r="B19" s="18">
        <f>ABS(B2-M2)</f>
        <v>146</v>
      </c>
      <c r="C19" s="18"/>
      <c r="D19" s="18">
        <f t="shared" ref="D19:J28" si="4">ABS(D2-O2)</f>
        <v>116</v>
      </c>
      <c r="E19" s="18"/>
      <c r="F19" s="18">
        <f t="shared" si="4"/>
        <v>26</v>
      </c>
      <c r="G19" s="18"/>
      <c r="H19" s="18">
        <f t="shared" si="4"/>
        <v>96</v>
      </c>
      <c r="I19" s="18"/>
      <c r="J19" s="19">
        <f t="shared" si="4"/>
        <v>44</v>
      </c>
      <c r="K19" s="2"/>
    </row>
    <row r="20" spans="1:16" ht="15" thickBot="1" x14ac:dyDescent="0.35">
      <c r="A20" s="31"/>
      <c r="B20" s="20">
        <f t="shared" ref="B20:B28" si="5">ABS(B3-M3)</f>
        <v>172</v>
      </c>
      <c r="C20" s="20"/>
      <c r="D20" s="20">
        <f t="shared" si="4"/>
        <v>292</v>
      </c>
      <c r="E20" s="20"/>
      <c r="F20" s="20">
        <f t="shared" si="4"/>
        <v>32</v>
      </c>
      <c r="G20" s="20"/>
      <c r="H20" s="20">
        <f t="shared" si="4"/>
        <v>242</v>
      </c>
      <c r="I20" s="20"/>
      <c r="J20" s="21">
        <f t="shared" si="4"/>
        <v>272</v>
      </c>
      <c r="K20" s="2"/>
    </row>
    <row r="21" spans="1:16" x14ac:dyDescent="0.3">
      <c r="A21" s="31" t="s">
        <v>12</v>
      </c>
      <c r="B21" s="18"/>
      <c r="C21" s="18"/>
      <c r="D21" s="18"/>
      <c r="E21" s="18"/>
      <c r="F21" s="18"/>
      <c r="G21" s="18"/>
      <c r="H21" s="18"/>
      <c r="I21" s="18"/>
      <c r="J21" s="19"/>
      <c r="K21" s="2"/>
      <c r="O21" t="s">
        <v>0</v>
      </c>
      <c r="P21">
        <v>1524</v>
      </c>
    </row>
    <row r="22" spans="1:16" ht="15" thickBot="1" x14ac:dyDescent="0.35">
      <c r="A22" s="31"/>
      <c r="B22" s="20"/>
      <c r="C22" s="20"/>
      <c r="D22" s="20"/>
      <c r="E22" s="20"/>
      <c r="F22" s="20"/>
      <c r="G22" s="20"/>
      <c r="H22" s="20"/>
      <c r="I22" s="20"/>
      <c r="J22" s="21"/>
      <c r="K22" s="2"/>
      <c r="O22" t="s">
        <v>1</v>
      </c>
      <c r="P22">
        <v>2468</v>
      </c>
    </row>
    <row r="23" spans="1:16" x14ac:dyDescent="0.3">
      <c r="A23" s="31" t="s">
        <v>13</v>
      </c>
      <c r="B23" s="18">
        <f t="shared" si="5"/>
        <v>156</v>
      </c>
      <c r="C23" s="18"/>
      <c r="D23" s="18">
        <f t="shared" si="4"/>
        <v>146</v>
      </c>
      <c r="E23" s="18"/>
      <c r="F23" s="18">
        <f t="shared" si="4"/>
        <v>206</v>
      </c>
      <c r="G23" s="18"/>
      <c r="H23" s="18">
        <f t="shared" si="4"/>
        <v>96</v>
      </c>
      <c r="I23" s="18"/>
      <c r="J23" s="19">
        <f t="shared" si="4"/>
        <v>34</v>
      </c>
      <c r="K23" s="2"/>
    </row>
    <row r="24" spans="1:16" ht="15" thickBot="1" x14ac:dyDescent="0.35">
      <c r="A24" s="31"/>
      <c r="B24" s="20">
        <f t="shared" si="5"/>
        <v>162</v>
      </c>
      <c r="C24" s="20"/>
      <c r="D24" s="20">
        <f t="shared" si="4"/>
        <v>242</v>
      </c>
      <c r="E24" s="20"/>
      <c r="F24" s="20">
        <f t="shared" si="4"/>
        <v>182</v>
      </c>
      <c r="G24" s="20"/>
      <c r="H24" s="20">
        <f t="shared" si="4"/>
        <v>172</v>
      </c>
      <c r="I24" s="20"/>
      <c r="J24" s="21">
        <f t="shared" si="4"/>
        <v>172</v>
      </c>
      <c r="K24" s="2"/>
    </row>
    <row r="25" spans="1:16" x14ac:dyDescent="0.3">
      <c r="A25" s="31" t="s">
        <v>14</v>
      </c>
      <c r="B25" s="18"/>
      <c r="C25" s="18"/>
      <c r="D25" s="18"/>
      <c r="E25" s="18"/>
      <c r="F25" s="18"/>
      <c r="G25" s="18"/>
      <c r="H25" s="18"/>
      <c r="I25" s="18"/>
      <c r="J25" s="19"/>
      <c r="K25" s="2"/>
    </row>
    <row r="26" spans="1:16" ht="15" thickBot="1" x14ac:dyDescent="0.35">
      <c r="A26" s="31"/>
      <c r="B26" s="20"/>
      <c r="C26" s="20"/>
      <c r="D26" s="20"/>
      <c r="E26" s="20"/>
      <c r="F26" s="20"/>
      <c r="G26" s="20"/>
      <c r="H26" s="20"/>
      <c r="I26" s="20"/>
      <c r="J26" s="21"/>
      <c r="K26" s="2"/>
    </row>
    <row r="27" spans="1:16" x14ac:dyDescent="0.3">
      <c r="A27" s="31" t="s">
        <v>15</v>
      </c>
      <c r="B27" s="18">
        <f t="shared" si="5"/>
        <v>206</v>
      </c>
      <c r="C27" s="18"/>
      <c r="D27" s="18">
        <f t="shared" si="4"/>
        <v>106</v>
      </c>
      <c r="E27" s="18"/>
      <c r="F27" s="18">
        <f t="shared" si="4"/>
        <v>146</v>
      </c>
      <c r="G27" s="18"/>
      <c r="H27" s="18">
        <f t="shared" si="4"/>
        <v>106</v>
      </c>
      <c r="I27" s="18"/>
      <c r="J27" s="19">
        <f t="shared" si="4"/>
        <v>26</v>
      </c>
      <c r="K27" s="2"/>
    </row>
    <row r="28" spans="1:16" ht="15" thickBot="1" x14ac:dyDescent="0.35">
      <c r="A28" s="31"/>
      <c r="B28" s="20">
        <f t="shared" si="5"/>
        <v>52</v>
      </c>
      <c r="C28" s="20"/>
      <c r="D28" s="20">
        <f t="shared" si="4"/>
        <v>132</v>
      </c>
      <c r="E28" s="20"/>
      <c r="F28" s="20">
        <f t="shared" si="4"/>
        <v>62</v>
      </c>
      <c r="G28" s="20"/>
      <c r="H28" s="20">
        <f t="shared" si="4"/>
        <v>102</v>
      </c>
      <c r="I28" s="20"/>
      <c r="J28" s="21">
        <f t="shared" si="4"/>
        <v>262</v>
      </c>
      <c r="K28" s="2"/>
    </row>
    <row r="29" spans="1:16" x14ac:dyDescent="0.3">
      <c r="K29" s="2"/>
    </row>
    <row r="30" spans="1:16" x14ac:dyDescent="0.3">
      <c r="K30" s="2"/>
    </row>
    <row r="31" spans="1:16" x14ac:dyDescent="0.3">
      <c r="K31" s="2"/>
    </row>
    <row r="32" spans="1:16" ht="36.6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" thickBot="1" x14ac:dyDescent="0.35">
      <c r="A33" s="1"/>
      <c r="B33" s="17" t="s">
        <v>2</v>
      </c>
      <c r="C33" s="17" t="s">
        <v>3</v>
      </c>
      <c r="D33" s="17" t="s">
        <v>4</v>
      </c>
      <c r="E33" s="17" t="s">
        <v>5</v>
      </c>
      <c r="F33" s="17" t="s">
        <v>6</v>
      </c>
      <c r="G33" s="17" t="s">
        <v>7</v>
      </c>
      <c r="H33" s="17" t="s">
        <v>8</v>
      </c>
      <c r="I33" s="17" t="s">
        <v>9</v>
      </c>
      <c r="J33" s="17" t="s">
        <v>10</v>
      </c>
      <c r="K33" s="2"/>
    </row>
    <row r="34" spans="1:11" ht="15" thickBot="1" x14ac:dyDescent="0.35">
      <c r="A34" s="26" t="s">
        <v>11</v>
      </c>
      <c r="B34" s="22">
        <f>SQRT((B19^2)+(B20^2))</f>
        <v>225.61028345356956</v>
      </c>
      <c r="C34" s="22">
        <f t="shared" ref="C34:J34" si="6">SQRT((C19^2)+(C20^2))</f>
        <v>0</v>
      </c>
      <c r="D34" s="22">
        <f t="shared" si="6"/>
        <v>314.19739018648772</v>
      </c>
      <c r="E34" s="22">
        <f t="shared" si="6"/>
        <v>0</v>
      </c>
      <c r="F34" s="22">
        <f t="shared" si="6"/>
        <v>41.231056256176608</v>
      </c>
      <c r="G34" s="22">
        <f t="shared" si="6"/>
        <v>0</v>
      </c>
      <c r="H34" s="22">
        <f t="shared" si="6"/>
        <v>260.34592372457075</v>
      </c>
      <c r="I34" s="22">
        <f t="shared" si="6"/>
        <v>0</v>
      </c>
      <c r="J34" s="22">
        <f t="shared" si="6"/>
        <v>275.5358415887124</v>
      </c>
      <c r="K34" s="2"/>
    </row>
    <row r="35" spans="1:11" ht="15" thickBot="1" x14ac:dyDescent="0.35">
      <c r="A35" s="26" t="s">
        <v>12</v>
      </c>
      <c r="B35" s="22"/>
      <c r="C35" s="22"/>
      <c r="D35" s="22"/>
      <c r="E35" s="22"/>
      <c r="F35" s="22"/>
      <c r="G35" s="22"/>
      <c r="H35" s="22"/>
      <c r="I35" s="22"/>
      <c r="J35" s="22"/>
      <c r="K35" s="2"/>
    </row>
    <row r="36" spans="1:11" ht="15" thickBot="1" x14ac:dyDescent="0.35">
      <c r="A36" s="26" t="s">
        <v>13</v>
      </c>
      <c r="B36" s="22">
        <f>SQRT((B23^2)+(B24^2))</f>
        <v>224.89997776789573</v>
      </c>
      <c r="C36" s="22">
        <f t="shared" ref="C36:J36" si="7">SQRT((C23^2)+(C24^2))</f>
        <v>0</v>
      </c>
      <c r="D36" s="22">
        <f t="shared" si="7"/>
        <v>282.63050083103201</v>
      </c>
      <c r="E36" s="22">
        <f t="shared" si="7"/>
        <v>0</v>
      </c>
      <c r="F36" s="22">
        <f t="shared" si="7"/>
        <v>274.88179277645872</v>
      </c>
      <c r="G36" s="22">
        <f t="shared" si="7"/>
        <v>0</v>
      </c>
      <c r="H36" s="22">
        <f t="shared" si="7"/>
        <v>196.97715603592209</v>
      </c>
      <c r="I36" s="22">
        <f t="shared" si="7"/>
        <v>0</v>
      </c>
      <c r="J36" s="22">
        <f t="shared" si="7"/>
        <v>175.32826355154492</v>
      </c>
      <c r="K36" s="2"/>
    </row>
    <row r="37" spans="1:11" ht="15" thickBot="1" x14ac:dyDescent="0.35">
      <c r="A37" s="26" t="s">
        <v>14</v>
      </c>
      <c r="B37" s="22"/>
      <c r="C37" s="22"/>
      <c r="D37" s="22"/>
      <c r="E37" s="22"/>
      <c r="F37" s="22"/>
      <c r="G37" s="22"/>
      <c r="H37" s="22"/>
      <c r="I37" s="22"/>
      <c r="J37" s="22"/>
      <c r="K37" s="2"/>
    </row>
    <row r="38" spans="1:11" ht="15" thickBot="1" x14ac:dyDescent="0.35">
      <c r="A38" s="26" t="s">
        <v>15</v>
      </c>
      <c r="B38" s="22">
        <f>SQRT((B27^2)+(B28^2))</f>
        <v>212.46176126540982</v>
      </c>
      <c r="C38" s="22">
        <f t="shared" ref="C38:J38" si="8">SQRT((C27^2)+(C28^2))</f>
        <v>0</v>
      </c>
      <c r="D38" s="22">
        <f t="shared" si="8"/>
        <v>169.29264603047588</v>
      </c>
      <c r="E38" s="22">
        <f t="shared" si="8"/>
        <v>0</v>
      </c>
      <c r="F38" s="22">
        <f t="shared" si="8"/>
        <v>158.61904047118682</v>
      </c>
      <c r="G38" s="22">
        <f t="shared" si="8"/>
        <v>0</v>
      </c>
      <c r="H38" s="22">
        <f t="shared" si="8"/>
        <v>147.10540438746634</v>
      </c>
      <c r="I38" s="22">
        <f t="shared" si="8"/>
        <v>0</v>
      </c>
      <c r="J38" s="22">
        <f t="shared" si="8"/>
        <v>263.28691574022434</v>
      </c>
      <c r="K38" s="2"/>
    </row>
    <row r="39" spans="1:11" x14ac:dyDescent="0.3">
      <c r="K39" s="2"/>
    </row>
    <row r="40" spans="1:11" x14ac:dyDescent="0.3">
      <c r="A40" s="27" t="s">
        <v>27</v>
      </c>
      <c r="B40">
        <f>AVERAGE(B34,B36,B38)</f>
        <v>220.9906741622917</v>
      </c>
      <c r="C40">
        <f t="shared" ref="C40:J40" si="9">AVERAGE(C34,C36,C38)</f>
        <v>0</v>
      </c>
      <c r="D40">
        <f t="shared" si="9"/>
        <v>255.37351234933189</v>
      </c>
      <c r="E40">
        <f t="shared" si="9"/>
        <v>0</v>
      </c>
      <c r="F40">
        <f t="shared" si="9"/>
        <v>158.24396316794071</v>
      </c>
      <c r="G40">
        <f t="shared" si="9"/>
        <v>0</v>
      </c>
      <c r="H40">
        <f t="shared" si="9"/>
        <v>201.47616138265309</v>
      </c>
      <c r="I40">
        <f t="shared" si="9"/>
        <v>0</v>
      </c>
      <c r="J40">
        <f t="shared" si="9"/>
        <v>238.05034029349386</v>
      </c>
      <c r="K40" s="2"/>
    </row>
    <row r="41" spans="1:11" x14ac:dyDescent="0.3">
      <c r="K41" s="2"/>
    </row>
    <row r="42" spans="1:11" x14ac:dyDescent="0.3">
      <c r="A42" s="27" t="s">
        <v>28</v>
      </c>
      <c r="B42" s="28">
        <f>AVERAGE(B40,D40,F40,H40,J40)</f>
        <v>214.82693027114229</v>
      </c>
      <c r="K42" s="2"/>
    </row>
    <row r="43" spans="1:11" x14ac:dyDescent="0.3">
      <c r="K43" s="2"/>
    </row>
  </sheetData>
  <mergeCells count="17">
    <mergeCell ref="A19:A20"/>
    <mergeCell ref="A21:A22"/>
    <mergeCell ref="A23:A24"/>
    <mergeCell ref="A25:A26"/>
    <mergeCell ref="A27:A28"/>
    <mergeCell ref="O13:S13"/>
    <mergeCell ref="L2:L3"/>
    <mergeCell ref="L4:L5"/>
    <mergeCell ref="L6:L7"/>
    <mergeCell ref="L8:L9"/>
    <mergeCell ref="L10:L11"/>
    <mergeCell ref="D13:G13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9" sqref="D9"/>
    </sheetView>
  </sheetViews>
  <sheetFormatPr defaultRowHeight="14.4" x14ac:dyDescent="0.3"/>
  <cols>
    <col min="2" max="2" width="12" customWidth="1"/>
    <col min="3" max="3" width="13.33203125" bestFit="1" customWidth="1"/>
  </cols>
  <sheetData>
    <row r="1" spans="1:8" x14ac:dyDescent="0.3">
      <c r="A1" s="1"/>
      <c r="B1" s="3" t="s">
        <v>26</v>
      </c>
      <c r="C1" s="3" t="s">
        <v>24</v>
      </c>
      <c r="D1" s="3"/>
      <c r="E1" s="3"/>
      <c r="F1" s="3"/>
      <c r="G1" s="3"/>
      <c r="H1" s="3"/>
    </row>
    <row r="2" spans="1:8" x14ac:dyDescent="0.3">
      <c r="A2" s="3" t="s">
        <v>20</v>
      </c>
      <c r="B2" s="24">
        <v>2000</v>
      </c>
      <c r="C2" s="25">
        <f>300-C9</f>
        <v>800</v>
      </c>
    </row>
    <row r="3" spans="1:8" x14ac:dyDescent="0.3">
      <c r="A3" s="3" t="s">
        <v>21</v>
      </c>
      <c r="B3" s="24">
        <v>1400</v>
      </c>
      <c r="C3" s="25">
        <f>120-C9</f>
        <v>620</v>
      </c>
    </row>
    <row r="4" spans="1:8" x14ac:dyDescent="0.3">
      <c r="A4" s="3" t="s">
        <v>22</v>
      </c>
      <c r="B4" s="24">
        <v>790</v>
      </c>
      <c r="C4" s="25">
        <f>-80-C9</f>
        <v>420</v>
      </c>
    </row>
    <row r="5" spans="1:8" x14ac:dyDescent="0.3">
      <c r="A5" s="3" t="s">
        <v>23</v>
      </c>
      <c r="B5" s="24">
        <v>100</v>
      </c>
      <c r="C5" s="25">
        <f>-190-C9</f>
        <v>310</v>
      </c>
    </row>
    <row r="9" spans="1:8" ht="15.6" x14ac:dyDescent="0.3">
      <c r="A9" s="32" t="s">
        <v>25</v>
      </c>
      <c r="B9" s="32"/>
      <c r="C9">
        <v>-500</v>
      </c>
    </row>
  </sheetData>
  <mergeCells count="1">
    <mergeCell ref="A9:B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Normal="100" workbookViewId="0">
      <selection activeCell="AA17" sqref="AA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M40" sqref="M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X-Y plane test</vt:lpstr>
      <vt:lpstr>Z axis test</vt:lpstr>
      <vt:lpstr>Moving Tag test</vt:lpstr>
      <vt:lpstr>EKF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ali@humanitas.io</cp:lastModifiedBy>
  <dcterms:created xsi:type="dcterms:W3CDTF">2015-06-05T18:17:20Z</dcterms:created>
  <dcterms:modified xsi:type="dcterms:W3CDTF">2019-12-19T22:34:34Z</dcterms:modified>
</cp:coreProperties>
</file>