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3F21E930-2C42-4220-BA61-A0FEDE21919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Hardwa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M4" i="2"/>
  <c r="M5" i="2"/>
  <c r="M6" i="2"/>
  <c r="M7" i="2"/>
  <c r="M8" i="2"/>
  <c r="M9" i="2"/>
  <c r="M3" i="2"/>
  <c r="L4" i="2"/>
  <c r="L3" i="2"/>
  <c r="K9" i="2"/>
  <c r="L9" i="2" s="1"/>
  <c r="K8" i="2"/>
  <c r="L8" i="2" s="1"/>
  <c r="K7" i="2"/>
  <c r="L7" i="2" s="1"/>
  <c r="K5" i="2"/>
  <c r="L5" i="2" s="1"/>
  <c r="K6" i="2"/>
  <c r="L6" i="2" s="1"/>
  <c r="K4" i="2"/>
  <c r="K3" i="2"/>
  <c r="F4" i="2"/>
  <c r="F3" i="2"/>
  <c r="F5" i="2"/>
  <c r="F4" i="1"/>
  <c r="F3" i="1"/>
  <c r="F6" i="1"/>
  <c r="F8" i="1" s="1"/>
  <c r="F10" i="1" s="1"/>
  <c r="F5" i="1"/>
  <c r="B6" i="1"/>
  <c r="B5" i="1"/>
  <c r="B7" i="1"/>
  <c r="F7" i="1" l="1"/>
  <c r="F9" i="1" s="1"/>
</calcChain>
</file>

<file path=xl/sharedStrings.xml><?xml version="1.0" encoding="utf-8"?>
<sst xmlns="http://schemas.openxmlformats.org/spreadsheetml/2006/main" count="98" uniqueCount="64">
  <si>
    <t>Inputs</t>
  </si>
  <si>
    <t>Front Axle Weight</t>
  </si>
  <si>
    <t>W</t>
  </si>
  <si>
    <t>Front Weight Distribution</t>
  </si>
  <si>
    <t>Gross Vehicle Weight</t>
  </si>
  <si>
    <t>Tire Radius</t>
  </si>
  <si>
    <t>Driver Force</t>
  </si>
  <si>
    <t>Term</t>
  </si>
  <si>
    <t>Value</t>
  </si>
  <si>
    <t>Units</t>
  </si>
  <si>
    <t>Notes</t>
  </si>
  <si>
    <t>lbs</t>
  </si>
  <si>
    <t>ft</t>
  </si>
  <si>
    <t>Pad-to-Rotor CoF</t>
  </si>
  <si>
    <t>Tire-to-Surface CoF</t>
  </si>
  <si>
    <t>Velocity</t>
  </si>
  <si>
    <t>mph</t>
  </si>
  <si>
    <t>Requirements</t>
  </si>
  <si>
    <t>Normal Force on Front Axle</t>
  </si>
  <si>
    <t>Normal Force on Rear Axle</t>
  </si>
  <si>
    <t>CG Height</t>
  </si>
  <si>
    <t>Wheelbase</t>
  </si>
  <si>
    <t>Deceleration</t>
  </si>
  <si>
    <t>a/g</t>
  </si>
  <si>
    <t>g's</t>
  </si>
  <si>
    <t>Stopping Distance</t>
  </si>
  <si>
    <t>ft/sec</t>
  </si>
  <si>
    <t>Rear Axle Weight</t>
  </si>
  <si>
    <t>V</t>
  </si>
  <si>
    <t>h</t>
  </si>
  <si>
    <t>l</t>
  </si>
  <si>
    <r>
      <t>r</t>
    </r>
    <r>
      <rPr>
        <vertAlign val="subscript"/>
        <sz val="11"/>
        <color theme="1"/>
        <rFont val="Calibri"/>
        <family val="2"/>
        <scheme val="minor"/>
      </rPr>
      <t>tire</t>
    </r>
  </si>
  <si>
    <r>
      <t>F</t>
    </r>
    <r>
      <rPr>
        <vertAlign val="subscript"/>
        <sz val="11"/>
        <color theme="1"/>
        <rFont val="Calibri"/>
        <family val="2"/>
        <scheme val="minor"/>
      </rPr>
      <t>driver</t>
    </r>
  </si>
  <si>
    <r>
      <t>u</t>
    </r>
    <r>
      <rPr>
        <vertAlign val="subscript"/>
        <sz val="11"/>
        <color theme="1"/>
        <rFont val="Calibri"/>
        <family val="2"/>
        <scheme val="minor"/>
      </rPr>
      <t>tire</t>
    </r>
  </si>
  <si>
    <r>
      <t>u</t>
    </r>
    <r>
      <rPr>
        <vertAlign val="subscript"/>
        <sz val="11"/>
        <color theme="1"/>
        <rFont val="Calibri"/>
        <family val="2"/>
        <scheme val="minor"/>
      </rPr>
      <t>pad</t>
    </r>
  </si>
  <si>
    <t>dx</t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</si>
  <si>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Static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</si>
  <si>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Static</t>
    </r>
  </si>
  <si>
    <r>
      <t>F</t>
    </r>
    <r>
      <rPr>
        <vertAlign val="subscript"/>
        <sz val="11"/>
        <color theme="1"/>
        <rFont val="Calibri"/>
        <family val="2"/>
        <scheme val="minor"/>
      </rPr>
      <t>z,f</t>
    </r>
  </si>
  <si>
    <r>
      <t>F</t>
    </r>
    <r>
      <rPr>
        <vertAlign val="subscript"/>
        <sz val="11"/>
        <color theme="1"/>
        <rFont val="Calibri"/>
        <family val="2"/>
        <scheme val="minor"/>
      </rPr>
      <t>z,r</t>
    </r>
  </si>
  <si>
    <t>Pistons</t>
  </si>
  <si>
    <t>Diameter</t>
  </si>
  <si>
    <t>Total Area</t>
  </si>
  <si>
    <t>Caliper</t>
  </si>
  <si>
    <t>GP200</t>
  </si>
  <si>
    <t>Dynalite Single Floater</t>
  </si>
  <si>
    <t>Dynapro Single</t>
  </si>
  <si>
    <t>Piston Area</t>
  </si>
  <si>
    <t>Pad Volume</t>
  </si>
  <si>
    <t>Price</t>
  </si>
  <si>
    <t>Piston Type</t>
  </si>
  <si>
    <t>Stainless</t>
  </si>
  <si>
    <t>Calipers</t>
  </si>
  <si>
    <t>Master Cylinder</t>
  </si>
  <si>
    <t>Bore</t>
  </si>
  <si>
    <t>Area</t>
  </si>
  <si>
    <t>78-Series</t>
  </si>
  <si>
    <t>Brand</t>
  </si>
  <si>
    <t>Wilwood</t>
  </si>
  <si>
    <t>Tilton</t>
  </si>
  <si>
    <t>Front Torque Requirement</t>
  </si>
  <si>
    <t>Rear Torque Requirement</t>
  </si>
  <si>
    <t>Kart Master Cylinder (RM1)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</si>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</sst>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Border="1"/>
    <xf numFmtId="0" fontId="0" fillId="0" borderId="0" xfId="0" applyBorder="1"/>
    <xf numFmtId="0" fontId="3" fillId="0" borderId="1" xfId="0" applyFont="1" applyBorder="1"/>
    <xf numFmtId="0" fontId="3" fillId="0" borderId="2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0" fillId="0" borderId="0" xfId="1" applyFont="1" applyBorder="1"/>
    <xf numFmtId="0" fontId="3" fillId="0" borderId="10" xfId="0" applyFont="1" applyBorder="1"/>
    <xf numFmtId="0" fontId="3" fillId="0" borderId="9" xfId="0" applyFont="1" applyBorder="1"/>
    <xf numFmtId="44" fontId="3" fillId="0" borderId="9" xfId="1" applyFont="1" applyBorder="1"/>
    <xf numFmtId="0" fontId="3" fillId="0" borderId="11" xfId="0" applyFont="1" applyBorder="1"/>
    <xf numFmtId="49" fontId="3" fillId="0" borderId="9" xfId="0" applyNumberFormat="1" applyFont="1" applyBorder="1" applyAlignment="1">
      <alignment horizontal="right"/>
    </xf>
    <xf numFmtId="49" fontId="0" fillId="0" borderId="0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L10" sqref="L10"/>
    </sheetView>
  </sheetViews>
  <sheetFormatPr defaultRowHeight="15" x14ac:dyDescent="0.25"/>
  <cols>
    <col min="1" max="1" width="24" bestFit="1" customWidth="1"/>
    <col min="2" max="2" width="12" bestFit="1" customWidth="1"/>
    <col min="3" max="3" width="6.140625" bestFit="1" customWidth="1"/>
    <col min="4" max="4" width="6.7109375" bestFit="1" customWidth="1"/>
    <col min="5" max="5" width="25.7109375" bestFit="1" customWidth="1"/>
    <col min="6" max="6" width="6.5703125" bestFit="1" customWidth="1"/>
    <col min="7" max="7" width="6.140625" bestFit="1" customWidth="1"/>
    <col min="8" max="8" width="8.85546875" bestFit="1" customWidth="1"/>
  </cols>
  <sheetData>
    <row r="1" spans="1:8" x14ac:dyDescent="0.25">
      <c r="A1" s="10" t="s">
        <v>0</v>
      </c>
      <c r="B1" s="11"/>
      <c r="C1" s="11"/>
      <c r="D1" s="12"/>
      <c r="E1" s="10" t="s">
        <v>17</v>
      </c>
      <c r="F1" s="11"/>
      <c r="G1" s="11"/>
      <c r="H1" s="12"/>
    </row>
    <row r="2" spans="1:8" x14ac:dyDescent="0.25">
      <c r="A2" s="3" t="s">
        <v>7</v>
      </c>
      <c r="B2" s="1" t="s">
        <v>8</v>
      </c>
      <c r="C2" s="1" t="s">
        <v>9</v>
      </c>
      <c r="D2" s="4" t="s">
        <v>10</v>
      </c>
      <c r="E2" s="3" t="s">
        <v>7</v>
      </c>
      <c r="F2" s="1" t="s">
        <v>8</v>
      </c>
      <c r="G2" s="1" t="s">
        <v>9</v>
      </c>
      <c r="H2" s="4" t="s">
        <v>10</v>
      </c>
    </row>
    <row r="3" spans="1:8" ht="18" x14ac:dyDescent="0.35">
      <c r="A3" s="5" t="s">
        <v>4</v>
      </c>
      <c r="B3" s="2">
        <v>578</v>
      </c>
      <c r="C3" s="2" t="s">
        <v>11</v>
      </c>
      <c r="D3" s="6" t="s">
        <v>2</v>
      </c>
      <c r="E3" s="5" t="s">
        <v>1</v>
      </c>
      <c r="F3" s="2">
        <f>B3*B4</f>
        <v>231.20000000000002</v>
      </c>
      <c r="G3" s="2" t="s">
        <v>11</v>
      </c>
      <c r="H3" s="6" t="s">
        <v>36</v>
      </c>
    </row>
    <row r="4" spans="1:8" ht="18" x14ac:dyDescent="0.35">
      <c r="A4" s="5" t="s">
        <v>3</v>
      </c>
      <c r="B4" s="2">
        <v>0.4</v>
      </c>
      <c r="C4" s="2"/>
      <c r="D4" s="6"/>
      <c r="E4" s="5" t="s">
        <v>27</v>
      </c>
      <c r="F4" s="2">
        <f>B3*(1-B4)</f>
        <v>346.8</v>
      </c>
      <c r="G4" s="2" t="s">
        <v>11</v>
      </c>
      <c r="H4" s="6" t="s">
        <v>37</v>
      </c>
    </row>
    <row r="5" spans="1:8" x14ac:dyDescent="0.25">
      <c r="A5" s="5" t="s">
        <v>20</v>
      </c>
      <c r="B5" s="2">
        <f>20/12</f>
        <v>1.6666666666666667</v>
      </c>
      <c r="C5" s="2" t="s">
        <v>12</v>
      </c>
      <c r="D5" s="6" t="s">
        <v>29</v>
      </c>
      <c r="E5" s="5" t="s">
        <v>15</v>
      </c>
      <c r="F5" s="2">
        <f>B11*5280/3600</f>
        <v>36.666666666666664</v>
      </c>
      <c r="G5" s="2" t="s">
        <v>26</v>
      </c>
      <c r="H5" s="6" t="s">
        <v>28</v>
      </c>
    </row>
    <row r="6" spans="1:8" x14ac:dyDescent="0.25">
      <c r="A6" s="5" t="s">
        <v>21</v>
      </c>
      <c r="B6" s="2">
        <f>60/12</f>
        <v>5</v>
      </c>
      <c r="C6" s="2" t="s">
        <v>12</v>
      </c>
      <c r="D6" s="6" t="s">
        <v>30</v>
      </c>
      <c r="E6" s="5" t="s">
        <v>22</v>
      </c>
      <c r="F6" s="2">
        <f>F5^2/(2*B12*32.2)</f>
        <v>1.3917644352426959</v>
      </c>
      <c r="G6" s="2" t="s">
        <v>24</v>
      </c>
      <c r="H6" s="6" t="s">
        <v>23</v>
      </c>
    </row>
    <row r="7" spans="1:8" ht="18" x14ac:dyDescent="0.35">
      <c r="A7" s="5" t="s">
        <v>5</v>
      </c>
      <c r="B7" s="2">
        <f>(22/2)/12</f>
        <v>0.91666666666666663</v>
      </c>
      <c r="C7" s="2" t="s">
        <v>12</v>
      </c>
      <c r="D7" s="6" t="s">
        <v>31</v>
      </c>
      <c r="E7" s="5" t="s">
        <v>18</v>
      </c>
      <c r="F7" s="2">
        <f>F3+B3*F6*(B5/B6)</f>
        <v>499.34661452342607</v>
      </c>
      <c r="G7" s="2" t="s">
        <v>11</v>
      </c>
      <c r="H7" s="6" t="s">
        <v>38</v>
      </c>
    </row>
    <row r="8" spans="1:8" ht="18" x14ac:dyDescent="0.35">
      <c r="A8" s="5" t="s">
        <v>6</v>
      </c>
      <c r="B8" s="2">
        <v>70</v>
      </c>
      <c r="C8" s="2" t="s">
        <v>11</v>
      </c>
      <c r="D8" s="6" t="s">
        <v>32</v>
      </c>
      <c r="E8" s="5" t="s">
        <v>19</v>
      </c>
      <c r="F8" s="2">
        <f>F4-B3*F6*(B5/B6)</f>
        <v>78.653385476573931</v>
      </c>
      <c r="G8" s="2" t="s">
        <v>11</v>
      </c>
      <c r="H8" s="6" t="s">
        <v>39</v>
      </c>
    </row>
    <row r="9" spans="1:8" ht="18" x14ac:dyDescent="0.35">
      <c r="A9" s="5" t="s">
        <v>14</v>
      </c>
      <c r="B9" s="2">
        <v>0.75</v>
      </c>
      <c r="C9" s="2"/>
      <c r="D9" s="6" t="s">
        <v>33</v>
      </c>
      <c r="E9" s="5" t="s">
        <v>60</v>
      </c>
      <c r="F9" s="2">
        <f>B7*F7*B9</f>
        <v>343.30079748485542</v>
      </c>
      <c r="G9" s="2"/>
      <c r="H9" s="6"/>
    </row>
    <row r="10" spans="1:8" ht="18" x14ac:dyDescent="0.35">
      <c r="A10" s="5" t="s">
        <v>13</v>
      </c>
      <c r="B10" s="2">
        <v>0.35</v>
      </c>
      <c r="C10" s="2"/>
      <c r="D10" s="6" t="s">
        <v>34</v>
      </c>
      <c r="E10" s="5" t="s">
        <v>61</v>
      </c>
      <c r="F10" s="2">
        <f>B7*F8*B9</f>
        <v>54.074202515144577</v>
      </c>
      <c r="G10" s="2"/>
      <c r="H10" s="6"/>
    </row>
    <row r="11" spans="1:8" x14ac:dyDescent="0.25">
      <c r="A11" s="5" t="s">
        <v>15</v>
      </c>
      <c r="B11" s="2">
        <v>25</v>
      </c>
      <c r="C11" s="2" t="s">
        <v>16</v>
      </c>
      <c r="D11" s="6" t="s">
        <v>28</v>
      </c>
      <c r="E11" s="5"/>
      <c r="F11" s="2"/>
      <c r="G11" s="2"/>
      <c r="H11" s="6"/>
    </row>
    <row r="12" spans="1:8" ht="15.75" thickBot="1" x14ac:dyDescent="0.3">
      <c r="A12" s="7" t="s">
        <v>25</v>
      </c>
      <c r="B12" s="8">
        <v>15</v>
      </c>
      <c r="C12" s="8" t="s">
        <v>12</v>
      </c>
      <c r="D12" s="9" t="s">
        <v>35</v>
      </c>
      <c r="E12" s="7"/>
      <c r="F12" s="8"/>
      <c r="G12" s="8"/>
      <c r="H12" s="9"/>
    </row>
  </sheetData>
  <mergeCells count="2">
    <mergeCell ref="A1:D1"/>
    <mergeCell ref="E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636A-1857-4F02-9A47-AC91456E9EAB}">
  <dimension ref="A1:N10"/>
  <sheetViews>
    <sheetView tabSelected="1" workbookViewId="0">
      <selection activeCell="E13" sqref="E13"/>
    </sheetView>
  </sheetViews>
  <sheetFormatPr defaultRowHeight="15" x14ac:dyDescent="0.25"/>
  <cols>
    <col min="1" max="1" width="21.42578125" style="5" bestFit="1" customWidth="1"/>
    <col min="2" max="2" width="7.42578125" style="2" bestFit="1" customWidth="1"/>
    <col min="3" max="3" width="11.28515625" style="2" bestFit="1" customWidth="1"/>
    <col min="4" max="4" width="9.28515625" style="2" bestFit="1" customWidth="1"/>
    <col min="5" max="5" width="11.140625" style="2" bestFit="1" customWidth="1"/>
    <col min="6" max="6" width="10" style="2" bestFit="1" customWidth="1"/>
    <col min="7" max="7" width="11.7109375" style="2" bestFit="1" customWidth="1"/>
    <col min="8" max="8" width="9" style="13" bestFit="1" customWidth="1"/>
    <col min="9" max="9" width="9.140625" style="6"/>
    <col min="10" max="10" width="15.42578125" style="5" bestFit="1" customWidth="1"/>
    <col min="11" max="11" width="15.42578125" style="19" bestFit="1" customWidth="1"/>
    <col min="12" max="12" width="9.140625" style="2"/>
    <col min="13" max="13" width="9.140625" style="13"/>
    <col min="14" max="14" width="9.140625" style="6"/>
  </cols>
  <sheetData>
    <row r="1" spans="1:14" x14ac:dyDescent="0.25">
      <c r="A1" s="10" t="s">
        <v>52</v>
      </c>
      <c r="B1" s="11"/>
      <c r="C1" s="11"/>
      <c r="D1" s="11"/>
      <c r="E1" s="11"/>
      <c r="F1" s="11"/>
      <c r="G1" s="11"/>
      <c r="H1" s="11"/>
      <c r="I1" s="12"/>
      <c r="J1" s="10" t="s">
        <v>53</v>
      </c>
      <c r="K1" s="11"/>
      <c r="L1" s="11"/>
      <c r="M1" s="11"/>
      <c r="N1" s="12"/>
    </row>
    <row r="2" spans="1:14" x14ac:dyDescent="0.25">
      <c r="A2" s="14" t="s">
        <v>43</v>
      </c>
      <c r="B2" s="15" t="s">
        <v>40</v>
      </c>
      <c r="C2" s="15" t="s">
        <v>50</v>
      </c>
      <c r="D2" s="15" t="s">
        <v>41</v>
      </c>
      <c r="E2" s="15" t="s">
        <v>47</v>
      </c>
      <c r="F2" s="15" t="s">
        <v>42</v>
      </c>
      <c r="G2" s="15" t="s">
        <v>48</v>
      </c>
      <c r="H2" s="16" t="s">
        <v>49</v>
      </c>
      <c r="I2" s="17" t="s">
        <v>57</v>
      </c>
      <c r="J2" s="14" t="s">
        <v>53</v>
      </c>
      <c r="K2" s="18" t="s">
        <v>54</v>
      </c>
      <c r="L2" s="15" t="s">
        <v>55</v>
      </c>
      <c r="M2" s="16" t="s">
        <v>49</v>
      </c>
      <c r="N2" s="17" t="s">
        <v>57</v>
      </c>
    </row>
    <row r="3" spans="1:14" x14ac:dyDescent="0.25">
      <c r="A3" s="5" t="s">
        <v>44</v>
      </c>
      <c r="B3" s="2">
        <v>2</v>
      </c>
      <c r="C3" s="2" t="s">
        <v>51</v>
      </c>
      <c r="D3" s="2">
        <v>1.25</v>
      </c>
      <c r="E3" s="2">
        <v>1.23</v>
      </c>
      <c r="F3" s="2">
        <f>E3*B3</f>
        <v>2.46</v>
      </c>
      <c r="G3" s="2">
        <v>0.34</v>
      </c>
      <c r="H3" s="13">
        <v>128.63999999999999</v>
      </c>
      <c r="I3" s="6" t="s">
        <v>58</v>
      </c>
      <c r="J3" s="5" t="s">
        <v>56</v>
      </c>
      <c r="K3" s="19">
        <f>13/16</f>
        <v>0.8125</v>
      </c>
      <c r="L3" s="2">
        <f>(K3/2)^2*PI()</f>
        <v>0.51848550630534673</v>
      </c>
      <c r="M3" s="13">
        <f>275</f>
        <v>275</v>
      </c>
      <c r="N3" s="6" t="s">
        <v>59</v>
      </c>
    </row>
    <row r="4" spans="1:14" x14ac:dyDescent="0.25">
      <c r="A4" s="5" t="s">
        <v>45</v>
      </c>
      <c r="B4" s="2">
        <v>1</v>
      </c>
      <c r="C4" s="2" t="s">
        <v>51</v>
      </c>
      <c r="D4" s="2">
        <v>1.75</v>
      </c>
      <c r="E4" s="2">
        <v>2.4</v>
      </c>
      <c r="F4" s="2">
        <f>E4*B4</f>
        <v>2.4</v>
      </c>
      <c r="G4" s="2">
        <v>1.1000000000000001</v>
      </c>
      <c r="H4" s="13">
        <v>148.63</v>
      </c>
      <c r="I4" s="6" t="s">
        <v>58</v>
      </c>
      <c r="J4" s="5" t="s">
        <v>56</v>
      </c>
      <c r="K4" s="19">
        <f>15/16</f>
        <v>0.9375</v>
      </c>
      <c r="L4" s="2">
        <f t="shared" ref="L4:L9" si="0">(K4/2)^2*PI()</f>
        <v>0.69029135454853852</v>
      </c>
      <c r="M4" s="13">
        <f>275</f>
        <v>275</v>
      </c>
      <c r="N4" s="6" t="s">
        <v>59</v>
      </c>
    </row>
    <row r="5" spans="1:14" x14ac:dyDescent="0.25">
      <c r="A5" s="5" t="s">
        <v>46</v>
      </c>
      <c r="B5" s="2">
        <v>2</v>
      </c>
      <c r="C5" s="2" t="s">
        <v>51</v>
      </c>
      <c r="D5" s="2">
        <v>1.38</v>
      </c>
      <c r="E5" s="2">
        <v>1.5</v>
      </c>
      <c r="F5" s="2">
        <f>E5*B5</f>
        <v>3</v>
      </c>
      <c r="G5" s="2">
        <v>1.1000000000000001</v>
      </c>
      <c r="H5" s="13">
        <v>148.91999999999999</v>
      </c>
      <c r="I5" s="6" t="s">
        <v>58</v>
      </c>
      <c r="J5" s="5" t="s">
        <v>56</v>
      </c>
      <c r="K5" s="19">
        <f>3/4</f>
        <v>0.75</v>
      </c>
      <c r="L5" s="2">
        <f t="shared" si="0"/>
        <v>0.44178646691106466</v>
      </c>
      <c r="M5" s="13">
        <f>275</f>
        <v>275</v>
      </c>
      <c r="N5" s="6" t="s">
        <v>59</v>
      </c>
    </row>
    <row r="6" spans="1:14" x14ac:dyDescent="0.25">
      <c r="J6" s="5" t="s">
        <v>56</v>
      </c>
      <c r="K6" s="19">
        <f>5/8</f>
        <v>0.625</v>
      </c>
      <c r="L6" s="2">
        <f t="shared" si="0"/>
        <v>0.30679615757712825</v>
      </c>
      <c r="M6" s="13">
        <f>275</f>
        <v>275</v>
      </c>
      <c r="N6" s="6" t="s">
        <v>59</v>
      </c>
    </row>
    <row r="7" spans="1:14" x14ac:dyDescent="0.25">
      <c r="H7" s="13">
        <f>4*H3/1.3</f>
        <v>395.81538461538457</v>
      </c>
      <c r="J7" s="5" t="s">
        <v>56</v>
      </c>
      <c r="K7" s="19">
        <f>7/10</f>
        <v>0.7</v>
      </c>
      <c r="L7" s="2">
        <f t="shared" si="0"/>
        <v>0.38484510006474959</v>
      </c>
      <c r="M7" s="13">
        <f>275</f>
        <v>275</v>
      </c>
      <c r="N7" s="6" t="s">
        <v>59</v>
      </c>
    </row>
    <row r="8" spans="1:14" x14ac:dyDescent="0.25">
      <c r="J8" s="5" t="s">
        <v>56</v>
      </c>
      <c r="K8" s="19">
        <f>7/8</f>
        <v>0.875</v>
      </c>
      <c r="L8" s="2">
        <f t="shared" si="0"/>
        <v>0.6013204688511713</v>
      </c>
      <c r="M8" s="13">
        <f>275</f>
        <v>275</v>
      </c>
      <c r="N8" s="6" t="s">
        <v>59</v>
      </c>
    </row>
    <row r="9" spans="1:14" x14ac:dyDescent="0.25">
      <c r="J9" s="5" t="s">
        <v>56</v>
      </c>
      <c r="K9" s="19">
        <f>1</f>
        <v>1</v>
      </c>
      <c r="L9" s="2">
        <f t="shared" si="0"/>
        <v>0.78539816339744828</v>
      </c>
      <c r="M9" s="13">
        <f>275</f>
        <v>275</v>
      </c>
      <c r="N9" s="6" t="s">
        <v>59</v>
      </c>
    </row>
    <row r="10" spans="1:14" x14ac:dyDescent="0.25">
      <c r="J10" s="5" t="s">
        <v>62</v>
      </c>
      <c r="K10" s="19" t="s">
        <v>63</v>
      </c>
      <c r="L10" s="2">
        <v>0.18</v>
      </c>
      <c r="M10" s="13">
        <v>41.5</v>
      </c>
      <c r="N10" s="6" t="s">
        <v>58</v>
      </c>
    </row>
  </sheetData>
  <mergeCells count="2">
    <mergeCell ref="J1:N1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2023-02-02T23:36:44Z</dcterms:modified>
</cp:coreProperties>
</file>