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ate1904="1" defaultThemeVersion="202300"/>
  <mc:AlternateContent xmlns:mc="http://schemas.openxmlformats.org/markup-compatibility/2006">
    <mc:Choice Requires="x15">
      <x15ac:absPath xmlns:x15ac="http://schemas.microsoft.com/office/spreadsheetml/2010/11/ac" url="https://kidanadc-my.sharepoint.com/personal/kmalshly_s_kidana_com_sa/Documents/Desktop/"/>
    </mc:Choice>
  </mc:AlternateContent>
  <xr:revisionPtr revIDLastSave="1989" documentId="8_{94199314-E1BB-43A5-BF1C-69CE6DBC1806}" xr6:coauthVersionLast="47" xr6:coauthVersionMax="47" xr10:uidLastSave="{A073122C-B47F-4D6C-B15C-2B115A4388F4}"/>
  <bookViews>
    <workbookView xWindow="-28920" yWindow="-120" windowWidth="29040" windowHeight="15840" xr2:uid="{0827B519-953E-497C-804B-21DD57D4F447}"/>
  </bookViews>
  <sheets>
    <sheet name="N-1 Con" sheetId="1" r:id="rId1"/>
  </sheets>
  <definedNames>
    <definedName name="_xlnm._FilterDatabase" localSheetId="0" hidden="1">'N-1 Con'!$A$1:$W$186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P181" i="1"/>
  <c r="P180" i="1"/>
  <c r="P179" i="1"/>
  <c r="P173" i="1"/>
  <c r="P172" i="1"/>
  <c r="P171" i="1"/>
  <c r="P158" i="1"/>
  <c r="P154" i="1"/>
  <c r="P144" i="1"/>
  <c r="P140" i="1"/>
  <c r="P136" i="1"/>
  <c r="P123" i="1"/>
  <c r="P121" i="1"/>
  <c r="P106" i="1"/>
  <c r="P101" i="1"/>
  <c r="P85" i="1"/>
  <c r="P67" i="1"/>
  <c r="P65" i="1"/>
  <c r="P53" i="1"/>
  <c r="P49" i="1"/>
  <c r="P45" i="1"/>
  <c r="P31" i="1"/>
  <c r="P27" i="1"/>
  <c r="P9" i="1"/>
  <c r="P8" i="1"/>
  <c r="P7" i="1"/>
  <c r="P6" i="1"/>
  <c r="P163" i="1"/>
  <c r="P159" i="1"/>
  <c r="P146" i="1"/>
  <c r="P145" i="1"/>
  <c r="P143" i="1"/>
  <c r="P130" i="1"/>
  <c r="P129" i="1"/>
  <c r="P128" i="1"/>
  <c r="P116" i="1"/>
  <c r="P115" i="1"/>
  <c r="P114" i="1"/>
  <c r="P107" i="1"/>
  <c r="P105" i="1"/>
  <c r="P104" i="1"/>
  <c r="P89" i="1"/>
  <c r="P88" i="1"/>
  <c r="P87" i="1"/>
  <c r="P84" i="1"/>
  <c r="P75" i="1"/>
  <c r="P70" i="1"/>
  <c r="P63" i="1"/>
  <c r="P62" i="1"/>
  <c r="P59" i="1"/>
  <c r="P50" i="1"/>
  <c r="P48" i="1"/>
  <c r="P47" i="1"/>
  <c r="P44" i="1"/>
  <c r="P35" i="1"/>
  <c r="P33" i="1"/>
  <c r="P21" i="1"/>
  <c r="P20" i="1"/>
  <c r="P19" i="1"/>
  <c r="P5" i="1"/>
  <c r="P3" i="1"/>
  <c r="Q186" i="1"/>
  <c r="Q181" i="1"/>
  <c r="Q180" i="1"/>
  <c r="Q179" i="1"/>
  <c r="Q178" i="1"/>
  <c r="Q173" i="1"/>
  <c r="Q172" i="1"/>
  <c r="Q171" i="1"/>
  <c r="Q163" i="1"/>
  <c r="Q158" i="1"/>
  <c r="Q157" i="1"/>
  <c r="Q156" i="1"/>
  <c r="Q149" i="1"/>
  <c r="Q140" i="1"/>
  <c r="Q138" i="1"/>
  <c r="Q131" i="1"/>
  <c r="Q123" i="1"/>
  <c r="Q122" i="1"/>
  <c r="Q111" i="1"/>
  <c r="Q106" i="1"/>
  <c r="Q101" i="1"/>
  <c r="Q99" i="1"/>
  <c r="Q92" i="1"/>
  <c r="Q91" i="1"/>
  <c r="Q86" i="1"/>
  <c r="Q76" i="1"/>
  <c r="Q74" i="1"/>
  <c r="Q67" i="1"/>
  <c r="Q53" i="1"/>
  <c r="Q49" i="1"/>
  <c r="Q46" i="1"/>
  <c r="Q31" i="1"/>
  <c r="Q27" i="1"/>
  <c r="Q9" i="1"/>
  <c r="Q8" i="1"/>
  <c r="Q7" i="1"/>
  <c r="Q6" i="1"/>
  <c r="Q145" i="1"/>
  <c r="Q144" i="1"/>
  <c r="Q143" i="1"/>
  <c r="Q142" i="1"/>
  <c r="Q130" i="1"/>
  <c r="Q129" i="1"/>
  <c r="Q128" i="1"/>
  <c r="Q116" i="1"/>
  <c r="Q115" i="1"/>
  <c r="Q114" i="1"/>
  <c r="Q113" i="1"/>
  <c r="Q105" i="1"/>
  <c r="Q102" i="1"/>
  <c r="Q88" i="1"/>
  <c r="Q87" i="1"/>
  <c r="Q84" i="1"/>
  <c r="Q83" i="1"/>
  <c r="Q70" i="1"/>
  <c r="Q69" i="1"/>
  <c r="Q59" i="1"/>
  <c r="Q56" i="1"/>
  <c r="Q48" i="1"/>
  <c r="Q45" i="1"/>
  <c r="Q44" i="1"/>
  <c r="Q35" i="1"/>
  <c r="Q33" i="1"/>
  <c r="Q21" i="1"/>
  <c r="Q20" i="1"/>
  <c r="Q19" i="1"/>
  <c r="Q5" i="1"/>
  <c r="Q3" i="1"/>
  <c r="N153" i="1"/>
  <c r="Q153" i="1" s="1"/>
  <c r="N45" i="1"/>
  <c r="N26" i="1"/>
  <c r="P26" i="1" s="1"/>
  <c r="N186" i="1"/>
  <c r="P186" i="1" s="1"/>
  <c r="N185" i="1"/>
  <c r="P185" i="1" s="1"/>
  <c r="N184" i="1"/>
  <c r="P184" i="1" s="1"/>
  <c r="N183" i="1"/>
  <c r="P183" i="1" s="1"/>
  <c r="N182" i="1"/>
  <c r="Q182" i="1" s="1"/>
  <c r="N181" i="1"/>
  <c r="N180" i="1"/>
  <c r="N179" i="1"/>
  <c r="N178" i="1"/>
  <c r="P178" i="1" s="1"/>
  <c r="N177" i="1"/>
  <c r="P177" i="1" s="1"/>
  <c r="N176" i="1"/>
  <c r="P176" i="1" s="1"/>
  <c r="N175" i="1"/>
  <c r="P175" i="1" s="1"/>
  <c r="N174" i="1"/>
  <c r="P174" i="1" s="1"/>
  <c r="N173" i="1"/>
  <c r="N172" i="1"/>
  <c r="N171" i="1"/>
  <c r="V170" i="1"/>
  <c r="N170" i="1"/>
  <c r="Q170" i="1" s="1"/>
  <c r="V169" i="1"/>
  <c r="N169" i="1"/>
  <c r="O169" i="1" s="1"/>
  <c r="V168" i="1"/>
  <c r="N168" i="1"/>
  <c r="Q168" i="1" s="1"/>
  <c r="V167" i="1"/>
  <c r="N167" i="1"/>
  <c r="P167" i="1" s="1"/>
  <c r="V166" i="1"/>
  <c r="N166" i="1"/>
  <c r="Q166" i="1" s="1"/>
  <c r="V165" i="1"/>
  <c r="N165" i="1"/>
  <c r="P165" i="1" s="1"/>
  <c r="N164" i="1"/>
  <c r="Q164" i="1" s="1"/>
  <c r="V163" i="1"/>
  <c r="N163" i="1"/>
  <c r="V162" i="1"/>
  <c r="N162" i="1"/>
  <c r="Q162" i="1" s="1"/>
  <c r="V161" i="1"/>
  <c r="N161" i="1"/>
  <c r="O161" i="1" s="1"/>
  <c r="V160" i="1"/>
  <c r="N160" i="1"/>
  <c r="Q160" i="1" s="1"/>
  <c r="V159" i="1"/>
  <c r="N159" i="1"/>
  <c r="Q159" i="1" s="1"/>
  <c r="N158" i="1"/>
  <c r="N157" i="1"/>
  <c r="P157" i="1" s="1"/>
  <c r="V156" i="1"/>
  <c r="N156" i="1"/>
  <c r="P156" i="1" s="1"/>
  <c r="V155" i="1"/>
  <c r="N155" i="1"/>
  <c r="Q155" i="1" s="1"/>
  <c r="V154" i="1"/>
  <c r="N154" i="1"/>
  <c r="Q154" i="1" s="1"/>
  <c r="V153" i="1"/>
  <c r="N152" i="1"/>
  <c r="P152" i="1" s="1"/>
  <c r="V151" i="1"/>
  <c r="N151" i="1"/>
  <c r="P151" i="1" s="1"/>
  <c r="V150" i="1"/>
  <c r="N150" i="1"/>
  <c r="Q150" i="1" s="1"/>
  <c r="V149" i="1"/>
  <c r="N149" i="1"/>
  <c r="P149" i="1" s="1"/>
  <c r="V148" i="1"/>
  <c r="N148" i="1"/>
  <c r="Q148" i="1" s="1"/>
  <c r="V147" i="1"/>
  <c r="N147" i="1"/>
  <c r="P147" i="1" s="1"/>
  <c r="V146" i="1"/>
  <c r="N146" i="1"/>
  <c r="Q146" i="1" s="1"/>
  <c r="V145" i="1"/>
  <c r="N145" i="1"/>
  <c r="N144" i="1"/>
  <c r="N143" i="1"/>
  <c r="V142" i="1"/>
  <c r="N142" i="1"/>
  <c r="P142" i="1" s="1"/>
  <c r="V141" i="1"/>
  <c r="N141" i="1"/>
  <c r="Q141" i="1" s="1"/>
  <c r="N140" i="1"/>
  <c r="V139" i="1"/>
  <c r="N139" i="1"/>
  <c r="Q139" i="1" s="1"/>
  <c r="V138" i="1"/>
  <c r="N138" i="1"/>
  <c r="P138" i="1" s="1"/>
  <c r="V137" i="1"/>
  <c r="N137" i="1"/>
  <c r="O137" i="1" s="1"/>
  <c r="N136" i="1"/>
  <c r="Q136" i="1" s="1"/>
  <c r="V135" i="1"/>
  <c r="N135" i="1"/>
  <c r="P135" i="1" s="1"/>
  <c r="N134" i="1"/>
  <c r="P134" i="1" s="1"/>
  <c r="N133" i="1"/>
  <c r="P133" i="1" s="1"/>
  <c r="V132" i="1"/>
  <c r="N132" i="1"/>
  <c r="P132" i="1" s="1"/>
  <c r="V131" i="1"/>
  <c r="N131" i="1"/>
  <c r="P131" i="1" s="1"/>
  <c r="N130" i="1"/>
  <c r="V129" i="1"/>
  <c r="N129" i="1"/>
  <c r="V128" i="1"/>
  <c r="N128" i="1"/>
  <c r="N127" i="1"/>
  <c r="P127" i="1" s="1"/>
  <c r="N126" i="1"/>
  <c r="P126" i="1" s="1"/>
  <c r="V125" i="1"/>
  <c r="N125" i="1"/>
  <c r="V124" i="1"/>
  <c r="N124" i="1"/>
  <c r="Q124" i="1" s="1"/>
  <c r="N123" i="1"/>
  <c r="N122" i="1"/>
  <c r="P122" i="1" s="1"/>
  <c r="V121" i="1"/>
  <c r="O121" i="1"/>
  <c r="N121" i="1"/>
  <c r="Q121" i="1" s="1"/>
  <c r="N120" i="1"/>
  <c r="P120" i="1" s="1"/>
  <c r="V119" i="1"/>
  <c r="N119" i="1"/>
  <c r="O119" i="1" s="1"/>
  <c r="N118" i="1"/>
  <c r="P118" i="1" s="1"/>
  <c r="V117" i="1"/>
  <c r="N117" i="1"/>
  <c r="P117" i="1" s="1"/>
  <c r="V116" i="1"/>
  <c r="N116" i="1"/>
  <c r="V115" i="1"/>
  <c r="N115" i="1"/>
  <c r="V114" i="1"/>
  <c r="N114" i="1"/>
  <c r="O114" i="1" s="1"/>
  <c r="V113" i="1"/>
  <c r="N113" i="1"/>
  <c r="P113" i="1" s="1"/>
  <c r="N112" i="1"/>
  <c r="P112" i="1" s="1"/>
  <c r="N111" i="1"/>
  <c r="P111" i="1" s="1"/>
  <c r="V110" i="1"/>
  <c r="N110" i="1"/>
  <c r="Q110" i="1" s="1"/>
  <c r="V109" i="1"/>
  <c r="N109" i="1"/>
  <c r="Q109" i="1" s="1"/>
  <c r="V108" i="1"/>
  <c r="N108" i="1"/>
  <c r="Q108" i="1" s="1"/>
  <c r="V107" i="1"/>
  <c r="N107" i="1"/>
  <c r="Q107" i="1" s="1"/>
  <c r="N106" i="1"/>
  <c r="V105" i="1"/>
  <c r="N105" i="1"/>
  <c r="V104" i="1"/>
  <c r="N104" i="1"/>
  <c r="Q104" i="1" s="1"/>
  <c r="V103" i="1"/>
  <c r="N103" i="1"/>
  <c r="O103" i="1" s="1"/>
  <c r="V102" i="1"/>
  <c r="N102" i="1"/>
  <c r="P102" i="1" s="1"/>
  <c r="N101" i="1"/>
  <c r="V100" i="1"/>
  <c r="N100" i="1"/>
  <c r="Q100" i="1" s="1"/>
  <c r="V99" i="1"/>
  <c r="N99" i="1"/>
  <c r="P99" i="1" s="1"/>
  <c r="N98" i="1"/>
  <c r="Q98" i="1" s="1"/>
  <c r="V97" i="1"/>
  <c r="N97" i="1"/>
  <c r="P97" i="1" s="1"/>
  <c r="V96" i="1"/>
  <c r="N96" i="1"/>
  <c r="Q96" i="1" s="1"/>
  <c r="N95" i="1"/>
  <c r="P95" i="1" s="1"/>
  <c r="N94" i="1"/>
  <c r="P94" i="1" s="1"/>
  <c r="V93" i="1"/>
  <c r="N93" i="1"/>
  <c r="Q93" i="1" s="1"/>
  <c r="V92" i="1"/>
  <c r="N92" i="1"/>
  <c r="P92" i="1" s="1"/>
  <c r="V91" i="1"/>
  <c r="N91" i="1"/>
  <c r="O91" i="1" s="1"/>
  <c r="V90" i="1"/>
  <c r="N90" i="1"/>
  <c r="Q90" i="1" s="1"/>
  <c r="V89" i="1"/>
  <c r="N89" i="1"/>
  <c r="Q89" i="1" s="1"/>
  <c r="V88" i="1"/>
  <c r="N88" i="1"/>
  <c r="V87" i="1"/>
  <c r="N87" i="1"/>
  <c r="O87" i="1" s="1"/>
  <c r="N86" i="1"/>
  <c r="P86" i="1" s="1"/>
  <c r="N85" i="1"/>
  <c r="Q85" i="1" s="1"/>
  <c r="V84" i="1"/>
  <c r="N84" i="1"/>
  <c r="V83" i="1"/>
  <c r="N83" i="1"/>
  <c r="P83" i="1" s="1"/>
  <c r="V82" i="1"/>
  <c r="N82" i="1"/>
  <c r="Q82" i="1" s="1"/>
  <c r="N81" i="1"/>
  <c r="Q81" i="1" s="1"/>
  <c r="N80" i="1"/>
  <c r="P80" i="1" s="1"/>
  <c r="N79" i="1"/>
  <c r="P79" i="1" s="1"/>
  <c r="N78" i="1"/>
  <c r="Q78" i="1" s="1"/>
  <c r="N77" i="1"/>
  <c r="P77" i="1" s="1"/>
  <c r="N76" i="1"/>
  <c r="P76" i="1" s="1"/>
  <c r="N75" i="1"/>
  <c r="O75" i="1" s="1"/>
  <c r="N74" i="1"/>
  <c r="P74" i="1" s="1"/>
  <c r="N73" i="1"/>
  <c r="Q73" i="1" s="1"/>
  <c r="N72" i="1"/>
  <c r="O72" i="1" s="1"/>
  <c r="N71" i="1"/>
  <c r="P71" i="1" s="1"/>
  <c r="N70" i="1"/>
  <c r="N69" i="1"/>
  <c r="P69" i="1" s="1"/>
  <c r="N68" i="1"/>
  <c r="Q68" i="1" s="1"/>
  <c r="N67" i="1"/>
  <c r="V66" i="1"/>
  <c r="N66" i="1"/>
  <c r="O66" i="1" s="1"/>
  <c r="N65" i="1"/>
  <c r="Q65" i="1" s="1"/>
  <c r="V64" i="1"/>
  <c r="N64" i="1"/>
  <c r="Q64" i="1" s="1"/>
  <c r="V63" i="1"/>
  <c r="N63" i="1"/>
  <c r="O63" i="1" s="1"/>
  <c r="V62" i="1"/>
  <c r="N62" i="1"/>
  <c r="Q62" i="1" s="1"/>
  <c r="N61" i="1"/>
  <c r="P61" i="1" s="1"/>
  <c r="V60" i="1"/>
  <c r="N60" i="1"/>
  <c r="Q60" i="1" s="1"/>
  <c r="V59" i="1"/>
  <c r="N59" i="1"/>
  <c r="N58" i="1"/>
  <c r="P58" i="1" s="1"/>
  <c r="N57" i="1"/>
  <c r="P57" i="1" s="1"/>
  <c r="V56" i="1"/>
  <c r="N56" i="1"/>
  <c r="P56" i="1" s="1"/>
  <c r="N55" i="1"/>
  <c r="Q55" i="1" s="1"/>
  <c r="V54" i="1"/>
  <c r="N54" i="1"/>
  <c r="Q54" i="1" s="1"/>
  <c r="V53" i="1"/>
  <c r="N53" i="1"/>
  <c r="V52" i="1"/>
  <c r="N52" i="1"/>
  <c r="Q52" i="1" s="1"/>
  <c r="V51" i="1"/>
  <c r="N51" i="1"/>
  <c r="O51" i="1" s="1"/>
  <c r="V50" i="1"/>
  <c r="N50" i="1"/>
  <c r="Q50" i="1" s="1"/>
  <c r="N49" i="1"/>
  <c r="V48" i="1"/>
  <c r="N48" i="1"/>
  <c r="V47" i="1"/>
  <c r="N47" i="1"/>
  <c r="O47" i="1" s="1"/>
  <c r="N46" i="1"/>
  <c r="P46" i="1" s="1"/>
  <c r="V45" i="1"/>
  <c r="V44" i="1"/>
  <c r="N44" i="1"/>
  <c r="V43" i="1"/>
  <c r="N43" i="1"/>
  <c r="P43" i="1" s="1"/>
  <c r="V42" i="1"/>
  <c r="N42" i="1"/>
  <c r="P42" i="1" s="1"/>
  <c r="V41" i="1"/>
  <c r="N41" i="1"/>
  <c r="P41" i="1" s="1"/>
  <c r="V40" i="1"/>
  <c r="N40" i="1"/>
  <c r="P40" i="1" s="1"/>
  <c r="V39" i="1"/>
  <c r="N39" i="1"/>
  <c r="O39" i="1" s="1"/>
  <c r="V38" i="1"/>
  <c r="N38" i="1"/>
  <c r="P38" i="1" s="1"/>
  <c r="V37" i="1"/>
  <c r="N37" i="1"/>
  <c r="O37" i="1" s="1"/>
  <c r="V36" i="1"/>
  <c r="N36" i="1"/>
  <c r="P36" i="1" s="1"/>
  <c r="V35" i="1"/>
  <c r="N35" i="1"/>
  <c r="N34" i="1"/>
  <c r="P34" i="1" s="1"/>
  <c r="V33" i="1"/>
  <c r="N33" i="1"/>
  <c r="V32" i="1"/>
  <c r="N32" i="1"/>
  <c r="P32" i="1" s="1"/>
  <c r="V31" i="1"/>
  <c r="N31" i="1"/>
  <c r="V30" i="1"/>
  <c r="N30" i="1"/>
  <c r="P30" i="1" s="1"/>
  <c r="V29" i="1"/>
  <c r="N29" i="1"/>
  <c r="O29" i="1" s="1"/>
  <c r="V28" i="1"/>
  <c r="N28" i="1"/>
  <c r="P28" i="1" s="1"/>
  <c r="N27" i="1"/>
  <c r="V26" i="1"/>
  <c r="V25" i="1"/>
  <c r="N25" i="1"/>
  <c r="Q25" i="1" s="1"/>
  <c r="V24" i="1"/>
  <c r="N24" i="1"/>
  <c r="O24" i="1" s="1"/>
  <c r="N23" i="1"/>
  <c r="P23" i="1" s="1"/>
  <c r="N22" i="1"/>
  <c r="P22" i="1" s="1"/>
  <c r="V21" i="1"/>
  <c r="N21" i="1"/>
  <c r="O21" i="1" s="1"/>
  <c r="V20" i="1"/>
  <c r="N20" i="1"/>
  <c r="O20" i="1" s="1"/>
  <c r="V19" i="1"/>
  <c r="N19" i="1"/>
  <c r="V18" i="1"/>
  <c r="N18" i="1"/>
  <c r="P18" i="1" s="1"/>
  <c r="V17" i="1"/>
  <c r="N17" i="1"/>
  <c r="P17" i="1" s="1"/>
  <c r="V16" i="1"/>
  <c r="N16" i="1"/>
  <c r="P16" i="1" s="1"/>
  <c r="V15" i="1"/>
  <c r="N15" i="1"/>
  <c r="P15" i="1" s="1"/>
  <c r="N14" i="1"/>
  <c r="P14" i="1" s="1"/>
  <c r="V13" i="1"/>
  <c r="N13" i="1"/>
  <c r="P13" i="1" s="1"/>
  <c r="V12" i="1"/>
  <c r="N12" i="1"/>
  <c r="P12" i="1" s="1"/>
  <c r="V11" i="1"/>
  <c r="N11" i="1"/>
  <c r="O11" i="1" s="1"/>
  <c r="V10" i="1"/>
  <c r="N10" i="1"/>
  <c r="O10" i="1" s="1"/>
  <c r="N9" i="1"/>
  <c r="N8" i="1"/>
  <c r="N7" i="1"/>
  <c r="N6" i="1"/>
  <c r="V5" i="1"/>
  <c r="N5" i="1"/>
  <c r="N4" i="1"/>
  <c r="P4" i="1" s="1"/>
  <c r="V3" i="1"/>
  <c r="O3" i="1" s="1"/>
  <c r="N3" i="1"/>
  <c r="N2" i="1"/>
  <c r="P2" i="1" s="1"/>
  <c r="P161" i="1" l="1"/>
  <c r="P24" i="1"/>
  <c r="P155" i="1"/>
  <c r="Q72" i="1"/>
  <c r="P160" i="1"/>
  <c r="O148" i="1"/>
  <c r="Q12" i="1"/>
  <c r="Q26" i="1"/>
  <c r="Q39" i="1"/>
  <c r="Q63" i="1"/>
  <c r="Q75" i="1"/>
  <c r="Q117" i="1"/>
  <c r="Q132" i="1"/>
  <c r="Q14" i="1"/>
  <c r="Q32" i="1"/>
  <c r="Q57" i="1"/>
  <c r="Q77" i="1"/>
  <c r="Q94" i="1"/>
  <c r="Q112" i="1"/>
  <c r="Q133" i="1"/>
  <c r="Q151" i="1"/>
  <c r="Q167" i="1"/>
  <c r="Q175" i="1"/>
  <c r="Q183" i="1"/>
  <c r="P39" i="1"/>
  <c r="P51" i="1"/>
  <c r="P64" i="1"/>
  <c r="P78" i="1"/>
  <c r="P93" i="1"/>
  <c r="P108" i="1"/>
  <c r="P119" i="1"/>
  <c r="P137" i="1"/>
  <c r="P168" i="1"/>
  <c r="P55" i="1"/>
  <c r="P148" i="1"/>
  <c r="P162" i="1"/>
  <c r="Q23" i="1"/>
  <c r="P103" i="1"/>
  <c r="Q24" i="1"/>
  <c r="Q71" i="1"/>
  <c r="P72" i="1"/>
  <c r="Q10" i="1"/>
  <c r="Q127" i="1"/>
  <c r="P37" i="1"/>
  <c r="P90" i="1"/>
  <c r="Q11" i="1"/>
  <c r="Q38" i="1"/>
  <c r="P11" i="1"/>
  <c r="P91" i="1"/>
  <c r="P182" i="1"/>
  <c r="Q13" i="1"/>
  <c r="Q28" i="1"/>
  <c r="Q40" i="1"/>
  <c r="Q51" i="1"/>
  <c r="Q119" i="1"/>
  <c r="Q137" i="1"/>
  <c r="Q147" i="1"/>
  <c r="Q17" i="1"/>
  <c r="Q34" i="1"/>
  <c r="Q58" i="1"/>
  <c r="Q79" i="1"/>
  <c r="Q95" i="1"/>
  <c r="Q118" i="1"/>
  <c r="Q134" i="1"/>
  <c r="Q152" i="1"/>
  <c r="Q176" i="1"/>
  <c r="Q184" i="1"/>
  <c r="P52" i="1"/>
  <c r="P66" i="1"/>
  <c r="P81" i="1"/>
  <c r="P96" i="1"/>
  <c r="P109" i="1"/>
  <c r="P124" i="1"/>
  <c r="P139" i="1"/>
  <c r="P153" i="1"/>
  <c r="P169" i="1"/>
  <c r="P150" i="1"/>
  <c r="P164" i="1"/>
  <c r="P98" i="1"/>
  <c r="Q37" i="1"/>
  <c r="Q47" i="1"/>
  <c r="Q165" i="1"/>
  <c r="P10" i="1"/>
  <c r="Q174" i="1"/>
  <c r="P25" i="1"/>
  <c r="O13" i="1"/>
  <c r="O125" i="1"/>
  <c r="O159" i="1"/>
  <c r="Q15" i="1"/>
  <c r="Q29" i="1"/>
  <c r="Q41" i="1"/>
  <c r="Q66" i="1"/>
  <c r="Q18" i="1"/>
  <c r="Q36" i="1"/>
  <c r="Q61" i="1"/>
  <c r="Q80" i="1"/>
  <c r="Q97" i="1"/>
  <c r="Q120" i="1"/>
  <c r="Q135" i="1"/>
  <c r="Q161" i="1"/>
  <c r="Q169" i="1"/>
  <c r="Q177" i="1"/>
  <c r="Q185" i="1"/>
  <c r="P29" i="1"/>
  <c r="P54" i="1"/>
  <c r="P68" i="1"/>
  <c r="P82" i="1"/>
  <c r="P100" i="1"/>
  <c r="P110" i="1"/>
  <c r="P125" i="1"/>
  <c r="P141" i="1"/>
  <c r="P170" i="1"/>
  <c r="P166" i="1"/>
  <c r="Q126" i="1"/>
  <c r="Q103" i="1"/>
  <c r="P60" i="1"/>
  <c r="P73" i="1"/>
  <c r="O38" i="1"/>
  <c r="O131" i="1"/>
  <c r="O153" i="1"/>
  <c r="Q16" i="1"/>
  <c r="Q30" i="1"/>
  <c r="Q42" i="1"/>
  <c r="Q125" i="1"/>
  <c r="Q4" i="1"/>
  <c r="Q22" i="1"/>
  <c r="Q43" i="1"/>
  <c r="Q2" i="1"/>
  <c r="O163" i="1"/>
  <c r="O162" i="1"/>
  <c r="O155" i="1"/>
  <c r="O154" i="1"/>
  <c r="O147" i="1"/>
  <c r="O145" i="1"/>
  <c r="O139" i="1"/>
  <c r="O138" i="1"/>
  <c r="O132" i="1"/>
  <c r="O124" i="1"/>
  <c r="O113" i="1"/>
  <c r="O105" i="1"/>
  <c r="O104" i="1"/>
  <c r="O102" i="1"/>
  <c r="O97" i="1"/>
  <c r="O96" i="1"/>
  <c r="O92" i="1"/>
  <c r="O89" i="1"/>
  <c r="O88" i="1"/>
  <c r="O84" i="1"/>
  <c r="O83" i="1"/>
  <c r="O80" i="1"/>
  <c r="O73" i="1"/>
  <c r="O70" i="1"/>
  <c r="O68" i="1"/>
  <c r="O64" i="1"/>
  <c r="O62" i="1"/>
  <c r="O56" i="1"/>
  <c r="O12" i="1"/>
  <c r="O52" i="1"/>
  <c r="O50" i="1"/>
  <c r="O48" i="1"/>
  <c r="O44" i="1"/>
  <c r="O43" i="1"/>
  <c r="O41" i="1"/>
  <c r="O40" i="1"/>
  <c r="O33" i="1"/>
  <c r="O31" i="1"/>
  <c r="O30" i="1"/>
  <c r="O28" i="1"/>
  <c r="O16" i="1"/>
  <c r="O15" i="1"/>
  <c r="O78" i="1"/>
  <c r="O81" i="1"/>
  <c r="O100" i="1"/>
  <c r="O108" i="1"/>
  <c r="O116" i="1"/>
  <c r="O128" i="1"/>
  <c r="O142" i="1"/>
  <c r="O150" i="1"/>
  <c r="O166" i="1"/>
  <c r="O18" i="1"/>
  <c r="O26" i="1"/>
  <c r="O54" i="1"/>
  <c r="O60" i="1"/>
  <c r="O2" i="1"/>
  <c r="O32" i="1"/>
  <c r="O42" i="1"/>
  <c r="O79" i="1"/>
  <c r="O82" i="1"/>
  <c r="O90" i="1"/>
  <c r="O146" i="1"/>
  <c r="O156" i="1"/>
  <c r="O5" i="1"/>
  <c r="O19" i="1"/>
  <c r="O35" i="1"/>
  <c r="O76" i="1"/>
  <c r="O109" i="1"/>
  <c r="O117" i="1"/>
  <c r="O129" i="1"/>
  <c r="O135" i="1"/>
  <c r="O151" i="1"/>
  <c r="O167" i="1"/>
  <c r="O17" i="1"/>
  <c r="O25" i="1"/>
  <c r="O45" i="1"/>
  <c r="O53" i="1"/>
  <c r="O59" i="1"/>
  <c r="O67" i="1"/>
  <c r="O93" i="1"/>
  <c r="O99" i="1"/>
  <c r="O107" i="1"/>
  <c r="O115" i="1"/>
  <c r="O141" i="1"/>
  <c r="O149" i="1"/>
  <c r="O165" i="1"/>
  <c r="O160" i="1"/>
  <c r="O170" i="1"/>
  <c r="O36" i="1"/>
  <c r="O71" i="1"/>
  <c r="O110" i="1"/>
  <c r="O168" i="1"/>
</calcChain>
</file>

<file path=xl/sharedStrings.xml><?xml version="1.0" encoding="utf-8"?>
<sst xmlns="http://schemas.openxmlformats.org/spreadsheetml/2006/main" count="2178" uniqueCount="523">
  <si>
    <t>LEGR.01</t>
  </si>
  <si>
    <t>LEGR.02</t>
  </si>
  <si>
    <t>LEGR.03</t>
  </si>
  <si>
    <t>LEGR.04</t>
  </si>
  <si>
    <t>LEGR.05</t>
  </si>
  <si>
    <t>PwC</t>
  </si>
  <si>
    <t>LEGR.06</t>
  </si>
  <si>
    <t>LEGR.07</t>
  </si>
  <si>
    <t>LEGR.08</t>
  </si>
  <si>
    <t xml:space="preserve"> </t>
  </si>
  <si>
    <t>LEGR.09</t>
  </si>
  <si>
    <t>LEGR.10</t>
  </si>
  <si>
    <t>LEGR.11</t>
  </si>
  <si>
    <t>LEGR.12</t>
  </si>
  <si>
    <t>LEGR.13</t>
  </si>
  <si>
    <t>LEGR.14</t>
  </si>
  <si>
    <t>LEGR.15</t>
  </si>
  <si>
    <t>LEGR.16</t>
  </si>
  <si>
    <t>HSSE.01</t>
  </si>
  <si>
    <t>HSSE.02</t>
  </si>
  <si>
    <t>HSSE.03</t>
  </si>
  <si>
    <t>HSSE.04</t>
  </si>
  <si>
    <t>HSSE.05</t>
  </si>
  <si>
    <t>HSSE.06</t>
  </si>
  <si>
    <t>HSSE.07</t>
  </si>
  <si>
    <t>HSSE.08</t>
  </si>
  <si>
    <t>HSSE.09</t>
  </si>
  <si>
    <t>HSSE.10</t>
  </si>
  <si>
    <t>HSSE.11</t>
  </si>
  <si>
    <t>HSSE.12</t>
  </si>
  <si>
    <t>HSSE.13</t>
  </si>
  <si>
    <t>HSSE.14</t>
  </si>
  <si>
    <t>HSSE.15</t>
  </si>
  <si>
    <t>HSSE.16</t>
  </si>
  <si>
    <t>HSSE.17</t>
  </si>
  <si>
    <t>HSSE.18</t>
  </si>
  <si>
    <t>FINA.01</t>
  </si>
  <si>
    <t>FINA.02</t>
  </si>
  <si>
    <t>FINA.03</t>
  </si>
  <si>
    <t>FINA.04</t>
  </si>
  <si>
    <t>FINA.05</t>
  </si>
  <si>
    <t>FINA.06</t>
  </si>
  <si>
    <t>FINA.07</t>
  </si>
  <si>
    <t>FINA.08</t>
  </si>
  <si>
    <t>FINA.09</t>
  </si>
  <si>
    <t>FINA.10</t>
  </si>
  <si>
    <t>FINA.11</t>
  </si>
  <si>
    <t>FINA.12</t>
  </si>
  <si>
    <t>FINA.13</t>
  </si>
  <si>
    <t>FINA.14</t>
  </si>
  <si>
    <t>FINA.15</t>
  </si>
  <si>
    <t>BDIA.01</t>
  </si>
  <si>
    <t>BDIA.02</t>
  </si>
  <si>
    <t>BDIA.03</t>
  </si>
  <si>
    <t>BDIA.04</t>
  </si>
  <si>
    <t>BDIA.05</t>
  </si>
  <si>
    <t>BDIA.08</t>
  </si>
  <si>
    <t>BDIA.09</t>
  </si>
  <si>
    <t>BDIA.10</t>
  </si>
  <si>
    <t>BDIA.11</t>
  </si>
  <si>
    <t>BDIA.12</t>
  </si>
  <si>
    <t>BDIA.13</t>
  </si>
  <si>
    <t>BDIA.06</t>
  </si>
  <si>
    <t>BDIA.07</t>
  </si>
  <si>
    <t>BDIA.14</t>
  </si>
  <si>
    <t>BDIA.15</t>
  </si>
  <si>
    <t>BDIA.16</t>
  </si>
  <si>
    <t>HUCA.01</t>
  </si>
  <si>
    <t>HUCA.02</t>
  </si>
  <si>
    <t>HUCA.03</t>
  </si>
  <si>
    <t>HUCA.04</t>
  </si>
  <si>
    <t>HUCA.05</t>
  </si>
  <si>
    <t>HUCA.06</t>
  </si>
  <si>
    <t>HUCA.07</t>
  </si>
  <si>
    <t>HUCA.08</t>
  </si>
  <si>
    <t>HUCA.09</t>
  </si>
  <si>
    <t>HUCA.10</t>
  </si>
  <si>
    <t>HUCA.11</t>
  </si>
  <si>
    <t>HUCA.12</t>
  </si>
  <si>
    <t>HUCA.13</t>
  </si>
  <si>
    <t>HUCA.14</t>
  </si>
  <si>
    <t>HUCA.15</t>
  </si>
  <si>
    <t>SHSE.10</t>
  </si>
  <si>
    <t>SHSE.20</t>
  </si>
  <si>
    <t>SHSE.14</t>
  </si>
  <si>
    <t>SHSE.06</t>
  </si>
  <si>
    <t>SHSE.07</t>
  </si>
  <si>
    <t>SHSE.11</t>
  </si>
  <si>
    <t>SHSE.12</t>
  </si>
  <si>
    <t>SHSE.03</t>
  </si>
  <si>
    <t>SHSE.01</t>
  </si>
  <si>
    <t>SHSE.15</t>
  </si>
  <si>
    <t>SHSE.05</t>
  </si>
  <si>
    <t>SHSE.17</t>
  </si>
  <si>
    <t>SHSE.09</t>
  </si>
  <si>
    <t>SHSE.18</t>
  </si>
  <si>
    <t>SHSE.19</t>
  </si>
  <si>
    <t>SHSE.16</t>
  </si>
  <si>
    <t>SHSE.08</t>
  </si>
  <si>
    <t>SHSE.04</t>
  </si>
  <si>
    <t>SHSE.02</t>
  </si>
  <si>
    <t>SHSE.13</t>
  </si>
  <si>
    <t>SBPC.24</t>
  </si>
  <si>
    <t>SBPC.25</t>
  </si>
  <si>
    <t>SBPC.19</t>
  </si>
  <si>
    <t>SBPC.13</t>
  </si>
  <si>
    <t>COPR.05</t>
  </si>
  <si>
    <t>SBPC.12</t>
  </si>
  <si>
    <t>SBPC.16</t>
  </si>
  <si>
    <t>SBPC.02</t>
  </si>
  <si>
    <t>SBPC.23</t>
  </si>
  <si>
    <t>COPR.10</t>
  </si>
  <si>
    <t>COPR.11</t>
  </si>
  <si>
    <t>SBPC.04</t>
  </si>
  <si>
    <t>SBPC.14</t>
  </si>
  <si>
    <t>SBPC.20</t>
  </si>
  <si>
    <t>SBPC.11</t>
  </si>
  <si>
    <t>SBPC.10</t>
  </si>
  <si>
    <t>STEX.12</t>
  </si>
  <si>
    <t>SBPC.03</t>
  </si>
  <si>
    <t>COPR.19</t>
  </si>
  <si>
    <t>OPMA.01</t>
  </si>
  <si>
    <t>OPMA.02</t>
  </si>
  <si>
    <t>OPMA.07</t>
  </si>
  <si>
    <t>OPMA.08</t>
  </si>
  <si>
    <t>OPMA.09</t>
  </si>
  <si>
    <t>OPMA.10</t>
  </si>
  <si>
    <t>OPMA.11</t>
  </si>
  <si>
    <t>OPMA.12</t>
  </si>
  <si>
    <t>OPMA.13</t>
  </si>
  <si>
    <t>OPMA.14</t>
  </si>
  <si>
    <t>OPMA.03</t>
  </si>
  <si>
    <t>OPMA.04</t>
  </si>
  <si>
    <t>OPMA.05</t>
  </si>
  <si>
    <t>OPMA.06</t>
  </si>
  <si>
    <t>OPMA.15</t>
  </si>
  <si>
    <t>OPMA.16</t>
  </si>
  <si>
    <t>OPMA.17</t>
  </si>
  <si>
    <t>PROJ.02</t>
  </si>
  <si>
    <t>PROJ.20</t>
  </si>
  <si>
    <t>PROJ.09</t>
  </si>
  <si>
    <t>PROJ.07</t>
  </si>
  <si>
    <t>PROJ.15</t>
  </si>
  <si>
    <t>PROJ.13</t>
  </si>
  <si>
    <t>PROJ.14</t>
  </si>
  <si>
    <t>PROJ.11</t>
  </si>
  <si>
    <t>PROJ.16</t>
  </si>
  <si>
    <t>PROJ.10</t>
  </si>
  <si>
    <t>PROJ.01</t>
  </si>
  <si>
    <t>PROJ.03</t>
  </si>
  <si>
    <t>PROJ.08</t>
  </si>
  <si>
    <t>PROJ.04</t>
  </si>
  <si>
    <t>PROJ.19</t>
  </si>
  <si>
    <t>PROJ.18</t>
  </si>
  <si>
    <t>PROJ.05</t>
  </si>
  <si>
    <t>PROJ.06</t>
  </si>
  <si>
    <t>PROJ.12</t>
  </si>
  <si>
    <t>PROJ.17</t>
  </si>
  <si>
    <t>STEX.13</t>
  </si>
  <si>
    <t>SBPC.08</t>
  </si>
  <si>
    <t>SBPC.01</t>
  </si>
  <si>
    <t>SBPC.18</t>
  </si>
  <si>
    <t>SBPC.09</t>
  </si>
  <si>
    <t>SBPC.21</t>
  </si>
  <si>
    <t>As of now, just seven departments have submitted their strategies</t>
  </si>
  <si>
    <t>STEX.17</t>
  </si>
  <si>
    <t>SBPC.15</t>
  </si>
  <si>
    <t>SBPC.17</t>
  </si>
  <si>
    <t>SBPC.06</t>
  </si>
  <si>
    <t>SBPC.07</t>
  </si>
  <si>
    <t>SBPC.22</t>
  </si>
  <si>
    <t>SBPC.05</t>
  </si>
  <si>
    <t>STEX.09</t>
  </si>
  <si>
    <t>CEOO.01</t>
  </si>
  <si>
    <t>CEOO.05</t>
  </si>
  <si>
    <t>CEOO.06</t>
  </si>
  <si>
    <t>CEOO.07</t>
  </si>
  <si>
    <t>CEOO.08</t>
  </si>
  <si>
    <t>CEOO.09</t>
  </si>
  <si>
    <t>CEOO.10</t>
  </si>
  <si>
    <t>CEOO.11</t>
  </si>
  <si>
    <t>CEOO.12</t>
  </si>
  <si>
    <t>CEOO.02</t>
  </si>
  <si>
    <t>CEOO.03</t>
  </si>
  <si>
    <t>CEOO.04</t>
  </si>
  <si>
    <t>CEOO.13</t>
  </si>
  <si>
    <t>CEOO.14</t>
  </si>
  <si>
    <t>CEOO.15</t>
  </si>
  <si>
    <t>الشؤون القانونية والحوكمة والمخاطر والامتثال</t>
  </si>
  <si>
    <t>الصحة والسلامة والأمن والبيئة</t>
  </si>
  <si>
    <t>تمويل</t>
  </si>
  <si>
    <t>تطوير الأعمال، الاستثمار، إدارة الأصول</t>
  </si>
  <si>
    <t>إدارة رأس المال البشري</t>
  </si>
  <si>
    <t>الخدمات المشتركة</t>
  </si>
  <si>
    <t>الاستراتيجية وأداء الأعمال والاتصال المؤسسي</t>
  </si>
  <si>
    <t>الاتصالات المؤسسية والعلاقات العامة</t>
  </si>
  <si>
    <t>العمليات والصيانة</t>
  </si>
  <si>
    <t>المشاريع</t>
  </si>
  <si>
    <t>مكتب الرئيس التنفيذي</t>
  </si>
  <si>
    <t>ن-1</t>
  </si>
  <si>
    <t>المستوى الإداري</t>
  </si>
  <si>
    <t>الإدارة</t>
  </si>
  <si>
    <t>المنظور</t>
  </si>
  <si>
    <t>الهدف الاستراتيجي</t>
  </si>
  <si>
    <t>المالي</t>
  </si>
  <si>
    <t xml:space="preserve"> العمليات الداخلية</t>
  </si>
  <si>
    <t>العمليات الداخلية</t>
  </si>
  <si>
    <t>التعلم والنمو</t>
  </si>
  <si>
    <t>العملاء</t>
  </si>
  <si>
    <t>تحسين الكفاءة المالية</t>
  </si>
  <si>
    <t>تحسين الكفاءة التشغيلية</t>
  </si>
  <si>
    <t>تعزيز كفاءة الامتثال القانوني والتنظيمي وممارسات التخفيف من المخاطر</t>
  </si>
  <si>
    <t>تعزيز مرونة المنظمة من خلال إدارة المخاطر</t>
  </si>
  <si>
    <t>الإدارة والتبليغ في الوقت المناسب عن الحوادث المؤسسية</t>
  </si>
  <si>
    <t>تعزيز التحول الرقمي</t>
  </si>
  <si>
    <t>تنفيذ المبادرات الاستراتيجية بفعالية</t>
  </si>
  <si>
    <t xml:space="preserve">إغلاق ملاحظات التدقيق الداخلي في الوقت المحدد        </t>
  </si>
  <si>
    <t xml:space="preserve">معدل الاستجابة الفورية للاستفسارات </t>
  </si>
  <si>
    <t xml:space="preserve">تحسين واستدامة رضا أصحاب المصلحة </t>
  </si>
  <si>
    <t>تعزيز ثقافة المشاركة</t>
  </si>
  <si>
    <t xml:space="preserve">تعزيز ثقافة المشاركة </t>
  </si>
  <si>
    <t xml:space="preserve">تحقيق اكتمال الهيكل التنظيمي </t>
  </si>
  <si>
    <t>تطوير برامج تدريبية لرفع الوعي بالأنظمة والحوكمة وإدارة المخاطر</t>
  </si>
  <si>
    <t>تطوير مهارات القوى العاملة في كيدانا</t>
  </si>
  <si>
    <t xml:space="preserve">ضمان تنفيذ عمليات التدقيق بشكل منتظم </t>
  </si>
  <si>
    <t xml:space="preserve">تعزيز الالتزام البيئي وتطبيق ممارسات الحد من المخاطر </t>
  </si>
  <si>
    <t xml:space="preserve">ضمان صحة وسلامة العمال والمقاولين </t>
  </si>
  <si>
    <t>تعزيز برامج التدريب والتوعية بالصحة والسلامة والأمن والبيئة</t>
  </si>
  <si>
    <t xml:space="preserve">تطوير مهارات القوى العاملة في كِدانة </t>
  </si>
  <si>
    <t xml:space="preserve">تحسين التدفق النقدي </t>
  </si>
  <si>
    <t xml:space="preserve">تبسيط العمليات المالية وتحسين كفاءتها </t>
  </si>
  <si>
    <t xml:space="preserve">ضمان تنفيذ المبادرات الاستراتيجية بفعالية </t>
  </si>
  <si>
    <t xml:space="preserve">تطوير وتطبيق السياسات والإجراءات الموحدة (PnPs) </t>
  </si>
  <si>
    <t xml:space="preserve">إغلاق ملاحظات التدقيق في الوقت المحدد </t>
  </si>
  <si>
    <t xml:space="preserve">تحسين واستدامة رضا أصحاب المصلحة الداخليين </t>
  </si>
  <si>
    <t xml:space="preserve">تعظيم الإيرادات في منطقة المشاعر </t>
  </si>
  <si>
    <t xml:space="preserve">زيادة مساهمة القطاع الخاص والقطاع غير الربحي في تطوير وتشغيل المشاعر </t>
  </si>
  <si>
    <t xml:space="preserve">تفعيل المواقع الثقافية والبنية التحتية الاجتماعية </t>
  </si>
  <si>
    <t xml:space="preserve">تبسيط عمليات الإدارة وتحسين كفاءتها </t>
  </si>
  <si>
    <t xml:space="preserve">رقمنة أعمال منظمة كِدانة وتحسين بنيتها الرقمية </t>
  </si>
  <si>
    <t xml:space="preserve">إنشاء البنية التحتية الاجتماعية </t>
  </si>
  <si>
    <t xml:space="preserve">زيادة الطاقة الاستيعابية للسكن </t>
  </si>
  <si>
    <t xml:space="preserve">تقليص مدة شغور الوظائف </t>
  </si>
  <si>
    <t xml:space="preserve">تصميم وتنفيذ برامج التطوير المهني </t>
  </si>
  <si>
    <t xml:space="preserve">تحسين جداول التوظيف لضمان كفاءة التوظيف </t>
  </si>
  <si>
    <t xml:space="preserve">تبسيط العمليات وتحسين كفاءتها </t>
  </si>
  <si>
    <t xml:space="preserve">تعزيز الالتزام بأمن المعلومات وتطبيق ممارسات الحد من المخاطر </t>
  </si>
  <si>
    <t xml:space="preserve">تحسين عمليات سلسلة الإمداد </t>
  </si>
  <si>
    <t xml:space="preserve">تحسين خدمات وعمليات تكنولوجيا المعلومات </t>
  </si>
  <si>
    <t xml:space="preserve">تعزيز عملية الشراء الفعّالة من حيث التكلفة </t>
  </si>
  <si>
    <t xml:space="preserve">ضمان مشاركة الموظفين في مبادرات إدارة التغيير </t>
  </si>
  <si>
    <t xml:space="preserve">تبسيط تطبيق إدارة الأداء </t>
  </si>
  <si>
    <t xml:space="preserve">تحسين موقع كِدانة وزيادة سهولة الوصول إليه </t>
  </si>
  <si>
    <t xml:space="preserve">تعزيز وجود كِدانة وانتشارها </t>
  </si>
  <si>
    <t xml:space="preserve">تحسين فعالية الاجتماعات </t>
  </si>
  <si>
    <t>معالجة استفسارات الرئيس التنفيذي</t>
  </si>
  <si>
    <t xml:space="preserve">نشر التقرير السنوي </t>
  </si>
  <si>
    <t xml:space="preserve">تحسين تفعيل المواقع </t>
  </si>
  <si>
    <t xml:space="preserve">تعزيز التواصل الاستراتيجي </t>
  </si>
  <si>
    <t xml:space="preserve">ضمان صيانة ممتلكات كِدانة بشكل جيد </t>
  </si>
  <si>
    <t xml:space="preserve">إتمام التخطيط السنوي في الوقت المحدد </t>
  </si>
  <si>
    <t xml:space="preserve">ضمان تنفيذ الفعاليات المؤسسية </t>
  </si>
  <si>
    <t xml:space="preserve">التحسين المستمر للكفاءة التشغيلية </t>
  </si>
  <si>
    <t xml:space="preserve">تعزيز تجربة الحجاج </t>
  </si>
  <si>
    <t xml:space="preserve">تحسين تجربة المشغلين </t>
  </si>
  <si>
    <t xml:space="preserve">الالتزام بجدول حملة العلاقات العامة </t>
  </si>
  <si>
    <t xml:space="preserve">تعزيز تفاعل وتواصل كيدانا مع الأطراف المعنية الداخلية والخارجية </t>
  </si>
  <si>
    <t xml:space="preserve">تعزيز التميز في إدارة المشاريع الاستراتيجية عبر كيدانا </t>
  </si>
  <si>
    <t xml:space="preserve">زيادة قدرة الإيواء والبنية التحتية </t>
  </si>
  <si>
    <t xml:space="preserve">إنشاء البنية التحتية الاجتماعية التي ستفتح المجال العام </t>
  </si>
  <si>
    <t xml:space="preserve">تطوير خطة رئيسية مفصلة </t>
  </si>
  <si>
    <t xml:space="preserve">تحسين تجربة الحجاج </t>
  </si>
  <si>
    <t xml:space="preserve">تحسين مراجعة ودعم خطط الأعمال </t>
  </si>
  <si>
    <t xml:space="preserve">ضمان توافق الاستراتيجية عبر كيدانا </t>
  </si>
  <si>
    <t>رمز مؤشر الأداء</t>
  </si>
  <si>
    <t>اسم مؤشر الأداء</t>
  </si>
  <si>
    <t xml:space="preserve">% نسبة التوفير في الميزانية        </t>
  </si>
  <si>
    <t>% نسبة العقود المُنجزة في الوقت المحدد</t>
  </si>
  <si>
    <t>الالتزام بخطة تدقيق الحوكمة والمخاطر والامتثال (GRC)</t>
  </si>
  <si>
    <t>% نسبة السياسات والإجراءات المطورة (PnPs)</t>
  </si>
  <si>
    <t>% من السياسات المعتمدة</t>
  </si>
  <si>
    <t>% من الإجراءات المعتمدة</t>
  </si>
  <si>
    <t>نسبة طرح نظام المراقبة والإبلاغ %</t>
  </si>
  <si>
    <t>معدل اعتماد النظام</t>
  </si>
  <si>
    <t>% من المبادرات الاستراتيجية تتقدم حسب الخطة</t>
  </si>
  <si>
    <t>% نسبة إغلاق ملاحظات التدقيق الداخلي في الوقت المحدد</t>
  </si>
  <si>
    <t>متوسط زمن الاستجابة للاستفسارات</t>
  </si>
  <si>
    <t>مؤشر رضا أصحاب المصلحة بين الإدارات</t>
  </si>
  <si>
    <t xml:space="preserve"> استبيان مشاركة الموظفين</t>
  </si>
  <si>
    <t>% الالتزام بخطة التوظيف</t>
  </si>
  <si>
    <t>نسبة الموظفين المسجلين في دورات التدريب القانونية والحوكمة وإدارة المخاطر %</t>
  </si>
  <si>
    <t>الالتزام بتدريب الموظفين</t>
  </si>
  <si>
    <t>الالتزام بخطة تدقيق الصحة والسلامة والأمن والبيئة (HSSE)</t>
  </si>
  <si>
    <t>% الملاحظات غير المغلقة – تدقيق HSSE</t>
  </si>
  <si>
    <t>الالتزام الزمني في المراجعات</t>
  </si>
  <si>
    <t>كفاءة توزيع أفراد الأمن</t>
  </si>
  <si>
    <t>% المواقع الجاهزة للتشغيل</t>
  </si>
  <si>
    <t>% الحوادث المُبلّغ عنها والمحلولة</t>
  </si>
  <si>
    <t>مشاركة الموظفين في تدريب الاستدامة</t>
  </si>
  <si>
    <t>% الوظائف الحرجة الملتزمة بتدريب HSSE المطلوب</t>
  </si>
  <si>
    <t>كفاءة سداد المستحقات (للمورّدين)</t>
  </si>
  <si>
    <t>% حوادث فجوة التمويل</t>
  </si>
  <si>
    <t>معدل إنجاز مراجعة دراسات الجدوى</t>
  </si>
  <si>
    <t>% التقارير المالية الصادرة في الوقت المحدد</t>
  </si>
  <si>
    <t>الإيرادات من القطاع الخاص</t>
  </si>
  <si>
    <t>اكتمال خطة مشاريع الإيرادات</t>
  </si>
  <si>
    <t>مساهمة القطاع الخاص في الإنفاق الرأسمالي (CAPEX)</t>
  </si>
  <si>
    <t>% الالتزام بخطة نشر رأس المال</t>
  </si>
  <si>
    <t>عدد المواقع المطروحة والممنوحة</t>
  </si>
  <si>
    <t>مساحة البناء المطروحة والممنوحة للسكن (BUA)</t>
  </si>
  <si>
    <t>% مراحل تطوير أكاديمية KDC المُنجزة</t>
  </si>
  <si>
    <t>المدة الزمنية للتوظيف</t>
  </si>
  <si>
    <t>% الطلبات المُغلقة ضمن الإطار الزمني المحدد</t>
  </si>
  <si>
    <t>معدل دوران موظفي كدانة</t>
  </si>
  <si>
    <t>الالتزام بتدريب موظفي كدانة</t>
  </si>
  <si>
    <t>الالتزام بتدريب موظفي الموارد البشرية (HC)</t>
  </si>
  <si>
    <t>عدد حوادث الاختراق الأمني</t>
  </si>
  <si>
    <t xml:space="preserve"> % أدوات التقنية المُنفذة في الوقت المحدد</t>
  </si>
  <si>
    <t>متوسط المدة من خطاب الترسية حتى توقيع العقد</t>
  </si>
  <si>
    <t>متوسط المدة من طلب الشراء (PR) إلى توقيع العقد</t>
  </si>
  <si>
    <t>مؤشر رضا أصحاب المصلحة الخارجيين</t>
  </si>
  <si>
    <t>معدل الالتزام بسياسات وإجراءات الأمن السيبراني (PnP)</t>
  </si>
  <si>
    <t>% تنفيذ الإطار التنظيمي</t>
  </si>
  <si>
    <t xml:space="preserve">توفر أنظمة تقنية المعلومات	</t>
  </si>
  <si>
    <t>نسبة توفير تكاليف المشتريات</t>
  </si>
  <si>
    <t xml:space="preserve"> مشاركة الموظفين خلال إدارة التغيير</t>
  </si>
  <si>
    <t>% إنجاز تقارير إدارة الأداء المؤسسي</t>
  </si>
  <si>
    <t>% نمو زيارات الموقع الإلكتروني</t>
  </si>
  <si>
    <t>% نمو معدل التفاعل عبر المنصات الرقمية</t>
  </si>
  <si>
    <t>% من عملية التخطيط السنوي المُنجزة ضمن الوقت المحدد</t>
  </si>
  <si>
    <t>% معدل إنجاز الفعاليات المؤسسية</t>
  </si>
  <si>
    <t>% مجالات التحسين التي تم تنفيذها</t>
  </si>
  <si>
    <t>% فعاليات كدانة التي تم تغطيتها عبر وسائل الإعلام الخارجية</t>
  </si>
  <si>
    <t>% المبادرات و/أو المشاريع الجديدة التي تمت مراجعتها من قبل إدارة الاستراتيجية</t>
  </si>
  <si>
    <t>% مواد العروض النهائية المُنجزة ضمن الإطار الزمني المتفق عليه</t>
  </si>
  <si>
    <t>% المحتوى المخطط الذي تم تطويره ومشاركته</t>
  </si>
  <si>
    <t>% حملات العلاقات العامة المُنفذة وفق الجدول الزمني للحملة</t>
  </si>
  <si>
    <t>مدة جاهزية الأصول في المرافق المدارة</t>
  </si>
  <si>
    <t>% الالتزام بجدول الصيانة</t>
  </si>
  <si>
    <t>% المشاريع التي اكتمل نطاق العمل (SoW) فيها في الوقت المحدد</t>
  </si>
  <si>
    <t>الجاهزية في الوقت المحدد للمشاريع المحددة</t>
  </si>
  <si>
    <t>متوسط الزمن المستغرق للاستجابة للشكوى</t>
  </si>
  <si>
    <t>متوسط الزمن المستغرق لحل الشكوى</t>
  </si>
  <si>
    <t>% الالتزام بخطة تطوير البنية التحتية الاجتماعية</t>
  </si>
  <si>
    <t>% مراحل التصميم المُنجزة لاستكمال المخطط الرئيسي</t>
  </si>
  <si>
    <t>% التصاميم الفنية التي تمّت مراجعتها في الوقت المحدد</t>
  </si>
  <si>
    <t>مساحة البناء المكتملة للسكن (BUA)</t>
  </si>
  <si>
    <t>متوسط زمن مراجعات التصميم</t>
  </si>
  <si>
    <t>مشاريع التحسين المُنجزة في الوقت المحدد</t>
  </si>
  <si>
    <t>مدى التزام مشاريع التحسين بالمواصفات الجودة</t>
  </si>
  <si>
    <t xml:space="preserve"> إنجاز مشاريع الإيرادات المحددة في الوقت المحدد</t>
  </si>
  <si>
    <t>الالتزام بمراجعة خطط الأعمال المجدولة وأنشطة الدعم</t>
  </si>
  <si>
    <t xml:space="preserve"> مدى التزام استراتيجيات الإدارات بالاستراتيجية المؤسسية</t>
  </si>
  <si>
    <t>عدد مجالات التحسين التي تم تحديدها</t>
  </si>
  <si>
    <t>عدد المواقع التي تم تفعيلها</t>
  </si>
  <si>
    <t>عدد الأنشطة/الفعاليات الاجتماعية</t>
  </si>
  <si>
    <t>إعداد/تحديث خطة التواصل الاستراتيجي</t>
  </si>
  <si>
    <t xml:space="preserve"> معدل إكمال جدول أعمال الاجتماعات</t>
  </si>
  <si>
    <t>دقة وسرعة إعداد محاضر الاجتماعات</t>
  </si>
  <si>
    <t>جاهزية إعداد الاجتماعات في الوقت المحدد</t>
  </si>
  <si>
    <t>زمن الاستجابة للطلبات الواردة</t>
  </si>
  <si>
    <t>معدل حل استفسارات الرئيس التنفيذي</t>
  </si>
  <si>
    <t xml:space="preserve"> % ملاحظات التدقيق الخارجي المغلقة في الوقت المحدد</t>
  </si>
  <si>
    <t xml:space="preserve"> ((ميزانية الإدارة - المبلغ المصروف فعليًا) ÷ ميزانية الإدارة) × 100</t>
  </si>
  <si>
    <t>(عدد العقود المنجزة في الوقت المحدد ÷ إجمالي عدد العقود) × 100</t>
  </si>
  <si>
    <t xml:space="preserve"> (عمليات التدقيق المكتملة ÷ عمليات التدقيق المجدولة) × 100</t>
  </si>
  <si>
    <t>(عدد السياسات والإجراءات المطورة ÷ إجمالي السياسات والإجراءات المطلوبة) × 100</t>
  </si>
  <si>
    <t>(عدد السياسات المعتمدة ÷ إجمالي السياسات المطورة) × 100</t>
  </si>
  <si>
    <t xml:space="preserve"> (عدد الإجراءات المعتمدة ÷ إجمالي الإجراءات المطورة) × 100</t>
  </si>
  <si>
    <t>(عدد الإدارات التي لديها وصول للنظام ÷ إجمالي عدد الإدارات) × 100</t>
  </si>
  <si>
    <t>(عدد المستخدمين المتبنين للأنظمة الجديدة ÷ إجمالي عدد المستخدمين) × 100</t>
  </si>
  <si>
    <t xml:space="preserve"> (مجموع معدل التقدم الفعلي لكل مبادرة استراتيجية ÷ مجموع معدل التقدم المخطط لجميع المبادرات) × 100</t>
  </si>
  <si>
    <t>(إجمالي ملاحظات التدقيق الداخلي المُغلقة في الوقت المحدد ÷ إجمالي ملاحظات التدقيق) × 100</t>
  </si>
  <si>
    <t>إجمالي وقت الاستجابة لاستفسارات العملاء ÷ عدد استفسارات العملاء</t>
  </si>
  <si>
    <t>متوسط درجة رضا أصحاب المصلحة المشاركين</t>
  </si>
  <si>
    <t>((نتيجة استبيان مشاركة الموظفين للسنة الحالية - نتيجة السنة السابقة) ÷ نتيجة السنة السابقة) × 100</t>
  </si>
  <si>
    <t xml:space="preserve"> (عدد المناطق الجديدة المُفعّلة والمزودة بطاقم أمني وتجهيزات مناسبة ÷ إجمالي عدد المناطق الجديدة المُفعّلة) × 100</t>
  </si>
  <si>
    <t xml:space="preserve"> (عدد الوظائف التي تم شغلها في الوقت المحدد ÷ إجمالي الوظائف المخطط لها) × 100	</t>
  </si>
  <si>
    <t>(إجمالي عدد الموظفين المسجلين في البرامج ÷ إجمالي عدد الموظفين المستهدفين) × 100</t>
  </si>
  <si>
    <t>(عدد الموظفين المشاركين في التدريب ÷ عدد الموظفين المستهدفين بالتدريب) × 100</t>
  </si>
  <si>
    <t>(إجمالي عدد ملاحظات تدقيق HSSE غير المحلولة ÷ إجمالي عدد ملاحظات التدقيق) × 100</t>
  </si>
  <si>
    <t>(إجمالي عدد المراجعات المطلوبة والمنجزة في الوقت المحدد ÷ إجمالي عدد المراجعات المطلوبة) × 100</t>
  </si>
  <si>
    <t xml:space="preserve"> (عدد المواقع التي تم تفتيشها وتأكيد جاهزيتها للتشغيل ÷ إجمالي عدد المواقع المُفعّلة) × 100</t>
  </si>
  <si>
    <t xml:space="preserve"> (عدد الحوادث المُغلقة ÷ إجمالي عدد الحوادث المُبلغ عنها) × 100</t>
  </si>
  <si>
    <t xml:space="preserve"> (عدد الموظفين الذين تلقّوا التدريب ÷ عدد الموظفين المستهدفين بالتدريب) × 100</t>
  </si>
  <si>
    <t xml:space="preserve"> (عدد الوظائف الحرجة التي أتمت تدريبات HSSE ÷ إجمالي الوظائف الحرجة المستهدفة بتدريب HSSE) × 100</t>
  </si>
  <si>
    <t xml:space="preserve"> ((مشاركة الموظفين في السنة الحالية - مشاركة السنة السابقة) ÷ مشاركة السنة السابقة) × 100</t>
  </si>
  <si>
    <t xml:space="preserve"> (عدد الفواتير المدفوعة ضمن شروط الدفع المتفق عليها ÷ إجمالي عدد الفواتير المدفوعة) × 100</t>
  </si>
  <si>
    <t xml:space="preserve"> (عدد المراجعات المكتملة ضمن الوقت المستهدف المحدد ÷ إجمالي عدد المراجعات المطلوبة خلال الفترة المحددة) × 100</t>
  </si>
  <si>
    <t>(عدد التقارير المالية الصادرة في الوقت المحدد ÷ إجمالي عدد التقارير المالية الصادرة) × 100</t>
  </si>
  <si>
    <t>(إجمالي عدد ملاحظات التدقيق الداخلي المغلقة في الوقت المحدد ÷ إجمالي عدد ملاحظات التدقيق) × 100</t>
  </si>
  <si>
    <t xml:space="preserve"> إجمالي الإيرادات المحققة من القطاع الخاص</t>
  </si>
  <si>
    <t xml:space="preserve"> إذا اكتملت الخطة: 100، وإذا لم تكتمل: 0</t>
  </si>
  <si>
    <t>إجمالي استثمار رأس المال (CAPEX) من القطاع الخاص خلال هذه الفترة</t>
  </si>
  <si>
    <t>((إجمالي رأس المال المُنفذ فعليًا) ÷ (إجمالي ميزانية مشاريع رأس المال)) × 100</t>
  </si>
  <si>
    <t>(إجمالي مساحة البناء السنوية للسكن المطروحة والممنوحة ÷ المساحة المستهدفة السنوية (بالمتر المربع)) × 100</t>
  </si>
  <si>
    <t>(عدد المستخدمين الذين تبنّوا الأنظمة الجديدة ÷ إجمالي عدد المستخدمين) × 100</t>
  </si>
  <si>
    <t xml:space="preserve"> إجمالي مساحة البناء السكني المطروحة والممنوحة (بالمتر المربع)</t>
  </si>
  <si>
    <t>(عدد المراحل المحققة ÷ إجمالي عدد المراحل) × 100</t>
  </si>
  <si>
    <t xml:space="preserve"> (إجمالي الأيام المستغرقة لشغل الوظائف ÷ إجمالي عدد الوظائف التي تم شغلها)</t>
  </si>
  <si>
    <t xml:space="preserve"> (عدد الطلبات المُغلقة ضمن الإطار الزمني المحدد ÷ إجمالي عدد الطلبات) × 100</t>
  </si>
  <si>
    <t xml:space="preserve"> (عدد المستخدمين الذين تبنّوا الأنظمة الجديدة ÷ إجمالي عدد المستخدمين) × 100</t>
  </si>
  <si>
    <t>(عدد الموظفين الذين غادروا ÷ إجمالي عدد الموظفين) × 100</t>
  </si>
  <si>
    <t>(عدد الموظفين الذين تم تدريبهم ÷ عدد الموظفين المستهدفين في الموارد البشرية والخدمات المشتركة (HC &amp; SS)) × 100</t>
  </si>
  <si>
    <t xml:space="preserve"> عدد حوادث الاختراقات السيبرانية</t>
  </si>
  <si>
    <t>(عدد أدوات التقنية التي تم تنفيذها ضمن الجدول الزمني للمشروع ÷ إجمالي عدد أدوات التقنية المطلوب تنفيذها) × 100</t>
  </si>
  <si>
    <t>(إجمالي الوقت المستغرق من خطاب الترسية إلى توقيع العقد ÷ إجمالي عدد العقود)</t>
  </si>
  <si>
    <t>(إجمالي الوقت المستغرق من طلب الشراء (PR) إلى توقيع العقد ÷ إجمالي عدد العقود)</t>
  </si>
  <si>
    <t>1 - ((عدد السياسات والإجراءات المخترقة ÷ إجمالي متطلبات الامتثال) × 100)</t>
  </si>
  <si>
    <t xml:space="preserve"> ((نتيجة استبيان مشاركة الموظفين للسنة الحالية - نتيجة السنة السابقة) ÷ نتيجة السنة السابقة) × 100</t>
  </si>
  <si>
    <t>متوسط درجة رضا أصحاب المصلحة الخارجيين المشاركين</t>
  </si>
  <si>
    <t xml:space="preserve"> (عدد مكونات الإطار التي تم تنفيذها بنجاح ÷ إجمالي عدد مكونات الإطار) × 100</t>
  </si>
  <si>
    <t xml:space="preserve"> إجمالي نسبة الجاهزية لأنظمة تقنية المعلومات</t>
  </si>
  <si>
    <t xml:space="preserve"> ((المصروف الفعلي - التكلفة المدرجة في الميزانية أو السابقة) ÷ التكلفة المدرجة في الميزانية أو السابقة) × 100</t>
  </si>
  <si>
    <t xml:space="preserve"> إجمالي النقاط من الاستبيانات ÷ إجمالي عدد المشاركين الذين أكملوا الاستبيان</t>
  </si>
  <si>
    <t>(عدد تقارير إدارة الأداء المؤسسي المكتملة ÷ إجمالي عدد التقارير المستحقة) × 100</t>
  </si>
  <si>
    <t xml:space="preserve"> ((زيارات الموقع في الفترة الحالية - زيارات الموقع في الفترة السابقة) ÷ زيارات الموقع في الفترة السابقة) × 100</t>
  </si>
  <si>
    <t xml:space="preserve"> ((زيارات((متوسط معدل التفاعل في الفترة الحالية - متوسط معدل التفاعل في الفترة السابقة) ÷ متوسط معدل التفاعل في الفترة السابقة) × 100</t>
  </si>
  <si>
    <t>(عدد العناصر المكتملة من عملية التخطيط السنوي ÷ إجمالي عدد العناصر) × 100</t>
  </si>
  <si>
    <t>(عدد الفعاليات المنفذة ÷ إجمالي عدد الفعاليات في خطة الفعاليات) × 100</t>
  </si>
  <si>
    <t xml:space="preserve"> (عدد التحسينات المُنفذة ÷ إجمالي مجالات التحسين المحددة) × 100</t>
  </si>
  <si>
    <t>(عدد الفعاليات التي تم تغطيتها من قبل الإعلام الخارجي ÷ إجمالي عدد فعاليات كدانة) × 100</t>
  </si>
  <si>
    <t>(عدد المبادرات الجديدة التي تمت مراجعتها من قبل إدارة الاستراتيجية ÷ إجمالي عدد المبادرات الجديدة) × 100</t>
  </si>
  <si>
    <t xml:space="preserve"> (عدد مواد العرض النهائية التي تم إنجازها ضمن الجدول الزمني ÷ إجمالي عدد مواد العرض المطلوبة) × 100</t>
  </si>
  <si>
    <t>(عدد المحتوى الذي تم تطويره ومشاركته ÷ إجمالي المحتوى المخطط) × 100</t>
  </si>
  <si>
    <t>(عدد الحملات المنفذة ÷ إجمالي عدد الحملات المجدولة) × 100</t>
  </si>
  <si>
    <t>(إجمالي وقت جاهزية الأصول ÷ إجمالي وقت التوفر) × 100</t>
  </si>
  <si>
    <t xml:space="preserve"> (أوامر العمل المُغلقة في الوقت المحدد ÷ إجمالي عدد أوامر العمل) × 100</t>
  </si>
  <si>
    <t>(عدد المشاريع التي اكتمل نطاق العمل (SoW) فيها في الوقت المحدد ÷ إجمالي عدد مشاريع حج 1446 المسندة إلى الإدارة) × 100</t>
  </si>
  <si>
    <t>(إجمالي الفروقات بين تاريخ الإطلاق والتاريخ الفعلي للإنجاز ÷ إجمالي عدد المشاريع)</t>
  </si>
  <si>
    <t>(إجمالي الفروقات بين تاريخ الإطلاق والتاريخ الفعلي للإنجاز ÷ إجمالي عدد المشاريع) x 100</t>
  </si>
  <si>
    <t>(إجمالي الوقت المستغرق للاستجابة للشكاوى ÷ إجمالي عدد الشكاوى) × 100</t>
  </si>
  <si>
    <t xml:space="preserve"> (إجمالي الوقت المستغرق لحل الشكاوى ÷ إجمالي عدد الشكاوى) × 100</t>
  </si>
  <si>
    <t>(عدد مواقع البنية التحتية الاجتماعية المكتملة ÷ عدد مواقع البنية التحتية الاجتماعية المخططة) × 100</t>
  </si>
  <si>
    <t xml:space="preserve"> (عدد مراحل التصميم المعتمدة ÷ إجمالي مراحل التصميم المحددة) × 100</t>
  </si>
  <si>
    <t>(عدد التصاميم الفنية التي تمت مراجعتها في الوقت المحدد ÷ إجمالي عدد مشاريع حج 1446) × 100</t>
  </si>
  <si>
    <t>إجمالي مساحة البناء السكني المكتملة (بالمتر المربع)</t>
  </si>
  <si>
    <t>إجمالي الوقت المستغرق لمراجعة التصاميم (بالأيام) ÷ إجمالي عدد مراجعات التصاميم</t>
  </si>
  <si>
    <t>(عدد مشاريع التحسين المُنجزة في الوقت المحدد ÷ إجمالي عدد مشاريع التحسين) × 100</t>
  </si>
  <si>
    <t xml:space="preserve"> (إجمالي عدد المواصفات المستوفاة ÷ إجمالي عدد المواصفات) × 100</t>
  </si>
  <si>
    <t xml:space="preserve"> (عدد مراجعات خطط الأعمال وأنشطة الدعم المجدولة والمنفذة في الوقت المحدد ÷ إجمالي عدد مراجعات خطط الأعمال وأنشطة الدعم المجدولة) × 100</t>
  </si>
  <si>
    <t xml:space="preserve"> (عدد استراتيجيات الإدارات المتوافقة مع الاستراتيجية المؤسسية ÷ إجمالي عدد استراتيجيات الإدارات) × 100</t>
  </si>
  <si>
    <t xml:space="preserve"> إجمالي عدد مجالات التحسين التي تم تحديدها وتنفيذها</t>
  </si>
  <si>
    <t xml:space="preserve"> إجمالي عدد المواقع المُفعّلة</t>
  </si>
  <si>
    <t>إجمالي عدد الأنشطة/الفعاليات الاجتماعية</t>
  </si>
  <si>
    <t>إعداد/تحديث خطة التواصل الاستراتيجي (100 إذا اكتملت، 0 إذا لم تكتمل)  واسم KPI المقترح:</t>
  </si>
  <si>
    <t>تأكيد نشر التقرير السنوي (100 في حال النشر، 0 في حال عدم النشر)</t>
  </si>
  <si>
    <t>(عدد الاجتماعات التي تم توزيع جدول أعمالها في الوقت المحدد / إجمالي عدد الاجتماعات) × 100</t>
  </si>
  <si>
    <t>(عدد الاجتماعات التي تم توثيق محاضرها بدقة وفي الوقت المحدد / إجمالي عدد الاجتماعات) × 100</t>
  </si>
  <si>
    <t xml:space="preserve">(عدد الاجتماعات التي تم تنظيمها في الوقت المحدد / إجمالي عدد الاجتماعات) × 100 </t>
  </si>
  <si>
    <t xml:space="preserve">(إجمالي أزمنة الاستجابة / إجمالي عدد الطلبات) </t>
  </si>
  <si>
    <t xml:space="preserve">(عدد الاستفسارات التي تم حلها في الوقت المحدد / إجمالي عدد الاستفسارات) × 100 </t>
  </si>
  <si>
    <t xml:space="preserve">((درجة استبيان مشاركة الموظفين للعام الحالي - درجة استبيان العام السابق) / درجة استبيان العام السابق) × 100
</t>
  </si>
  <si>
    <t xml:space="preserve">(إجمالي عدد ملاحظات التدقيق الخارجي التي تم إغلاقها في الوقت المحدد / إجمالي عدد ملاحظات التدقيق) × 100
</t>
  </si>
  <si>
    <t>معادلة المؤشر</t>
  </si>
  <si>
    <t>وحدة القياس</t>
  </si>
  <si>
    <t>نسبة مئوية</t>
  </si>
  <si>
    <t xml:space="preserve">نسبة مئوية </t>
  </si>
  <si>
    <t>أيام</t>
  </si>
  <si>
    <t>عدد</t>
  </si>
  <si>
    <t>دقائق</t>
  </si>
  <si>
    <t>ساعات</t>
  </si>
  <si>
    <t>تكرار القياس</t>
  </si>
  <si>
    <t>سنوي</t>
  </si>
  <si>
    <t>ربع سنوي</t>
  </si>
  <si>
    <t>نصف سنوي</t>
  </si>
  <si>
    <t>شهري</t>
  </si>
  <si>
    <t>اتجاه المؤشر</t>
  </si>
  <si>
    <t>إيجابي</t>
  </si>
  <si>
    <t>سلبي</t>
  </si>
  <si>
    <t xml:space="preserve">إيجابي </t>
  </si>
  <si>
    <r>
      <rPr>
        <b/>
        <sz val="12"/>
        <color theme="1"/>
        <rFont val="Calibri "/>
        <charset val="178"/>
      </rPr>
      <t>الوزن</t>
    </r>
    <r>
      <rPr>
        <b/>
        <sz val="11"/>
        <color theme="1"/>
        <rFont val="Calibri "/>
      </rPr>
      <t xml:space="preserve"> </t>
    </r>
  </si>
  <si>
    <t xml:space="preserve">الهدف </t>
  </si>
  <si>
    <t xml:space="preserve">الفعلي </t>
  </si>
  <si>
    <t xml:space="preserve">الدرجة </t>
  </si>
  <si>
    <t>الدرجة المرجّحة</t>
  </si>
  <si>
    <t xml:space="preserve">الحالة </t>
  </si>
  <si>
    <t xml:space="preserve">الإنجاز </t>
  </si>
  <si>
    <t xml:space="preserve">التحديات  </t>
  </si>
  <si>
    <t>حل التحدي</t>
  </si>
  <si>
    <t xml:space="preserve">الدعم </t>
  </si>
  <si>
    <t>فئة الحالة</t>
  </si>
  <si>
    <t>الوزن الجديد</t>
  </si>
  <si>
    <t xml:space="preserve">تاريخ التحديث </t>
  </si>
  <si>
    <t>مقاس في عام 2024</t>
  </si>
  <si>
    <t>غير مقاس في عام 2024</t>
  </si>
  <si>
    <t>نحن بانتظار القياس التفصيلي من فريق المالية لكامل ميزانية التوفير</t>
  </si>
  <si>
    <t>المدة المحددة للرد على مراجعة العقود والمعاملات هي خمسة (5) أيام عمل، ولكن خلال الربع الرابع، تمكنت الإدارة من إتمام المراجعات خلال يومين (2) فقط</t>
  </si>
  <si>
    <t>لا يمكن قياس مؤشر الأداء لهذا العام بسبب عدم وجود سياسات معتمدة تضمن إعداد سجل المخالفات بشكل سليم. وسيبدأ التنفيذ في عام 2025 مع إطلاق نموذج التشغيل الخاص بالإدارة</t>
  </si>
  <si>
    <t>لم يتم اعتماد السياسة بعد، ولذلك تم استبعادها من إجمالي درجة مؤشرات الأداء</t>
  </si>
  <si>
    <t>لم يتم اعتماد الإجراءات بعد، ولذلك تم استبعادها من إجمالي درجة مؤشرات الأداء</t>
  </si>
  <si>
    <t>يُعد وجود نظام مخصص لإدارة المخاطر، والامتثال، والأمن السيبراني أمرًا ضروريًا للحفاظ على سجلات دقيقة وضمان التغطية الكاملة للقطاعات المستهدفة. وقد تم تخصيص ميزانية لعام 2025، مع استمرار التنسيق مع قسم تقنية المعلومات</t>
  </si>
  <si>
    <t>يعتمد الأمر على اكتمال السياسات والإجراءات (PnP) قبل أن يتمكن قسم تقنية المعلومات من تطوير الوظائف لكل وحدة، ولذلك تم استبعاده من إجمالي درجة مؤشرات الأداء</t>
  </si>
  <si>
    <t>يتطلب نموذجًا تشغيليًا</t>
  </si>
  <si>
    <t>الاستبيان السابق قاس مستوى المشاركة على مستوى الشركة ككل، وليس على مستوى الإدارات الفردية، ولذلك تم استبعاده من إجمالي درجة مؤشرات الأداء</t>
  </si>
  <si>
    <t>تم إرسال الخطة إلى إدارة الموارد البشرية (HC)</t>
  </si>
  <si>
    <t>لم يتم اعتماد مؤشر الأداء (KPI) من قبل لجنة الموارد الوطنية (NRC) للمستوى الإداري N-1</t>
  </si>
  <si>
    <t>تبقّت ملاحظتان لم يتم حلهما لأنها لا تتعلق بحق الاستخدام المالي أو بنود النظام الأساسي المالي</t>
  </si>
  <si>
    <t>مؤشر الأداء السنوي</t>
  </si>
  <si>
    <t xml:space="preserve">الاعتماد على المساحة المبنية (BUA) </t>
  </si>
  <si>
    <t>سيتم تقديمه من قبل قسم المالية</t>
  </si>
  <si>
    <t>العدد الفعلي يشمل فقط المشاريع التي تم طرحها للمناقصة، بينما لا تزال الموافقة على الترسية معلقة من قبل مجلس الإدارة (BoD)</t>
  </si>
  <si>
    <t>تم تقليص دورة العمل بنسبة 69٪ (من 137 يومًا في الربع الأول إلى 43 يومًا في الربع الرابع، بمتوسط 73 يومًا طوال العام)</t>
  </si>
  <si>
    <t>جميع الطلبات المُقدّمة عبر نظام الخدمة الذاتية (ESS) يتم التعامل معها في الوقت المناسب من خلال النظام</t>
  </si>
  <si>
    <t>مُحقق، خصوصًا في ما يتعلق بتوظيف خريجي برنامج GDP، مما أدى إلى انضمام ناجح لـ 30 خريجًا، بالإضافة إلى تعليقات إيجابية من أعضاء لجنة NRC</t>
  </si>
  <si>
    <t>تم الانتهاء من نطاق ومتطلبات المشروع للمخطط العام من قبل شركة KDC، وجميع المعالم المرتبطة به مُحققة. ومع ذلك، لم تقم الهيئة الملكية بعد بترسية المشروع، ولم يتم تخصيص تمويل له</t>
  </si>
  <si>
    <t>الهدف صعب التحقيق</t>
  </si>
  <si>
    <t>لم يتم التعامل مع الشكاوى المتعلقة بتقارير الحضور، حيث كان التركيز منصبًا على معالجة الشكاوى نفسها</t>
  </si>
  <si>
    <t>سيتم قياس هذا المؤشر (KPI) خلال موسم الحج</t>
  </si>
  <si>
    <t>تعتمد الخطة على عقود تشغيلية، مما يمنع تقليل التكاليف نظرًا لارتباطها بمشاريع قائمة ذات قيم ثابتة</t>
  </si>
  <si>
    <t>يعتمد على خطة العمل</t>
  </si>
  <si>
    <t>لم يتم تحديد إطار العمل بعد، ولذلك تم استبعاده من إجمالي درجة مؤشرات الأداء</t>
  </si>
  <si>
    <t>لم يتم اعتماد السياسة بعد بسبب الاعتماد المتبادل بين إدارة الحوكمة والمخاطر والامتثال (GRC) وشركة PwC في إعداد السياسات والإجراءات (PnP)، ولذلك تم استبعادها من إجمالي درجة مؤشرات الأداء</t>
  </si>
  <si>
    <t>مُحقق بنسبة تفوق المستهدف، ليس فقط من خلال التوظيف وفقًا للخطة، بل أيضًا عبر تحسين قنوات التوظيف والتركيز على استقطاب كفاءات عالية الجودة – خصوصًا على مستوى N-1</t>
  </si>
  <si>
    <t>تم تدريب 170 موظفًا بالإضافة إلى 40 متدرب تعاوني. ويُعد ذلك تجاوزًا للمستهدف، حيث تم تنفيذ عملية تحليل الاحتياجات التدريبية (TNA) واختيار المورّدين وتقديم التدريب رغم تعدد التحديات</t>
  </si>
  <si>
    <t>مُحقق بنسبة تفوق المستهدف، من خلال خفض معدل دوران الموظفين من 12٪ في عام 2023 إلى 9٪ في عام 2024 (مقارنةً بالمستهدف البالغ 10٪)</t>
  </si>
  <si>
    <t>مُحقق أعلى درجة رضا مقارنة بجميع الإدارات (4 من 5، أي 80٪ مقابل المستهدف 75٪)</t>
  </si>
  <si>
    <t>الشؤون القانونية والحوكمة والمخاطر والامتثال (GRC)</t>
  </si>
  <si>
    <t xml:space="preserve"> الموارد البشرية</t>
  </si>
  <si>
    <t>تقنية المعلومات</t>
  </si>
  <si>
    <t>التشغيل والصيانة</t>
  </si>
  <si>
    <t>تطوير الأعمال، الاستثمار، وإدارة الأصول</t>
  </si>
  <si>
    <t>الشؤون المالية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</si>
</sst>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0"/>
    <numFmt numFmtId="167" formatCode="0.0%"/>
    <numFmt numFmtId="168" formatCode="[$-2170000]B2yyyy\-mm\-dd;@"/>
  </numFmts>
  <fonts count="20">
    <font>
      <sz val="11"/>
      <color theme="1"/>
      <name val="Aptos Narrow"/>
      <family val="2"/>
      <scheme val="minor"/>
    </font>
    <font>
      <sz val="11"/>
      <color theme="1"/>
      <name val="Aptos Narrow"/>
      <family val="2"/>
      <scheme val="minor"/>
    </font>
    <font>
      <b/>
      <sz val="11"/>
      <color theme="1"/>
      <name val="Calibri "/>
    </font>
    <font>
      <sz val="11"/>
      <color theme="1"/>
      <name val="Calibri "/>
    </font>
    <font>
      <sz val="9"/>
      <color rgb="FF000000"/>
      <name val="Calibri "/>
    </font>
    <font>
      <sz val="11"/>
      <color rgb="FF000000"/>
      <name val="Calibri "/>
    </font>
    <font>
      <sz val="11"/>
      <name val="Calibri "/>
    </font>
    <font>
      <sz val="11"/>
      <color indexed="8"/>
      <name val="Calibri "/>
    </font>
    <font>
      <sz val="9"/>
      <name val="Calibri "/>
    </font>
    <font>
      <sz val="12"/>
      <color theme="1"/>
      <name val="Arial"/>
    </font>
    <font>
      <sz val="11"/>
      <name val="Arial"/>
    </font>
    <font>
      <sz val="11"/>
      <color theme="1"/>
      <name val="Arial"/>
    </font>
    <font>
      <sz val="11"/>
      <color rgb="FF000000"/>
      <name val="Arial"/>
    </font>
    <font>
      <sz val="11"/>
      <color theme="1"/>
      <name val="Arial"/>
      <family val="2"/>
    </font>
    <font>
      <sz val="11"/>
      <color rgb="FF000000"/>
      <name val="Arial"/>
      <family val="2"/>
    </font>
    <font>
      <sz val="11"/>
      <color rgb="FFFF0000"/>
      <name val="Arial"/>
    </font>
    <font>
      <sz val="11"/>
      <color rgb="FFFF0000"/>
      <name val="Calibri "/>
    </font>
    <font>
      <b/>
      <sz val="12"/>
      <color theme="1"/>
      <name val="Calibri "/>
      <charset val="178"/>
    </font>
    <font>
      <b/>
      <sz val="12"/>
      <color theme="1"/>
      <name val="Calibri "/>
    </font>
    <font>
      <b/>
      <sz val="11"/>
      <color theme="1"/>
      <name val="Calibri "/>
      <charset val="178"/>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2">
    <xf numFmtId="0" fontId="0" fillId="0" borderId="0" xfId="0"/>
    <xf numFmtId="0" fontId="3" fillId="0" borderId="0" xfId="0" applyFont="1" applyAlignment="1">
      <alignmen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10" fontId="5" fillId="0" borderId="1" xfId="1" applyNumberFormat="1" applyFont="1" applyFill="1" applyBorder="1" applyAlignment="1">
      <alignment horizontal="center" vertical="center" wrapText="1" readingOrder="1"/>
    </xf>
    <xf numFmtId="9" fontId="6" fillId="0" borderId="1" xfId="1" applyFont="1" applyFill="1" applyBorder="1" applyAlignment="1">
      <alignment horizontal="center" vertical="center" wrapText="1" readingOrder="1"/>
    </xf>
    <xf numFmtId="9" fontId="7" fillId="3" borderId="1" xfId="1" applyFont="1" applyFill="1" applyBorder="1" applyAlignment="1" applyProtection="1">
      <alignment horizontal="center" vertical="center" wrapText="1"/>
      <protection locked="0"/>
    </xf>
    <xf numFmtId="9" fontId="3" fillId="0" borderId="1" xfId="1" applyFont="1" applyFill="1" applyBorder="1" applyAlignment="1">
      <alignment horizontal="center" vertical="center" wrapText="1"/>
    </xf>
    <xf numFmtId="0" fontId="4" fillId="0" borderId="1" xfId="0" applyFont="1" applyBorder="1" applyAlignment="1">
      <alignment horizontal="center" vertical="center" wrapText="1" readingOrder="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3" fillId="0" borderId="0" xfId="0" applyFont="1" applyAlignment="1">
      <alignment horizontal="center" vertical="center" wrapText="1"/>
    </xf>
    <xf numFmtId="9" fontId="5" fillId="0" borderId="1" xfId="1" applyFont="1" applyFill="1" applyBorder="1" applyAlignment="1">
      <alignment horizontal="center" vertical="center" wrapText="1" readingOrder="1"/>
    </xf>
    <xf numFmtId="0" fontId="3" fillId="0" borderId="1" xfId="0" applyFont="1" applyBorder="1" applyAlignment="1">
      <alignment wrapText="1"/>
    </xf>
    <xf numFmtId="0" fontId="3" fillId="0" borderId="0" xfId="0" applyFont="1" applyAlignment="1">
      <alignment wrapText="1"/>
    </xf>
    <xf numFmtId="10" fontId="5" fillId="0" borderId="1" xfId="1" applyNumberFormat="1" applyFont="1" applyBorder="1" applyAlignment="1">
      <alignment horizontal="center" vertical="center" wrapText="1" readingOrder="1"/>
    </xf>
    <xf numFmtId="9" fontId="6" fillId="0" borderId="1" xfId="1" applyFont="1" applyBorder="1" applyAlignment="1">
      <alignment horizontal="center" vertical="center" wrapText="1" readingOrder="1"/>
    </xf>
    <xf numFmtId="9" fontId="5" fillId="0" borderId="1" xfId="1" applyFont="1" applyBorder="1" applyAlignment="1">
      <alignment horizontal="center" vertical="center" wrapText="1" readingOrder="1"/>
    </xf>
    <xf numFmtId="9" fontId="3" fillId="0" borderId="1" xfId="1" applyFont="1" applyBorder="1" applyAlignment="1">
      <alignment horizontal="center" vertical="center" wrapText="1"/>
    </xf>
    <xf numFmtId="0" fontId="3" fillId="0" borderId="1" xfId="0" applyFont="1" applyBorder="1" applyAlignment="1">
      <alignment vertical="center" wrapText="1"/>
    </xf>
    <xf numFmtId="0" fontId="6" fillId="0" borderId="1" xfId="1" applyNumberFormat="1" applyFont="1" applyFill="1" applyBorder="1" applyAlignment="1" applyProtection="1">
      <alignment horizontal="center" vertical="center" wrapText="1"/>
      <protection locked="0"/>
    </xf>
    <xf numFmtId="1" fontId="5" fillId="0" borderId="1" xfId="1" applyNumberFormat="1" applyFont="1" applyFill="1" applyBorder="1" applyAlignment="1">
      <alignment horizontal="center" vertical="center" wrapText="1" readingOrder="1"/>
    </xf>
    <xf numFmtId="9" fontId="7" fillId="0" borderId="1" xfId="1" applyFont="1" applyFill="1" applyBorder="1" applyAlignment="1" applyProtection="1">
      <alignment horizontal="center" vertical="center" wrapText="1"/>
      <protection locked="0"/>
    </xf>
    <xf numFmtId="9" fontId="7" fillId="0" borderId="1" xfId="1" applyFont="1" applyBorder="1" applyAlignment="1" applyProtection="1">
      <alignment horizontal="center" vertical="center" wrapText="1"/>
      <protection locked="0"/>
    </xf>
    <xf numFmtId="9" fontId="3" fillId="0" borderId="1" xfId="1" applyFont="1" applyBorder="1" applyAlignment="1">
      <alignment horizontal="center" vertical="center"/>
    </xf>
    <xf numFmtId="9" fontId="5" fillId="4" borderId="1" xfId="1" applyFont="1" applyFill="1" applyBorder="1" applyAlignment="1">
      <alignment horizontal="center" vertical="center" wrapText="1" readingOrder="1"/>
    </xf>
    <xf numFmtId="9" fontId="6" fillId="0" borderId="1" xfId="1" applyFont="1" applyFill="1" applyBorder="1" applyAlignment="1" applyProtection="1">
      <alignment horizontal="center" vertical="center" wrapText="1"/>
      <protection locked="0"/>
    </xf>
    <xf numFmtId="164" fontId="5" fillId="0" borderId="1" xfId="1" applyNumberFormat="1" applyFont="1" applyFill="1" applyBorder="1" applyAlignment="1">
      <alignment horizontal="center" vertical="center" wrapText="1" readingOrder="1"/>
    </xf>
    <xf numFmtId="9" fontId="5" fillId="3" borderId="1" xfId="1" applyFont="1" applyFill="1" applyBorder="1" applyAlignment="1">
      <alignment horizontal="center" vertical="center" wrapText="1" readingOrder="1"/>
    </xf>
    <xf numFmtId="164" fontId="5" fillId="0" borderId="1" xfId="1" applyNumberFormat="1" applyFont="1" applyBorder="1" applyAlignment="1">
      <alignment horizontal="center" vertical="center" wrapText="1" readingOrder="1"/>
    </xf>
    <xf numFmtId="9" fontId="3" fillId="0" borderId="1" xfId="1" applyFont="1" applyFill="1" applyBorder="1" applyAlignment="1">
      <alignment horizontal="center" vertical="center" wrapText="1" readingOrder="1"/>
    </xf>
    <xf numFmtId="3" fontId="7" fillId="0" borderId="1" xfId="1" applyNumberFormat="1" applyFont="1" applyFill="1" applyBorder="1" applyAlignment="1" applyProtection="1">
      <alignment horizontal="center" vertical="center" wrapText="1"/>
      <protection locked="0"/>
    </xf>
    <xf numFmtId="0" fontId="3" fillId="0" borderId="1" xfId="0" applyFont="1" applyBorder="1" applyAlignment="1">
      <alignment horizontal="left"/>
    </xf>
    <xf numFmtId="0" fontId="7" fillId="0" borderId="1" xfId="1" applyNumberFormat="1" applyFont="1" applyFill="1" applyBorder="1" applyAlignment="1" applyProtection="1">
      <alignment horizontal="center" vertical="center" wrapText="1"/>
      <protection locked="0"/>
    </xf>
    <xf numFmtId="2" fontId="5" fillId="0" borderId="1" xfId="1" applyNumberFormat="1" applyFont="1" applyFill="1" applyBorder="1" applyAlignment="1">
      <alignment horizontal="center" vertical="center" wrapText="1" readingOrder="1"/>
    </xf>
    <xf numFmtId="0" fontId="11" fillId="0" borderId="1" xfId="0" applyFont="1" applyBorder="1" applyAlignment="1">
      <alignment horizontal="center" vertical="center"/>
    </xf>
    <xf numFmtId="165" fontId="11" fillId="0" borderId="1" xfId="1" applyNumberFormat="1" applyFont="1" applyBorder="1" applyAlignment="1">
      <alignment horizontal="center" vertical="center"/>
    </xf>
    <xf numFmtId="9" fontId="12" fillId="0" borderId="1" xfId="1" applyFont="1" applyBorder="1" applyAlignment="1">
      <alignment horizontal="center" vertical="center" wrapText="1" readingOrder="1"/>
    </xf>
    <xf numFmtId="0" fontId="11" fillId="0" borderId="1" xfId="0" applyFont="1" applyBorder="1" applyAlignment="1">
      <alignment horizontal="left" vertical="center"/>
    </xf>
    <xf numFmtId="10" fontId="11" fillId="0" borderId="1" xfId="1" applyNumberFormat="1" applyFont="1" applyBorder="1" applyAlignment="1">
      <alignment horizontal="center" vertical="center"/>
    </xf>
    <xf numFmtId="9" fontId="11" fillId="0" borderId="1" xfId="1" applyFont="1" applyBorder="1" applyAlignment="1">
      <alignment horizontal="center" vertical="center"/>
    </xf>
    <xf numFmtId="1" fontId="5" fillId="0" borderId="1" xfId="1" applyNumberFormat="1" applyFont="1" applyBorder="1" applyAlignment="1">
      <alignment horizontal="center" vertical="center" wrapText="1" readingOrder="1"/>
    </xf>
    <xf numFmtId="0" fontId="12" fillId="0" borderId="1" xfId="0" applyFont="1" applyBorder="1" applyAlignment="1">
      <alignment horizontal="left" vertical="center" wrapText="1" readingOrder="1"/>
    </xf>
    <xf numFmtId="165" fontId="13" fillId="0" borderId="1" xfId="1" applyNumberFormat="1" applyFont="1" applyFill="1" applyBorder="1" applyAlignment="1" applyProtection="1">
      <alignment horizontal="center" vertical="center"/>
    </xf>
    <xf numFmtId="9" fontId="14" fillId="0" borderId="1" xfId="1" applyFont="1" applyFill="1" applyBorder="1" applyAlignment="1" applyProtection="1">
      <alignment horizontal="center" vertical="center" wrapText="1" readingOrder="1"/>
    </xf>
    <xf numFmtId="166" fontId="5" fillId="0" borderId="1" xfId="1" applyNumberFormat="1" applyFont="1" applyFill="1" applyBorder="1" applyAlignment="1">
      <alignment horizontal="center" vertical="center" wrapText="1" readingOrder="1"/>
    </xf>
    <xf numFmtId="9" fontId="5" fillId="6" borderId="1" xfId="1" applyFont="1" applyFill="1" applyBorder="1" applyAlignment="1">
      <alignment horizontal="center" vertical="center" wrapText="1" readingOrder="1"/>
    </xf>
    <xf numFmtId="0" fontId="15" fillId="0" borderId="1" xfId="0" applyFont="1" applyBorder="1" applyAlignment="1">
      <alignment horizontal="center" vertical="center"/>
    </xf>
    <xf numFmtId="165" fontId="13" fillId="0" borderId="1" xfId="1" applyNumberFormat="1" applyFont="1" applyFill="1" applyBorder="1" applyAlignment="1">
      <alignment horizontal="center" vertical="center"/>
    </xf>
    <xf numFmtId="9" fontId="14" fillId="0" borderId="1" xfId="1" applyFont="1" applyFill="1" applyBorder="1" applyAlignment="1">
      <alignment horizontal="center" vertical="center" wrapText="1" readingOrder="1"/>
    </xf>
    <xf numFmtId="9" fontId="16" fillId="0" borderId="1" xfId="1" applyFont="1" applyFill="1" applyBorder="1" applyAlignment="1">
      <alignment horizontal="center" vertical="center" wrapText="1" readingOrder="1"/>
    </xf>
    <xf numFmtId="165" fontId="5" fillId="0" borderId="1" xfId="1" applyNumberFormat="1" applyFont="1" applyFill="1" applyBorder="1" applyAlignment="1">
      <alignment horizontal="center" vertical="center" wrapText="1" readingOrder="1"/>
    </xf>
    <xf numFmtId="0" fontId="5" fillId="0" borderId="1" xfId="1" applyNumberFormat="1" applyFont="1" applyFill="1" applyBorder="1" applyAlignment="1">
      <alignment horizontal="center" vertical="center" wrapText="1" readingOrder="1"/>
    </xf>
    <xf numFmtId="0" fontId="7" fillId="0" borderId="1" xfId="1" applyNumberFormat="1" applyFont="1" applyBorder="1" applyAlignment="1" applyProtection="1">
      <alignment horizontal="center" vertical="center" wrapText="1"/>
      <protection locked="0"/>
    </xf>
    <xf numFmtId="10" fontId="6" fillId="0" borderId="1" xfId="1" applyNumberFormat="1" applyFont="1" applyFill="1" applyBorder="1" applyAlignment="1">
      <alignment horizontal="center" vertical="center" wrapText="1" readingOrder="1"/>
    </xf>
    <xf numFmtId="167" fontId="5" fillId="0" borderId="1" xfId="1" applyNumberFormat="1" applyFont="1" applyFill="1" applyBorder="1" applyAlignment="1">
      <alignment horizontal="center" vertical="center" wrapText="1" readingOrder="1"/>
    </xf>
    <xf numFmtId="10" fontId="6" fillId="0" borderId="1" xfId="1" applyNumberFormat="1" applyFont="1" applyBorder="1" applyAlignment="1">
      <alignment horizontal="center" vertical="center" wrapText="1" readingOrder="1"/>
    </xf>
    <xf numFmtId="167" fontId="5" fillId="4" borderId="1" xfId="1" applyNumberFormat="1" applyFont="1" applyFill="1" applyBorder="1" applyAlignment="1">
      <alignment horizontal="center" vertical="center" wrapText="1" readingOrder="1"/>
    </xf>
    <xf numFmtId="0" fontId="3" fillId="0" borderId="0" xfId="0" applyFont="1" applyAlignment="1">
      <alignment horizontal="left" vertical="center" wrapText="1"/>
    </xf>
    <xf numFmtId="9" fontId="3" fillId="0" borderId="0" xfId="1" applyFont="1" applyAlignment="1">
      <alignment vertical="center" wrapText="1"/>
    </xf>
    <xf numFmtId="0" fontId="17" fillId="2" borderId="1" xfId="0" applyFont="1" applyFill="1" applyBorder="1" applyAlignment="1">
      <alignment horizontal="left" vertical="center" wrapText="1"/>
    </xf>
    <xf numFmtId="0" fontId="0" fillId="0" borderId="1" xfId="0" applyBorder="1" applyAlignment="1">
      <alignment horizontal="left"/>
    </xf>
    <xf numFmtId="0" fontId="9" fillId="0" borderId="1" xfId="0" applyFont="1" applyBorder="1" applyAlignment="1">
      <alignment horizontal="left" vertical="center" wrapText="1"/>
    </xf>
    <xf numFmtId="0" fontId="17"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3" fillId="0" borderId="1" xfId="0" applyFont="1" applyBorder="1" applyAlignment="1">
      <alignment horizontal="center" vertical="center"/>
    </xf>
    <xf numFmtId="0" fontId="19" fillId="2" borderId="1" xfId="0" applyFont="1" applyFill="1" applyBorder="1" applyAlignment="1">
      <alignment horizontal="center" vertical="center" wrapText="1"/>
    </xf>
    <xf numFmtId="0" fontId="18" fillId="2" borderId="1" xfId="0" applyFont="1" applyFill="1" applyBorder="1" applyAlignment="1">
      <alignment horizontal="left" vertical="center" wrapText="1"/>
    </xf>
    <xf numFmtId="0" fontId="0" fillId="0" borderId="1" xfId="0" applyBorder="1" applyAlignment="1">
      <alignment horizontal="center" wrapText="1"/>
    </xf>
    <xf numFmtId="0" fontId="4" fillId="5" borderId="1" xfId="0" applyFont="1" applyFill="1" applyBorder="1" applyAlignment="1">
      <alignment horizontal="center" vertical="center" wrapText="1" readingOrder="1"/>
    </xf>
    <xf numFmtId="0" fontId="3" fillId="0" borderId="1" xfId="0" applyFont="1" applyBorder="1" applyAlignment="1">
      <alignment horizontal="center" wrapText="1"/>
    </xf>
    <xf numFmtId="0" fontId="4" fillId="3" borderId="1" xfId="0" applyFont="1" applyFill="1" applyBorder="1" applyAlignment="1">
      <alignment horizontal="center" vertical="center" wrapText="1" readingOrder="1"/>
    </xf>
    <xf numFmtId="0" fontId="8" fillId="0" borderId="1" xfId="0" applyFont="1" applyBorder="1" applyAlignment="1">
      <alignment horizontal="center" vertical="center" wrapText="1" readingOrder="1"/>
    </xf>
    <xf numFmtId="0" fontId="12" fillId="0" borderId="1" xfId="0" applyFont="1" applyBorder="1" applyAlignment="1">
      <alignment horizontal="center" vertical="center" wrapText="1" readingOrder="1"/>
    </xf>
    <xf numFmtId="0" fontId="3" fillId="0" borderId="1" xfId="0" applyFont="1" applyBorder="1" applyAlignment="1">
      <alignment horizontal="center"/>
    </xf>
    <xf numFmtId="0" fontId="6" fillId="0" borderId="1" xfId="0" applyFont="1" applyBorder="1" applyAlignment="1">
      <alignment horizontal="center"/>
    </xf>
    <xf numFmtId="0" fontId="3" fillId="3" borderId="1" xfId="0" applyFont="1" applyFill="1" applyBorder="1" applyAlignment="1">
      <alignment horizontal="center" vertical="center"/>
    </xf>
    <xf numFmtId="0" fontId="0" fillId="0" borderId="1" xfId="0" applyBorder="1" applyAlignment="1">
      <alignment horizontal="center"/>
    </xf>
    <xf numFmtId="0" fontId="10" fillId="0" borderId="1" xfId="0" applyFont="1" applyBorder="1" applyAlignment="1">
      <alignment horizontal="center" vertical="center" wrapText="1" readingOrder="1"/>
    </xf>
    <xf numFmtId="0" fontId="3" fillId="3" borderId="1" xfId="0" applyFont="1" applyFill="1" applyBorder="1" applyAlignment="1">
      <alignment horizontal="center"/>
    </xf>
    <xf numFmtId="168" fontId="3" fillId="0" borderId="1" xfId="0" applyNumberFormat="1" applyFont="1" applyBorder="1" applyAlignment="1">
      <alignment horizontal="center" vertical="center" wrapText="1"/>
    </xf>
    <xf numFmtId="168" fontId="3" fillId="0" borderId="1" xfId="0" applyNumberFormat="1" applyFont="1" applyBorder="1" applyAlignment="1">
      <alignment horizontal="center" wrapText="1"/>
    </xf>
  </cellXfs>
  <cellStyles count="2">
    <cellStyle name="Percent" xfId="1" builtinId="5"/>
    <cellStyle name="عادي" xfId="0" builtinId="0"/>
  </cellStyles>
  <dxfs count="2">
    <dxf>
      <fill>
        <patternFill>
          <bgColor theme="4" tint="0.79998168889431442"/>
        </patternFill>
      </fill>
    </dxf>
    <dxf>
      <fill>
        <patternFill>
          <bgColor rgb="FFFFA3A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نسق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992A-0180-4AEB-BD35-E86CFB262909}">
  <sheetPr>
    <tabColor theme="5" tint="-0.249977111117893"/>
  </sheetPr>
  <dimension ref="A1:Z930"/>
  <sheetViews>
    <sheetView tabSelected="1" topLeftCell="K1" zoomScale="110" zoomScaleNormal="110" workbookViewId="0">
      <selection activeCell="O3" sqref="O3"/>
    </sheetView>
  </sheetViews>
  <sheetFormatPr defaultColWidth="8.6328125" defaultRowHeight="14.5"/>
  <cols>
    <col min="1" max="1" width="52" style="58" bestFit="1" customWidth="1"/>
    <col min="2" max="2" width="14.08984375" style="58" customWidth="1"/>
    <col min="3" max="3" width="17.08984375" style="58" customWidth="1"/>
    <col min="4" max="4" width="67.453125" style="58" customWidth="1"/>
    <col min="5" max="5" width="17.453125" style="11" bestFit="1" customWidth="1"/>
    <col min="6" max="6" width="54.6328125" style="58" customWidth="1"/>
    <col min="7" max="7" width="61.08984375" style="58" customWidth="1"/>
    <col min="8" max="8" width="12.54296875" style="11" customWidth="1"/>
    <col min="9" max="9" width="15.90625" style="11" customWidth="1"/>
    <col min="10" max="10" width="12.90625" style="11" customWidth="1"/>
    <col min="11" max="11" width="12.54296875" style="1" customWidth="1"/>
    <col min="12" max="12" width="15.6328125" style="1" bestFit="1" customWidth="1"/>
    <col min="13" max="13" width="15.36328125" style="1" customWidth="1"/>
    <col min="14" max="14" width="13.6328125" style="1" customWidth="1"/>
    <col min="15" max="15" width="22" style="1" customWidth="1"/>
    <col min="16" max="16" width="13.36328125" style="1" customWidth="1"/>
    <col min="17" max="17" width="18.90625" style="1" customWidth="1"/>
    <col min="18" max="18" width="56.08984375" style="58" customWidth="1"/>
    <col min="19" max="19" width="39" style="1" customWidth="1"/>
    <col min="20" max="20" width="27.36328125" style="1" customWidth="1"/>
    <col min="21" max="21" width="20.453125" bestFit="1" customWidth="1"/>
    <col min="22" max="22" width="9.6328125" style="4" customWidth="1"/>
    <col min="23" max="23" width="13.08984375" style="1" bestFit="1" customWidth="1"/>
    <col min="24" max="16384" width="8.6328125" style="1"/>
  </cols>
  <sheetData>
    <row r="1" spans="1:23" ht="31">
      <c r="A1" s="60" t="s">
        <v>201</v>
      </c>
      <c r="B1" s="60" t="s">
        <v>200</v>
      </c>
      <c r="C1" s="60" t="s">
        <v>202</v>
      </c>
      <c r="D1" s="60" t="s">
        <v>203</v>
      </c>
      <c r="E1" s="63" t="s">
        <v>274</v>
      </c>
      <c r="F1" s="60" t="s">
        <v>275</v>
      </c>
      <c r="G1" s="60" t="s">
        <v>454</v>
      </c>
      <c r="H1" s="64" t="s">
        <v>455</v>
      </c>
      <c r="I1" s="64" t="s">
        <v>462</v>
      </c>
      <c r="J1" s="64" t="s">
        <v>467</v>
      </c>
      <c r="K1" s="66" t="s">
        <v>471</v>
      </c>
      <c r="L1" s="64" t="s">
        <v>472</v>
      </c>
      <c r="M1" s="64" t="s">
        <v>473</v>
      </c>
      <c r="N1" s="64" t="s">
        <v>474</v>
      </c>
      <c r="O1" s="64" t="s">
        <v>475</v>
      </c>
      <c r="P1" s="64" t="s">
        <v>476</v>
      </c>
      <c r="Q1" s="64" t="s">
        <v>477</v>
      </c>
      <c r="R1" s="67" t="s">
        <v>478</v>
      </c>
      <c r="S1" s="64" t="s">
        <v>479</v>
      </c>
      <c r="T1" s="64" t="s">
        <v>480</v>
      </c>
      <c r="U1" s="64" t="s">
        <v>481</v>
      </c>
      <c r="V1" s="64" t="s">
        <v>482</v>
      </c>
      <c r="W1" s="64" t="s">
        <v>483</v>
      </c>
    </row>
    <row r="2" spans="1:23" s="11" customFormat="1">
      <c r="A2" s="76" t="s">
        <v>188</v>
      </c>
      <c r="B2" s="2" t="s">
        <v>199</v>
      </c>
      <c r="C2" s="2" t="s">
        <v>204</v>
      </c>
      <c r="D2" s="77" t="s">
        <v>209</v>
      </c>
      <c r="E2" s="2" t="s">
        <v>0</v>
      </c>
      <c r="F2" s="3" t="s">
        <v>276</v>
      </c>
      <c r="G2" s="8" t="s">
        <v>363</v>
      </c>
      <c r="H2" s="3" t="s">
        <v>456</v>
      </c>
      <c r="I2" s="3" t="s">
        <v>463</v>
      </c>
      <c r="J2" s="3" t="s">
        <v>468</v>
      </c>
      <c r="K2" s="4">
        <v>4.3478260869565216E-2</v>
      </c>
      <c r="L2" s="5">
        <v>0.1</v>
      </c>
      <c r="M2" s="6"/>
      <c r="N2" s="7">
        <f>IF(M2="", 0, IF(L2=0, IF(M2=0, 1, 0), IF(J2="Positive", IF(M2&gt;L2, 1, M2/L2), IF(M2&lt;L2, 1, IF((M2-L2)&lt;L2, 1-(M2-L2)/L2, 0)))))</f>
        <v>0</v>
      </c>
      <c r="O2" s="7">
        <f>N2*V2</f>
        <v>0</v>
      </c>
      <c r="P2" s="8" t="str">
        <f>IF(N2=1,"ضمن الهدف",IF(N2=0,"غير مقاس ","أقل من الهدفt"))</f>
        <v xml:space="preserve">غير مقاس </v>
      </c>
      <c r="Q2" s="8" t="str">
        <f>IF(N2=1,"مُحقق ",IF(N2=0,"غير مُحقق","غير مُحقق"))</f>
        <v>غير مُحقق</v>
      </c>
      <c r="R2" s="8" t="s">
        <v>486</v>
      </c>
      <c r="S2" s="8"/>
      <c r="T2" s="9"/>
      <c r="U2" s="10" t="s">
        <v>484</v>
      </c>
      <c r="V2" s="15">
        <f>K2/64.35%</f>
        <v>6.7565284956589311E-2</v>
      </c>
      <c r="W2" s="80">
        <v>45704</v>
      </c>
    </row>
    <row r="3" spans="1:23" s="14" customFormat="1" ht="23">
      <c r="A3" s="3" t="s">
        <v>188</v>
      </c>
      <c r="B3" s="2" t="s">
        <v>199</v>
      </c>
      <c r="C3" s="61" t="s">
        <v>206</v>
      </c>
      <c r="D3" s="3" t="s">
        <v>210</v>
      </c>
      <c r="E3" s="2" t="s">
        <v>1</v>
      </c>
      <c r="F3" s="3" t="s">
        <v>277</v>
      </c>
      <c r="G3" s="8" t="s">
        <v>364</v>
      </c>
      <c r="H3" s="3" t="s">
        <v>456</v>
      </c>
      <c r="I3" s="3" t="s">
        <v>464</v>
      </c>
      <c r="J3" s="3" t="s">
        <v>468</v>
      </c>
      <c r="K3" s="4">
        <v>8.6956521739130432E-2</v>
      </c>
      <c r="L3" s="5">
        <v>1</v>
      </c>
      <c r="M3" s="12">
        <v>1</v>
      </c>
      <c r="N3" s="7">
        <f t="shared" ref="N3:N66" si="0">IF(M3="", 0, IF(L3=0, IF(M3=0, 1, 0), IF(J3="Positive", IF(M3&gt;L3, 1, M3/L3), IF(M3&lt;L3, 1, IF((M3-L3)&lt;L3, 1-(M3-L3)/L3, 0)))))</f>
        <v>1</v>
      </c>
      <c r="O3" s="7">
        <f>N3*V3</f>
        <v>0.13513056991317862</v>
      </c>
      <c r="P3" s="8" t="str">
        <f>IF(N3=1,"ضمن الهدف",IF(N3=0,"Not measured","أقل من الهدفt"))</f>
        <v>ضمن الهدف</v>
      </c>
      <c r="Q3" s="8" t="str">
        <f>IF(N3=1,"مُحقق ",IF(N3=0,"Not مُحقق ","Not مُحقق "))</f>
        <v xml:space="preserve">مُحقق </v>
      </c>
      <c r="R3" s="8" t="s">
        <v>487</v>
      </c>
      <c r="S3" s="8"/>
      <c r="T3" s="13"/>
      <c r="U3" s="10" t="s">
        <v>484</v>
      </c>
      <c r="V3" s="4">
        <f>K3/64.35%</f>
        <v>0.13513056991317862</v>
      </c>
      <c r="W3" s="81">
        <v>45704</v>
      </c>
    </row>
    <row r="4" spans="1:23" s="14" customFormat="1" ht="43.5">
      <c r="A4" s="3" t="s">
        <v>188</v>
      </c>
      <c r="B4" s="2" t="s">
        <v>199</v>
      </c>
      <c r="C4" s="61" t="s">
        <v>206</v>
      </c>
      <c r="D4" s="77" t="s">
        <v>212</v>
      </c>
      <c r="E4" s="2" t="s">
        <v>2</v>
      </c>
      <c r="F4" s="3" t="s">
        <v>278</v>
      </c>
      <c r="G4" s="8" t="s">
        <v>365</v>
      </c>
      <c r="H4" s="3" t="s">
        <v>456</v>
      </c>
      <c r="I4" s="3" t="s">
        <v>464</v>
      </c>
      <c r="J4" s="3" t="s">
        <v>468</v>
      </c>
      <c r="K4" s="15">
        <v>6.9565217391304349E-2</v>
      </c>
      <c r="L4" s="16">
        <v>1</v>
      </c>
      <c r="M4" s="17"/>
      <c r="N4" s="18">
        <f t="shared" si="0"/>
        <v>0</v>
      </c>
      <c r="O4" s="18"/>
      <c r="P4" s="8" t="str">
        <f>IF(N4=1,"ضمن الهدف",IF(N4=0,"غير مقاس ","أقل من الهدفt"))</f>
        <v xml:space="preserve">غير مقاس </v>
      </c>
      <c r="Q4" s="8" t="str">
        <f>IF(N4=1,"مُحقق ",IF(N4=0,"غير مُحقق","غير مُحقق"))</f>
        <v>غير مُحقق</v>
      </c>
      <c r="R4" s="68" t="s">
        <v>488</v>
      </c>
      <c r="S4" s="8" t="s">
        <v>517</v>
      </c>
      <c r="T4" s="13"/>
      <c r="U4" s="10" t="s">
        <v>485</v>
      </c>
      <c r="V4" s="4"/>
      <c r="W4" s="81">
        <v>45704</v>
      </c>
    </row>
    <row r="5" spans="1:23" s="14" customFormat="1">
      <c r="A5" s="3" t="s">
        <v>188</v>
      </c>
      <c r="B5" s="2" t="s">
        <v>199</v>
      </c>
      <c r="C5" s="61" t="s">
        <v>206</v>
      </c>
      <c r="D5" s="3" t="s">
        <v>211</v>
      </c>
      <c r="E5" s="2" t="s">
        <v>3</v>
      </c>
      <c r="F5" s="3" t="s">
        <v>279</v>
      </c>
      <c r="G5" s="8" t="s">
        <v>366</v>
      </c>
      <c r="H5" s="3" t="s">
        <v>456</v>
      </c>
      <c r="I5" s="3" t="s">
        <v>463</v>
      </c>
      <c r="J5" s="3" t="s">
        <v>468</v>
      </c>
      <c r="K5" s="4">
        <v>8.6956521739130432E-2</v>
      </c>
      <c r="L5" s="5">
        <v>1</v>
      </c>
      <c r="M5" s="12">
        <v>1</v>
      </c>
      <c r="N5" s="7">
        <f t="shared" si="0"/>
        <v>1</v>
      </c>
      <c r="O5" s="7">
        <f>N5*V5</f>
        <v>0.13513056991317862</v>
      </c>
      <c r="P5" s="8" t="str">
        <f>IF(N5=1,"ضمن الهدف",IF(N5=0,"Not measured","أقل من الهدفt"))</f>
        <v>ضمن الهدف</v>
      </c>
      <c r="Q5" s="8" t="str">
        <f>IF(N5=1,"مُحقق ",IF(N5=0,"Not مُحقق ","Not مُحقق "))</f>
        <v xml:space="preserve">مُحقق </v>
      </c>
      <c r="R5" s="8"/>
      <c r="S5" s="8"/>
      <c r="T5" s="13"/>
      <c r="U5" s="10" t="s">
        <v>484</v>
      </c>
      <c r="V5" s="4">
        <f>K5/64.35%</f>
        <v>0.13513056991317862</v>
      </c>
      <c r="W5" s="81">
        <v>45704</v>
      </c>
    </row>
    <row r="6" spans="1:23" s="14" customFormat="1">
      <c r="A6" s="3" t="s">
        <v>188</v>
      </c>
      <c r="B6" s="2" t="s">
        <v>199</v>
      </c>
      <c r="C6" s="61" t="s">
        <v>206</v>
      </c>
      <c r="D6" s="3" t="s">
        <v>211</v>
      </c>
      <c r="E6" s="2" t="s">
        <v>4</v>
      </c>
      <c r="F6" s="3" t="s">
        <v>280</v>
      </c>
      <c r="G6" s="8" t="s">
        <v>367</v>
      </c>
      <c r="H6" s="3" t="s">
        <v>456</v>
      </c>
      <c r="I6" s="3" t="s">
        <v>463</v>
      </c>
      <c r="J6" s="3" t="s">
        <v>468</v>
      </c>
      <c r="K6" s="15">
        <v>6.0869565217391307E-2</v>
      </c>
      <c r="L6" s="16">
        <v>1</v>
      </c>
      <c r="M6" s="17"/>
      <c r="N6" s="18">
        <f t="shared" si="0"/>
        <v>0</v>
      </c>
      <c r="O6" s="18"/>
      <c r="P6" s="8" t="str">
        <f>IF(N6=1,"ضمن الهدف",IF(N6=0,"غير مقاس ","أقل من الهدفt"))</f>
        <v xml:space="preserve">غير مقاس </v>
      </c>
      <c r="Q6" s="8" t="str">
        <f>IF(N6=1,"مُحقق ",IF(N6=0,"غير مُحقق","غير مُحقق"))</f>
        <v>غير مُحقق</v>
      </c>
      <c r="R6" s="8" t="s">
        <v>489</v>
      </c>
      <c r="S6" s="8" t="s">
        <v>5</v>
      </c>
      <c r="T6" s="13"/>
      <c r="U6" s="10" t="s">
        <v>485</v>
      </c>
      <c r="V6" s="4"/>
      <c r="W6" s="81">
        <v>45704</v>
      </c>
    </row>
    <row r="7" spans="1:23" s="14" customFormat="1">
      <c r="A7" s="3" t="s">
        <v>188</v>
      </c>
      <c r="B7" s="2" t="s">
        <v>199</v>
      </c>
      <c r="C7" s="61" t="s">
        <v>206</v>
      </c>
      <c r="D7" s="3"/>
      <c r="E7" s="2" t="s">
        <v>6</v>
      </c>
      <c r="F7" s="3" t="s">
        <v>281</v>
      </c>
      <c r="G7" s="8" t="s">
        <v>368</v>
      </c>
      <c r="H7" s="3" t="s">
        <v>456</v>
      </c>
      <c r="I7" s="3" t="s">
        <v>463</v>
      </c>
      <c r="J7" s="3" t="s">
        <v>468</v>
      </c>
      <c r="K7" s="15">
        <v>6.08695652173913E-2</v>
      </c>
      <c r="L7" s="16">
        <v>0.8</v>
      </c>
      <c r="M7" s="17"/>
      <c r="N7" s="18">
        <f t="shared" si="0"/>
        <v>0</v>
      </c>
      <c r="O7" s="18"/>
      <c r="P7" s="8" t="str">
        <f>IF(N7=1,"ضمن الهدف",IF(N7=0,"غير مقاس ","أقل من الهدفt"))</f>
        <v xml:space="preserve">غير مقاس </v>
      </c>
      <c r="Q7" s="8" t="str">
        <f>IF(N7=1,"مُحقق ",IF(N7=0,"غير مُحقق","غير مُحقق"))</f>
        <v>غير مُحقق</v>
      </c>
      <c r="R7" s="8" t="s">
        <v>490</v>
      </c>
      <c r="S7" s="8" t="s">
        <v>5</v>
      </c>
      <c r="T7" s="13"/>
      <c r="U7" s="10" t="s">
        <v>485</v>
      </c>
      <c r="V7" s="4"/>
      <c r="W7" s="81">
        <v>45704</v>
      </c>
    </row>
    <row r="8" spans="1:23" s="14" customFormat="1" ht="43.5">
      <c r="A8" s="74" t="s">
        <v>188</v>
      </c>
      <c r="B8" s="32" t="s">
        <v>199</v>
      </c>
      <c r="C8" s="61" t="s">
        <v>206</v>
      </c>
      <c r="D8" s="77" t="s">
        <v>213</v>
      </c>
      <c r="E8" s="32" t="s">
        <v>7</v>
      </c>
      <c r="F8" s="74" t="s">
        <v>282</v>
      </c>
      <c r="G8" s="8" t="s">
        <v>369</v>
      </c>
      <c r="H8" s="3" t="s">
        <v>456</v>
      </c>
      <c r="I8" s="3" t="s">
        <v>463</v>
      </c>
      <c r="J8" s="3" t="s">
        <v>468</v>
      </c>
      <c r="K8" s="15">
        <v>6.0869565217391307E-2</v>
      </c>
      <c r="L8" s="16">
        <v>1</v>
      </c>
      <c r="M8" s="17"/>
      <c r="N8" s="18">
        <f t="shared" si="0"/>
        <v>0</v>
      </c>
      <c r="O8" s="18"/>
      <c r="P8" s="8" t="str">
        <f>IF(N8=1,"ضمن الهدف",IF(N8=0,"غير مقاس ","أقل من الهدفt"))</f>
        <v xml:space="preserve">غير مقاس </v>
      </c>
      <c r="Q8" s="8" t="str">
        <f>IF(N8=1,"مُحقق ",IF(N8=0,"غير مُحقق","غير مُحقق"))</f>
        <v>غير مُحقق</v>
      </c>
      <c r="R8" s="68" t="s">
        <v>491</v>
      </c>
      <c r="S8" s="8" t="s">
        <v>517</v>
      </c>
      <c r="T8" s="13"/>
      <c r="U8" s="10" t="s">
        <v>485</v>
      </c>
      <c r="V8" s="4"/>
      <c r="W8" s="81">
        <v>45704</v>
      </c>
    </row>
    <row r="9" spans="1:23" s="14" customFormat="1" ht="23">
      <c r="A9" s="74" t="s">
        <v>188</v>
      </c>
      <c r="B9" s="32" t="s">
        <v>199</v>
      </c>
      <c r="C9" s="61" t="s">
        <v>206</v>
      </c>
      <c r="D9" s="77" t="s">
        <v>214</v>
      </c>
      <c r="E9" s="32" t="s">
        <v>8</v>
      </c>
      <c r="F9" s="74" t="s">
        <v>283</v>
      </c>
      <c r="G9" s="8" t="s">
        <v>370</v>
      </c>
      <c r="H9" s="3" t="s">
        <v>456</v>
      </c>
      <c r="I9" s="3" t="s">
        <v>465</v>
      </c>
      <c r="J9" s="3" t="s">
        <v>468</v>
      </c>
      <c r="K9" s="15">
        <v>3.4782608695652174E-2</v>
      </c>
      <c r="L9" s="16">
        <v>1</v>
      </c>
      <c r="M9" s="17"/>
      <c r="N9" s="18">
        <f t="shared" si="0"/>
        <v>0</v>
      </c>
      <c r="O9" s="18"/>
      <c r="P9" s="8" t="str">
        <f>IF(N9=1,"ضمن الهدف",IF(N9=0,"غير مقاس ","أقل من الهدفt"))</f>
        <v xml:space="preserve">غير مقاس </v>
      </c>
      <c r="Q9" s="8" t="str">
        <f>IF(N9=1,"مُحقق ",IF(N9=0,"غير مُحقق","غير مُحقق"))</f>
        <v>غير مُحقق</v>
      </c>
      <c r="R9" s="8" t="s">
        <v>492</v>
      </c>
      <c r="S9" s="8" t="s">
        <v>519</v>
      </c>
      <c r="T9" s="13" t="s">
        <v>9</v>
      </c>
      <c r="U9" s="10" t="s">
        <v>485</v>
      </c>
      <c r="V9" s="4"/>
      <c r="W9" s="81">
        <v>45704</v>
      </c>
    </row>
    <row r="10" spans="1:23" s="14" customFormat="1">
      <c r="A10" s="3" t="s">
        <v>188</v>
      </c>
      <c r="B10" s="2" t="s">
        <v>199</v>
      </c>
      <c r="C10" s="61" t="s">
        <v>206</v>
      </c>
      <c r="D10" s="3" t="s">
        <v>215</v>
      </c>
      <c r="E10" s="2" t="s">
        <v>10</v>
      </c>
      <c r="F10" s="3" t="s">
        <v>284</v>
      </c>
      <c r="G10" s="8" t="s">
        <v>371</v>
      </c>
      <c r="H10" s="3" t="s">
        <v>456</v>
      </c>
      <c r="I10" s="3" t="s">
        <v>464</v>
      </c>
      <c r="J10" s="3" t="s">
        <v>468</v>
      </c>
      <c r="K10" s="4">
        <v>6.0869565217391307E-2</v>
      </c>
      <c r="L10" s="5">
        <v>1</v>
      </c>
      <c r="M10" s="12">
        <v>0.5</v>
      </c>
      <c r="N10" s="7">
        <f t="shared" si="0"/>
        <v>1</v>
      </c>
      <c r="O10" s="7">
        <f>N10*V10</f>
        <v>9.4591398939225038E-2</v>
      </c>
      <c r="P10" s="8" t="str">
        <f>IF(N10=1,"ضمن الهدف",IF(N10=0,"Not measured","أقل من الهدفt"))</f>
        <v>ضمن الهدف</v>
      </c>
      <c r="Q10" s="8" t="str">
        <f>IF(N10=1,"مُحقق ",IF(N10=0,"Not مُحقق ","Not مُحقق "))</f>
        <v xml:space="preserve">مُحقق </v>
      </c>
      <c r="R10" s="8"/>
      <c r="S10" s="8"/>
      <c r="T10" s="13"/>
      <c r="U10" s="10" t="s">
        <v>484</v>
      </c>
      <c r="V10" s="4">
        <f t="shared" ref="V10:V13" si="1">K10/64.35%</f>
        <v>9.4591398939225038E-2</v>
      </c>
      <c r="W10" s="81">
        <v>45704</v>
      </c>
    </row>
    <row r="11" spans="1:23">
      <c r="A11" s="3" t="s">
        <v>188</v>
      </c>
      <c r="B11" s="2" t="s">
        <v>199</v>
      </c>
      <c r="C11" s="61" t="s">
        <v>206</v>
      </c>
      <c r="D11" s="3" t="s">
        <v>216</v>
      </c>
      <c r="E11" s="2" t="s">
        <v>11</v>
      </c>
      <c r="F11" s="3" t="s">
        <v>285</v>
      </c>
      <c r="G11" s="8" t="s">
        <v>372</v>
      </c>
      <c r="H11" s="3" t="s">
        <v>456</v>
      </c>
      <c r="I11" s="3" t="s">
        <v>464</v>
      </c>
      <c r="J11" s="3" t="s">
        <v>468</v>
      </c>
      <c r="K11" s="4">
        <v>5.2173913043478258E-2</v>
      </c>
      <c r="L11" s="5">
        <v>1</v>
      </c>
      <c r="M11" s="12">
        <v>0.95</v>
      </c>
      <c r="N11" s="7">
        <f t="shared" si="0"/>
        <v>1</v>
      </c>
      <c r="O11" s="7">
        <f>N11*V11</f>
        <v>8.1078341947907168E-2</v>
      </c>
      <c r="P11" s="8" t="str">
        <f>IF(N11=1,"ضمن الهدف",IF(N11=0,"Not measured","أقل من الهدفt"))</f>
        <v>ضمن الهدف</v>
      </c>
      <c r="Q11" s="8" t="str">
        <f>IF(N11=1,"مُحقق ",IF(N11=0,"Not مُحقق ","Not مُحقق "))</f>
        <v xml:space="preserve">مُحقق </v>
      </c>
      <c r="R11" s="8"/>
      <c r="S11" s="8"/>
      <c r="T11" s="19"/>
      <c r="U11" s="10" t="s">
        <v>484</v>
      </c>
      <c r="V11" s="4">
        <f t="shared" si="1"/>
        <v>8.1078341947907168E-2</v>
      </c>
      <c r="W11" s="81">
        <v>45704</v>
      </c>
    </row>
    <row r="12" spans="1:23" s="14" customFormat="1">
      <c r="A12" s="3" t="s">
        <v>188</v>
      </c>
      <c r="B12" s="2" t="s">
        <v>199</v>
      </c>
      <c r="C12" s="2" t="s">
        <v>208</v>
      </c>
      <c r="D12" s="3" t="s">
        <v>217</v>
      </c>
      <c r="E12" s="2" t="s">
        <v>12</v>
      </c>
      <c r="F12" s="3" t="s">
        <v>286</v>
      </c>
      <c r="G12" s="8" t="s">
        <v>373</v>
      </c>
      <c r="H12" s="3" t="s">
        <v>458</v>
      </c>
      <c r="I12" s="3" t="s">
        <v>464</v>
      </c>
      <c r="J12" s="3" t="s">
        <v>469</v>
      </c>
      <c r="K12" s="4">
        <v>6.9565217391304349E-2</v>
      </c>
      <c r="L12" s="20">
        <v>1</v>
      </c>
      <c r="M12" s="21">
        <v>1</v>
      </c>
      <c r="N12" s="7">
        <f t="shared" si="0"/>
        <v>1</v>
      </c>
      <c r="O12" s="7">
        <f t="shared" ref="O12:O13" si="2">N12*V12</f>
        <v>0.10810445593054289</v>
      </c>
      <c r="P12" s="8" t="str">
        <f>IF(N12=1,"ضمن الهدف",IF(N12=0,"Not measured","أقل من الهدفt"))</f>
        <v>ضمن الهدف</v>
      </c>
      <c r="Q12" s="8" t="str">
        <f>IF(N12=1,"مُحقق ",IF(N12=0,"Not مُحقق ","Not مُحقق "))</f>
        <v xml:space="preserve">مُحقق </v>
      </c>
      <c r="R12" s="8"/>
      <c r="S12" s="8"/>
      <c r="T12" s="13"/>
      <c r="U12" s="10" t="s">
        <v>484</v>
      </c>
      <c r="V12" s="4">
        <f t="shared" si="1"/>
        <v>0.10810445593054289</v>
      </c>
      <c r="W12" s="81">
        <v>45704</v>
      </c>
    </row>
    <row r="13" spans="1:23" s="14" customFormat="1">
      <c r="A13" s="74" t="s">
        <v>188</v>
      </c>
      <c r="B13" s="32" t="s">
        <v>199</v>
      </c>
      <c r="C13" s="61" t="s">
        <v>208</v>
      </c>
      <c r="D13" s="74" t="s">
        <v>218</v>
      </c>
      <c r="E13" s="32" t="s">
        <v>13</v>
      </c>
      <c r="F13" s="74" t="s">
        <v>287</v>
      </c>
      <c r="G13" s="72" t="s">
        <v>374</v>
      </c>
      <c r="H13" s="3" t="s">
        <v>456</v>
      </c>
      <c r="I13" s="3" t="s">
        <v>465</v>
      </c>
      <c r="J13" s="3" t="s">
        <v>468</v>
      </c>
      <c r="K13" s="4">
        <v>2.6086956521739129E-2</v>
      </c>
      <c r="L13" s="5">
        <v>0.8</v>
      </c>
      <c r="M13" s="12">
        <v>0.78</v>
      </c>
      <c r="N13" s="7">
        <f t="shared" si="0"/>
        <v>1</v>
      </c>
      <c r="O13" s="7">
        <f t="shared" si="2"/>
        <v>4.0539170973953584E-2</v>
      </c>
      <c r="P13" s="8" t="str">
        <f>IF(N13=1,"ضمن الهدف",IF(N13=0,"Not measured","أقل من الهدفt"))</f>
        <v>ضمن الهدف</v>
      </c>
      <c r="Q13" s="8" t="str">
        <f>IF(N13=1,"مُحقق ",IF(N13=0,"Not مُحقق ","Not مُحقق "))</f>
        <v xml:space="preserve">مُحقق </v>
      </c>
      <c r="R13" s="8" t="s">
        <v>493</v>
      </c>
      <c r="S13" s="8" t="s">
        <v>518</v>
      </c>
      <c r="T13" s="13"/>
      <c r="U13" s="10" t="s">
        <v>484</v>
      </c>
      <c r="V13" s="4">
        <f t="shared" si="1"/>
        <v>4.0539170973953584E-2</v>
      </c>
      <c r="W13" s="81">
        <v>45704</v>
      </c>
    </row>
    <row r="14" spans="1:23" s="14" customFormat="1" ht="23">
      <c r="A14" s="74" t="s">
        <v>188</v>
      </c>
      <c r="B14" s="32" t="s">
        <v>199</v>
      </c>
      <c r="C14" s="61" t="s">
        <v>207</v>
      </c>
      <c r="D14" s="74" t="s">
        <v>219</v>
      </c>
      <c r="E14" s="32" t="s">
        <v>14</v>
      </c>
      <c r="F14" s="74" t="s">
        <v>288</v>
      </c>
      <c r="G14" s="8" t="s">
        <v>375</v>
      </c>
      <c r="H14" s="3" t="s">
        <v>456</v>
      </c>
      <c r="I14" s="3" t="s">
        <v>463</v>
      </c>
      <c r="J14" s="3" t="s">
        <v>468</v>
      </c>
      <c r="K14" s="15">
        <v>6.9565217391304349E-2</v>
      </c>
      <c r="L14" s="16">
        <v>0.2</v>
      </c>
      <c r="M14" s="17"/>
      <c r="N14" s="18">
        <f t="shared" si="0"/>
        <v>0</v>
      </c>
      <c r="O14" s="18"/>
      <c r="P14" s="8" t="str">
        <f>IF(N14=1,"ضمن الهدف",IF(N14=0,"غير مقاس ","أقل من الهدفt"))</f>
        <v xml:space="preserve">غير مقاس </v>
      </c>
      <c r="Q14" s="8" t="str">
        <f>IF(N14=1,"مُحقق ",IF(N14=0,"غير مُحقق","غير مُحقق"))</f>
        <v>غير مُحقق</v>
      </c>
      <c r="R14" s="8" t="s">
        <v>494</v>
      </c>
      <c r="S14" s="8" t="s">
        <v>518</v>
      </c>
      <c r="T14" s="13"/>
      <c r="U14" s="10" t="s">
        <v>485</v>
      </c>
      <c r="V14" s="4"/>
      <c r="W14" s="81">
        <v>45704</v>
      </c>
    </row>
    <row r="15" spans="1:23" s="14" customFormat="1">
      <c r="A15" s="74" t="s">
        <v>188</v>
      </c>
      <c r="B15" s="32" t="s">
        <v>199</v>
      </c>
      <c r="C15" s="61" t="s">
        <v>207</v>
      </c>
      <c r="D15" s="74" t="s">
        <v>221</v>
      </c>
      <c r="E15" s="32" t="s">
        <v>15</v>
      </c>
      <c r="F15" s="74" t="s">
        <v>289</v>
      </c>
      <c r="G15" s="8" t="s">
        <v>377</v>
      </c>
      <c r="H15" s="3" t="s">
        <v>456</v>
      </c>
      <c r="I15" s="3" t="s">
        <v>464</v>
      </c>
      <c r="J15" s="3" t="s">
        <v>468</v>
      </c>
      <c r="K15" s="4">
        <v>8.6956521739130432E-2</v>
      </c>
      <c r="L15" s="5">
        <v>1</v>
      </c>
      <c r="M15" s="12">
        <v>1</v>
      </c>
      <c r="N15" s="7">
        <f t="shared" si="0"/>
        <v>1</v>
      </c>
      <c r="O15" s="7">
        <f t="shared" ref="O15:O21" si="3">N15*V15</f>
        <v>0.13513056991317862</v>
      </c>
      <c r="P15" s="8" t="str">
        <f>IF(N15=1,"ضمن الهدف",IF(N15=0,"Not measured","أقل من الهدفt"))</f>
        <v>ضمن الهدف</v>
      </c>
      <c r="Q15" s="8" t="str">
        <f>IF(N15=1,"مُحقق ",IF(N15=0,"Not مُحقق ","Not مُحقق "))</f>
        <v xml:space="preserve">مُحقق </v>
      </c>
      <c r="R15" s="8"/>
      <c r="S15" s="8"/>
      <c r="T15" s="13"/>
      <c r="U15" s="10" t="s">
        <v>484</v>
      </c>
      <c r="V15" s="4">
        <f t="shared" ref="V15:V17" si="4">K15/64.35%</f>
        <v>0.13513056991317862</v>
      </c>
      <c r="W15" s="81">
        <v>45704</v>
      </c>
    </row>
    <row r="16" spans="1:23" s="14" customFormat="1">
      <c r="A16" s="3" t="s">
        <v>188</v>
      </c>
      <c r="B16" s="2" t="s">
        <v>199</v>
      </c>
      <c r="C16" s="61" t="s">
        <v>207</v>
      </c>
      <c r="D16" s="3" t="s">
        <v>222</v>
      </c>
      <c r="E16" s="2" t="s">
        <v>16</v>
      </c>
      <c r="F16" s="3" t="s">
        <v>290</v>
      </c>
      <c r="G16" s="8" t="s">
        <v>378</v>
      </c>
      <c r="H16" s="3" t="s">
        <v>456</v>
      </c>
      <c r="I16" s="3" t="s">
        <v>464</v>
      </c>
      <c r="J16" s="3" t="s">
        <v>468</v>
      </c>
      <c r="K16" s="15">
        <v>6.0869565217391307E-2</v>
      </c>
      <c r="L16" s="16">
        <v>0.9</v>
      </c>
      <c r="M16" s="17">
        <v>0.9</v>
      </c>
      <c r="N16" s="18">
        <f t="shared" si="0"/>
        <v>1</v>
      </c>
      <c r="O16" s="7">
        <f>N16*V16</f>
        <v>9.4591398939225038E-2</v>
      </c>
      <c r="P16" s="8" t="str">
        <f>IF(N16=1,"ضمن الهدف",IF(N16=0,"Not measured","أقل من الهدفt"))</f>
        <v>ضمن الهدف</v>
      </c>
      <c r="Q16" s="8" t="str">
        <f>IF(N16=1,"مُحقق ",IF(N16=0,"Not مُحقق ","Not مُحقق "))</f>
        <v xml:space="preserve">مُحقق </v>
      </c>
      <c r="R16" s="8"/>
      <c r="S16" s="8" t="s">
        <v>518</v>
      </c>
      <c r="T16" s="13"/>
      <c r="U16" s="10" t="s">
        <v>484</v>
      </c>
      <c r="V16" s="4">
        <f t="shared" si="4"/>
        <v>9.4591398939225038E-2</v>
      </c>
      <c r="W16" s="81">
        <v>45704</v>
      </c>
    </row>
    <row r="17" spans="1:23" s="14" customFormat="1">
      <c r="A17" s="74" t="s">
        <v>188</v>
      </c>
      <c r="B17" s="32" t="s">
        <v>199</v>
      </c>
      <c r="C17" s="61" t="s">
        <v>207</v>
      </c>
      <c r="D17" s="74" t="s">
        <v>223</v>
      </c>
      <c r="E17" s="32" t="s">
        <v>17</v>
      </c>
      <c r="F17" s="74" t="s">
        <v>291</v>
      </c>
      <c r="G17" s="8" t="s">
        <v>379</v>
      </c>
      <c r="H17" s="3" t="s">
        <v>456</v>
      </c>
      <c r="I17" s="3" t="s">
        <v>464</v>
      </c>
      <c r="J17" s="3" t="s">
        <v>468</v>
      </c>
      <c r="K17" s="4">
        <v>6.9565217391304349E-2</v>
      </c>
      <c r="L17" s="12">
        <v>0.9</v>
      </c>
      <c r="M17" s="12">
        <v>1</v>
      </c>
      <c r="N17" s="7">
        <f t="shared" si="0"/>
        <v>0.88888888888888895</v>
      </c>
      <c r="O17" s="7">
        <f t="shared" si="3"/>
        <v>9.609284971603814E-2</v>
      </c>
      <c r="P17" s="8" t="str">
        <f>IF(N17=1,"ضمن الهدف",IF(N17=0,"Not measured","أقل من الهدف"))</f>
        <v>أقل من الهدف</v>
      </c>
      <c r="Q17" s="8" t="str">
        <f>IF(N17=1,"مُحقق ",IF(N17=0,"غير مُحقق","غير مُحقق"))</f>
        <v>غير مُحقق</v>
      </c>
      <c r="R17" s="8" t="s">
        <v>495</v>
      </c>
      <c r="S17" s="8" t="s">
        <v>517</v>
      </c>
      <c r="T17" s="13"/>
      <c r="U17" s="10" t="s">
        <v>484</v>
      </c>
      <c r="V17" s="4">
        <f t="shared" si="4"/>
        <v>0.10810445593054289</v>
      </c>
      <c r="W17" s="81">
        <v>45704</v>
      </c>
    </row>
    <row r="18" spans="1:23" s="14" customFormat="1">
      <c r="A18" s="3" t="s">
        <v>189</v>
      </c>
      <c r="B18" s="2" t="s">
        <v>199</v>
      </c>
      <c r="C18" s="2" t="s">
        <v>204</v>
      </c>
      <c r="D18" s="77" t="s">
        <v>209</v>
      </c>
      <c r="E18" s="2" t="s">
        <v>18</v>
      </c>
      <c r="F18" s="3" t="s">
        <v>276</v>
      </c>
      <c r="G18" s="8" t="s">
        <v>363</v>
      </c>
      <c r="H18" s="3" t="s">
        <v>456</v>
      </c>
      <c r="I18" s="3" t="s">
        <v>463</v>
      </c>
      <c r="J18" s="3" t="s">
        <v>468</v>
      </c>
      <c r="K18" s="4">
        <v>4.2372881355932202E-2</v>
      </c>
      <c r="L18" s="22">
        <v>0.2</v>
      </c>
      <c r="M18" s="12"/>
      <c r="N18" s="7">
        <f t="shared" si="0"/>
        <v>0</v>
      </c>
      <c r="O18" s="7">
        <f t="shared" si="3"/>
        <v>0</v>
      </c>
      <c r="P18" s="8" t="str">
        <f>IF(N18=1,"ضمن الهدف",IF(N18=0,"غير مقاس ","أقل من الهدفt"))</f>
        <v xml:space="preserve">غير مقاس </v>
      </c>
      <c r="Q18" s="8" t="str">
        <f>IF(N18=1,"مُحقق ",IF(N18=0,"غير مُحقق","غير مُحقق"))</f>
        <v>غير مُحقق</v>
      </c>
      <c r="R18" s="8" t="s">
        <v>486</v>
      </c>
      <c r="S18" s="8"/>
      <c r="T18" s="13"/>
      <c r="U18" s="10" t="s">
        <v>484</v>
      </c>
      <c r="V18" s="4">
        <f>K18/77.97%</f>
        <v>5.434510883151495E-2</v>
      </c>
      <c r="W18" s="81">
        <v>45704</v>
      </c>
    </row>
    <row r="19" spans="1:23" s="14" customFormat="1">
      <c r="A19" s="3" t="s">
        <v>189</v>
      </c>
      <c r="B19" s="2" t="s">
        <v>199</v>
      </c>
      <c r="C19" s="61" t="s">
        <v>206</v>
      </c>
      <c r="D19" s="3" t="s">
        <v>224</v>
      </c>
      <c r="E19" s="2" t="s">
        <v>19</v>
      </c>
      <c r="F19" s="3" t="s">
        <v>292</v>
      </c>
      <c r="G19" s="8" t="s">
        <v>365</v>
      </c>
      <c r="H19" s="3" t="s">
        <v>456</v>
      </c>
      <c r="I19" s="3" t="s">
        <v>464</v>
      </c>
      <c r="J19" s="3" t="s">
        <v>468</v>
      </c>
      <c r="K19" s="4">
        <v>6.7796610169491525E-2</v>
      </c>
      <c r="L19" s="22">
        <v>1</v>
      </c>
      <c r="M19" s="12">
        <v>1</v>
      </c>
      <c r="N19" s="7">
        <f t="shared" si="0"/>
        <v>1</v>
      </c>
      <c r="O19" s="7">
        <f t="shared" si="3"/>
        <v>8.6952174130423915E-2</v>
      </c>
      <c r="P19" s="8" t="str">
        <f>IF(N19=1,"ضمن الهدف",IF(N19=0,"Not measured","أقل من الهدفt"))</f>
        <v>ضمن الهدف</v>
      </c>
      <c r="Q19" s="8" t="str">
        <f>IF(N19=1,"مُحقق ",IF(N19=0,"Not مُحقق ","Not مُحقق "))</f>
        <v xml:space="preserve">مُحقق </v>
      </c>
      <c r="R19" s="8"/>
      <c r="S19" s="8"/>
      <c r="T19" s="13"/>
      <c r="U19" s="10" t="s">
        <v>484</v>
      </c>
      <c r="V19" s="4">
        <f t="shared" ref="V19:V21" si="5">K19/77.97%</f>
        <v>8.6952174130423915E-2</v>
      </c>
      <c r="W19" s="81">
        <v>45704</v>
      </c>
    </row>
    <row r="20" spans="1:23" s="14" customFormat="1">
      <c r="A20" s="76" t="s">
        <v>189</v>
      </c>
      <c r="B20" s="2" t="s">
        <v>199</v>
      </c>
      <c r="C20" s="61" t="s">
        <v>206</v>
      </c>
      <c r="D20" s="3" t="s">
        <v>224</v>
      </c>
      <c r="E20" s="2" t="s">
        <v>20</v>
      </c>
      <c r="F20" s="3" t="s">
        <v>293</v>
      </c>
      <c r="G20" s="8" t="s">
        <v>380</v>
      </c>
      <c r="H20" s="3" t="s">
        <v>456</v>
      </c>
      <c r="I20" s="3" t="s">
        <v>464</v>
      </c>
      <c r="J20" s="3" t="s">
        <v>469</v>
      </c>
      <c r="K20" s="4">
        <v>4.2372881355932202E-2</v>
      </c>
      <c r="L20" s="22">
        <v>0.05</v>
      </c>
      <c r="M20" s="12">
        <v>0</v>
      </c>
      <c r="N20" s="7">
        <f t="shared" si="0"/>
        <v>1</v>
      </c>
      <c r="O20" s="7">
        <f t="shared" si="3"/>
        <v>5.434510883151495E-2</v>
      </c>
      <c r="P20" s="8" t="str">
        <f>IF(N20=1,"ضمن الهدف",IF(N20=0,"Not measured","أقل من الهدفt"))</f>
        <v>ضمن الهدف</v>
      </c>
      <c r="Q20" s="8" t="str">
        <f>IF(N20=1,"مُحقق ",IF(N20=0,"Not مُحقق ","Not مُحقق "))</f>
        <v xml:space="preserve">مُحقق </v>
      </c>
      <c r="R20" s="8"/>
      <c r="S20" s="8"/>
      <c r="T20" s="13"/>
      <c r="U20" s="10" t="s">
        <v>484</v>
      </c>
      <c r="V20" s="4">
        <f t="shared" si="5"/>
        <v>5.434510883151495E-2</v>
      </c>
      <c r="W20" s="81">
        <v>45704</v>
      </c>
    </row>
    <row r="21" spans="1:23" s="14" customFormat="1">
      <c r="A21" s="3" t="s">
        <v>189</v>
      </c>
      <c r="B21" s="2" t="s">
        <v>199</v>
      </c>
      <c r="C21" s="61" t="s">
        <v>206</v>
      </c>
      <c r="D21" s="3" t="s">
        <v>225</v>
      </c>
      <c r="E21" s="2" t="s">
        <v>21</v>
      </c>
      <c r="F21" s="3" t="s">
        <v>294</v>
      </c>
      <c r="G21" s="8" t="s">
        <v>381</v>
      </c>
      <c r="H21" s="3" t="s">
        <v>456</v>
      </c>
      <c r="I21" s="3" t="s">
        <v>464</v>
      </c>
      <c r="J21" s="3" t="s">
        <v>468</v>
      </c>
      <c r="K21" s="4">
        <v>5.9322033898305086E-2</v>
      </c>
      <c r="L21" s="22">
        <v>1</v>
      </c>
      <c r="M21" s="12">
        <v>1</v>
      </c>
      <c r="N21" s="7">
        <f t="shared" si="0"/>
        <v>1</v>
      </c>
      <c r="O21" s="7">
        <f t="shared" si="3"/>
        <v>7.6083152364120929E-2</v>
      </c>
      <c r="P21" s="8" t="str">
        <f>IF(N21=1,"ضمن الهدف",IF(N21=0,"Not measured","أقل من الهدفt"))</f>
        <v>ضمن الهدف</v>
      </c>
      <c r="Q21" s="8" t="str">
        <f>IF(N21=1,"مُحقق ",IF(N21=0,"Not مُحقق ","Not مُحقق "))</f>
        <v xml:space="preserve">مُحقق </v>
      </c>
      <c r="R21" s="8"/>
      <c r="S21" s="8"/>
      <c r="T21" s="13"/>
      <c r="U21" s="10" t="s">
        <v>484</v>
      </c>
      <c r="V21" s="4">
        <f t="shared" si="5"/>
        <v>7.6083152364120929E-2</v>
      </c>
      <c r="W21" s="81">
        <v>45704</v>
      </c>
    </row>
    <row r="22" spans="1:23" s="14" customFormat="1">
      <c r="A22" s="3" t="s">
        <v>189</v>
      </c>
      <c r="B22" s="2" t="s">
        <v>199</v>
      </c>
      <c r="C22" s="61" t="s">
        <v>206</v>
      </c>
      <c r="D22" s="3" t="s">
        <v>225</v>
      </c>
      <c r="E22" s="2" t="s">
        <v>22</v>
      </c>
      <c r="F22" s="3" t="s">
        <v>280</v>
      </c>
      <c r="G22" s="8" t="s">
        <v>367</v>
      </c>
      <c r="H22" s="3" t="s">
        <v>456</v>
      </c>
      <c r="I22" s="3" t="s">
        <v>463</v>
      </c>
      <c r="J22" s="3" t="s">
        <v>468</v>
      </c>
      <c r="K22" s="15">
        <v>5.9322033898305086E-2</v>
      </c>
      <c r="L22" s="23">
        <v>1</v>
      </c>
      <c r="M22" s="17"/>
      <c r="N22" s="18">
        <f t="shared" si="0"/>
        <v>0</v>
      </c>
      <c r="O22" s="24"/>
      <c r="P22" s="8" t="str">
        <f>IF(N22=1,"ضمن الهدف",IF(N22=0,"غير مقاس ","أقل من الهدفt"))</f>
        <v xml:space="preserve">غير مقاس </v>
      </c>
      <c r="Q22" s="8" t="str">
        <f>IF(N22=1,"مُحقق ",IF(N22=0,"غير مُحقق","غير مُحقق"))</f>
        <v>غير مُحقق</v>
      </c>
      <c r="R22" s="8" t="s">
        <v>489</v>
      </c>
      <c r="S22" s="8"/>
      <c r="T22" s="13"/>
      <c r="U22" s="10" t="s">
        <v>485</v>
      </c>
      <c r="V22" s="4"/>
      <c r="W22" s="81">
        <v>45704</v>
      </c>
    </row>
    <row r="23" spans="1:23" s="14" customFormat="1">
      <c r="A23" s="3" t="s">
        <v>189</v>
      </c>
      <c r="B23" s="2" t="s">
        <v>199</v>
      </c>
      <c r="C23" s="61" t="s">
        <v>206</v>
      </c>
      <c r="D23" s="3" t="s">
        <v>225</v>
      </c>
      <c r="E23" s="2" t="s">
        <v>23</v>
      </c>
      <c r="F23" s="3" t="s">
        <v>281</v>
      </c>
      <c r="G23" s="8" t="s">
        <v>368</v>
      </c>
      <c r="H23" s="3" t="s">
        <v>456</v>
      </c>
      <c r="I23" s="3" t="s">
        <v>463</v>
      </c>
      <c r="J23" s="3" t="s">
        <v>468</v>
      </c>
      <c r="K23" s="15">
        <v>5.9322033898305086E-2</v>
      </c>
      <c r="L23" s="23">
        <v>0.8</v>
      </c>
      <c r="M23" s="17"/>
      <c r="N23" s="18">
        <f t="shared" si="0"/>
        <v>0</v>
      </c>
      <c r="O23" s="24"/>
      <c r="P23" s="8" t="str">
        <f>IF(N23=1,"ضمن الهدف",IF(N23=0,"غير مقاس ","أقل من الهدفt"))</f>
        <v xml:space="preserve">غير مقاس </v>
      </c>
      <c r="Q23" s="8" t="str">
        <f>IF(N23=1,"مُحقق ",IF(N23=0,"غير مُحقق","غير مُحقق"))</f>
        <v>غير مُحقق</v>
      </c>
      <c r="R23" s="8" t="s">
        <v>490</v>
      </c>
      <c r="S23" s="8"/>
      <c r="T23" s="13"/>
      <c r="U23" s="10" t="s">
        <v>485</v>
      </c>
      <c r="V23" s="4"/>
      <c r="W23" s="81">
        <v>45704</v>
      </c>
    </row>
    <row r="24" spans="1:23" s="14" customFormat="1" ht="23">
      <c r="A24" s="3" t="s">
        <v>189</v>
      </c>
      <c r="B24" s="2" t="s">
        <v>199</v>
      </c>
      <c r="C24" s="61" t="s">
        <v>206</v>
      </c>
      <c r="D24" s="3" t="s">
        <v>210</v>
      </c>
      <c r="E24" s="2" t="s">
        <v>24</v>
      </c>
      <c r="F24" s="3" t="s">
        <v>295</v>
      </c>
      <c r="G24" s="8" t="s">
        <v>376</v>
      </c>
      <c r="H24" s="3" t="s">
        <v>456</v>
      </c>
      <c r="I24" s="3" t="s">
        <v>464</v>
      </c>
      <c r="J24" s="3" t="s">
        <v>468</v>
      </c>
      <c r="K24" s="4">
        <v>5.0847457627118647E-2</v>
      </c>
      <c r="L24" s="22">
        <v>1</v>
      </c>
      <c r="M24" s="12">
        <v>1.85</v>
      </c>
      <c r="N24" s="7">
        <f t="shared" si="0"/>
        <v>0.14999999999999991</v>
      </c>
      <c r="O24" s="7">
        <f t="shared" ref="O24:O26" si="6">N24*V24</f>
        <v>9.7821195896726863E-3</v>
      </c>
      <c r="P24" s="8" t="str">
        <f>IF(N24=1,"ضمن الهدف",IF(N24=0,"Not measured","أقل من الهدف"))</f>
        <v>أقل من الهدف</v>
      </c>
      <c r="Q24" s="8" t="str">
        <f>IF(N24=1,"مُحقق ",IF(N24=0,"غير مُحقق","غير مُحقق"))</f>
        <v>غير مُحقق</v>
      </c>
      <c r="R24" s="8"/>
      <c r="S24" s="8"/>
      <c r="T24" s="13"/>
      <c r="U24" s="10" t="s">
        <v>484</v>
      </c>
      <c r="V24" s="4">
        <f t="shared" ref="V24:V26" si="7">K24/77.97%</f>
        <v>6.5214130597817943E-2</v>
      </c>
      <c r="W24" s="81">
        <v>45704</v>
      </c>
    </row>
    <row r="25" spans="1:23" s="14" customFormat="1">
      <c r="A25" s="3" t="s">
        <v>189</v>
      </c>
      <c r="B25" s="2" t="s">
        <v>199</v>
      </c>
      <c r="C25" s="61" t="s">
        <v>206</v>
      </c>
      <c r="D25" s="3" t="s">
        <v>210</v>
      </c>
      <c r="E25" s="2" t="s">
        <v>25</v>
      </c>
      <c r="F25" s="3" t="s">
        <v>296</v>
      </c>
      <c r="G25" s="8" t="s">
        <v>382</v>
      </c>
      <c r="H25" s="3" t="s">
        <v>456</v>
      </c>
      <c r="I25" s="3" t="s">
        <v>464</v>
      </c>
      <c r="J25" s="3" t="s">
        <v>468</v>
      </c>
      <c r="K25" s="4">
        <v>5.0847457627118647E-2</v>
      </c>
      <c r="L25" s="22">
        <v>1</v>
      </c>
      <c r="M25" s="12">
        <v>0.94</v>
      </c>
      <c r="N25" s="7">
        <f t="shared" si="0"/>
        <v>1</v>
      </c>
      <c r="O25" s="7">
        <f t="shared" si="6"/>
        <v>6.5214130597817943E-2</v>
      </c>
      <c r="P25" s="8" t="str">
        <f>IF(N25=1,"ضمن الهدف",IF(N25=0,"Not measured","أقل من الهدفt"))</f>
        <v>ضمن الهدف</v>
      </c>
      <c r="Q25" s="8" t="str">
        <f>IF(N25=1,"مُحقق ",IF(N25=0,"Not مُحقق ","Not مُحقق "))</f>
        <v xml:space="preserve">مُحقق </v>
      </c>
      <c r="R25" s="8"/>
      <c r="S25" s="8"/>
      <c r="T25" s="13"/>
      <c r="U25" s="10" t="s">
        <v>484</v>
      </c>
      <c r="V25" s="4">
        <f t="shared" si="7"/>
        <v>6.5214130597817943E-2</v>
      </c>
      <c r="W25" s="81">
        <v>45704</v>
      </c>
    </row>
    <row r="26" spans="1:23">
      <c r="A26" s="3" t="s">
        <v>189</v>
      </c>
      <c r="B26" s="2" t="s">
        <v>199</v>
      </c>
      <c r="C26" s="61" t="s">
        <v>206</v>
      </c>
      <c r="D26" s="3" t="s">
        <v>216</v>
      </c>
      <c r="E26" s="2" t="s">
        <v>26</v>
      </c>
      <c r="F26" s="3" t="s">
        <v>285</v>
      </c>
      <c r="G26" s="8" t="s">
        <v>372</v>
      </c>
      <c r="H26" s="3" t="s">
        <v>456</v>
      </c>
      <c r="I26" s="3" t="s">
        <v>464</v>
      </c>
      <c r="J26" s="3" t="s">
        <v>468</v>
      </c>
      <c r="K26" s="4">
        <v>5.0847457627118647E-2</v>
      </c>
      <c r="L26" s="22">
        <v>1</v>
      </c>
      <c r="M26" s="12">
        <v>1</v>
      </c>
      <c r="N26" s="7">
        <f>IF(M26="", 0, IF(L26=0, IF(M26=0, 1, 0), IF(J26="إيجابي", IF(M26&gt;L26, 1, M26/L26), IF(M26&lt;L26, 1, IF((M26-L26)&lt;L26, 1-(M26-L26)/L26, 0)))))</f>
        <v>1</v>
      </c>
      <c r="O26" s="7">
        <f t="shared" si="6"/>
        <v>6.5214130597817943E-2</v>
      </c>
      <c r="P26" s="8" t="str">
        <f>IF(N26=1,"ضمن الهدف",IF(N26=0,"Not measured","أقل من الهدفt"))</f>
        <v>ضمن الهدف</v>
      </c>
      <c r="Q26" s="8" t="str">
        <f>IF(N26=1,"مُحقق ",IF(N26=0,"Not مُحقق ","Not مُحقق "))</f>
        <v xml:space="preserve">مُحقق </v>
      </c>
      <c r="R26" s="8"/>
      <c r="S26" s="8"/>
      <c r="T26" s="19"/>
      <c r="U26" s="10" t="s">
        <v>484</v>
      </c>
      <c r="V26" s="4">
        <f t="shared" si="7"/>
        <v>6.5214130597817943E-2</v>
      </c>
      <c r="W26" s="81">
        <v>45704</v>
      </c>
    </row>
    <row r="27" spans="1:23" s="14" customFormat="1" ht="23">
      <c r="A27" s="74" t="s">
        <v>189</v>
      </c>
      <c r="B27" s="32" t="s">
        <v>199</v>
      </c>
      <c r="C27" s="61" t="s">
        <v>206</v>
      </c>
      <c r="D27" s="77" t="s">
        <v>214</v>
      </c>
      <c r="E27" s="32" t="s">
        <v>27</v>
      </c>
      <c r="F27" s="74" t="s">
        <v>283</v>
      </c>
      <c r="G27" s="8" t="s">
        <v>370</v>
      </c>
      <c r="H27" s="3" t="s">
        <v>456</v>
      </c>
      <c r="I27" s="3" t="s">
        <v>465</v>
      </c>
      <c r="J27" s="3" t="s">
        <v>468</v>
      </c>
      <c r="K27" s="15">
        <v>3.3898305084745763E-2</v>
      </c>
      <c r="L27" s="23">
        <v>1</v>
      </c>
      <c r="M27" s="17"/>
      <c r="N27" s="18">
        <f t="shared" si="0"/>
        <v>0</v>
      </c>
      <c r="O27" s="24"/>
      <c r="P27" s="8" t="str">
        <f>IF(N27=1,"ضمن الهدف",IF(N27=0,"غير مقاس ","أقل من الهدفt"))</f>
        <v xml:space="preserve">غير مقاس </v>
      </c>
      <c r="Q27" s="8" t="str">
        <f>IF(N27=1,"مُحقق ",IF(N27=0,"غير مُحقق","غير مُحقق"))</f>
        <v>غير مُحقق</v>
      </c>
      <c r="R27" s="8" t="s">
        <v>492</v>
      </c>
      <c r="S27" s="8" t="s">
        <v>519</v>
      </c>
      <c r="T27" s="13"/>
      <c r="U27" s="10" t="s">
        <v>485</v>
      </c>
      <c r="V27" s="4"/>
      <c r="W27" s="81">
        <v>45704</v>
      </c>
    </row>
    <row r="28" spans="1:23" s="14" customFormat="1">
      <c r="A28" s="3" t="s">
        <v>189</v>
      </c>
      <c r="B28" s="2" t="s">
        <v>199</v>
      </c>
      <c r="C28" s="61" t="s">
        <v>206</v>
      </c>
      <c r="D28" s="3" t="s">
        <v>215</v>
      </c>
      <c r="E28" s="2" t="s">
        <v>28</v>
      </c>
      <c r="F28" s="3" t="s">
        <v>284</v>
      </c>
      <c r="G28" s="8" t="s">
        <v>371</v>
      </c>
      <c r="H28" s="3" t="s">
        <v>456</v>
      </c>
      <c r="I28" s="3" t="s">
        <v>464</v>
      </c>
      <c r="J28" s="3" t="s">
        <v>468</v>
      </c>
      <c r="K28" s="4">
        <v>5.9322033898305086E-2</v>
      </c>
      <c r="L28" s="22">
        <v>1</v>
      </c>
      <c r="M28" s="25">
        <v>0.5</v>
      </c>
      <c r="N28" s="7">
        <f t="shared" si="0"/>
        <v>1</v>
      </c>
      <c r="O28" s="7">
        <f t="shared" ref="O28:O33" si="8">N28*V28</f>
        <v>7.6083152364120929E-2</v>
      </c>
      <c r="P28" s="8" t="str">
        <f>IF(N28=1,"ضمن الهدف",IF(N28=0,"Not measured","أقل من الهدفt"))</f>
        <v>ضمن الهدف</v>
      </c>
      <c r="Q28" s="8" t="str">
        <f>IF(N28=1,"مُحقق ",IF(N28=0,"Not مُحقق ","Not مُحقق "))</f>
        <v xml:space="preserve">مُحقق </v>
      </c>
      <c r="R28" s="8"/>
      <c r="S28" s="8"/>
      <c r="T28" s="13"/>
      <c r="U28" s="10" t="s">
        <v>484</v>
      </c>
      <c r="V28" s="4">
        <f t="shared" ref="V28:V33" si="9">K28/77.97%</f>
        <v>7.6083152364120929E-2</v>
      </c>
      <c r="W28" s="81">
        <v>45704</v>
      </c>
    </row>
    <row r="29" spans="1:23" s="14" customFormat="1">
      <c r="A29" s="3" t="s">
        <v>189</v>
      </c>
      <c r="B29" s="2" t="s">
        <v>199</v>
      </c>
      <c r="C29" s="61" t="s">
        <v>208</v>
      </c>
      <c r="D29" s="3" t="s">
        <v>226</v>
      </c>
      <c r="E29" s="2" t="s">
        <v>29</v>
      </c>
      <c r="F29" s="3" t="s">
        <v>297</v>
      </c>
      <c r="G29" s="8" t="s">
        <v>383</v>
      </c>
      <c r="H29" s="3" t="s">
        <v>456</v>
      </c>
      <c r="I29" s="3" t="s">
        <v>464</v>
      </c>
      <c r="J29" s="3" t="s">
        <v>468</v>
      </c>
      <c r="K29" s="4">
        <v>4.2372881355932202E-2</v>
      </c>
      <c r="L29" s="22">
        <v>1</v>
      </c>
      <c r="M29" s="12">
        <v>1</v>
      </c>
      <c r="N29" s="7">
        <f t="shared" si="0"/>
        <v>1</v>
      </c>
      <c r="O29" s="7">
        <f t="shared" si="8"/>
        <v>5.434510883151495E-2</v>
      </c>
      <c r="P29" s="8" t="str">
        <f>IF(N29=1,"ضمن الهدف",IF(N29=0,"Not measured","أقل من الهدفt"))</f>
        <v>ضمن الهدف</v>
      </c>
      <c r="Q29" s="8" t="str">
        <f>IF(N29=1,"مُحقق ",IF(N29=0,"Not مُحقق ","Not مُحقق "))</f>
        <v xml:space="preserve">مُحقق </v>
      </c>
      <c r="R29" s="8"/>
      <c r="S29" s="8"/>
      <c r="T29" s="13"/>
      <c r="U29" s="10" t="s">
        <v>484</v>
      </c>
      <c r="V29" s="4">
        <f t="shared" si="9"/>
        <v>5.434510883151495E-2</v>
      </c>
      <c r="W29" s="81">
        <v>45704</v>
      </c>
    </row>
    <row r="30" spans="1:23" s="14" customFormat="1">
      <c r="A30" s="74" t="s">
        <v>189</v>
      </c>
      <c r="B30" s="32" t="s">
        <v>199</v>
      </c>
      <c r="C30" s="61" t="s">
        <v>208</v>
      </c>
      <c r="D30" s="74" t="s">
        <v>218</v>
      </c>
      <c r="E30" s="32" t="s">
        <v>30</v>
      </c>
      <c r="F30" s="75" t="s">
        <v>287</v>
      </c>
      <c r="G30" s="72" t="s">
        <v>374</v>
      </c>
      <c r="H30" s="3" t="s">
        <v>456</v>
      </c>
      <c r="I30" s="3" t="s">
        <v>465</v>
      </c>
      <c r="J30" s="3" t="s">
        <v>468</v>
      </c>
      <c r="K30" s="4">
        <v>2.5423728813559324E-2</v>
      </c>
      <c r="L30" s="26">
        <v>0.8</v>
      </c>
      <c r="M30" s="12">
        <v>0.7</v>
      </c>
      <c r="N30" s="7">
        <f t="shared" si="0"/>
        <v>1</v>
      </c>
      <c r="O30" s="7">
        <f t="shared" si="8"/>
        <v>3.2607065298908972E-2</v>
      </c>
      <c r="P30" s="8" t="str">
        <f>IF(N30=1,"ضمن الهدف",IF(N30=0,"Not measured","أقل من الهدفt"))</f>
        <v>ضمن الهدف</v>
      </c>
      <c r="Q30" s="8" t="str">
        <f>IF(N30=1,"مُحقق ",IF(N30=0,"Not مُحقق ","Not مُحقق "))</f>
        <v xml:space="preserve">مُحقق </v>
      </c>
      <c r="R30" s="8" t="s">
        <v>493</v>
      </c>
      <c r="S30" s="8" t="s">
        <v>518</v>
      </c>
      <c r="T30" s="13"/>
      <c r="U30" s="10" t="s">
        <v>484</v>
      </c>
      <c r="V30" s="4">
        <f t="shared" si="9"/>
        <v>3.2607065298908972E-2</v>
      </c>
      <c r="W30" s="81">
        <v>45704</v>
      </c>
    </row>
    <row r="31" spans="1:23" s="14" customFormat="1">
      <c r="A31" s="3" t="s">
        <v>189</v>
      </c>
      <c r="B31" s="2" t="s">
        <v>199</v>
      </c>
      <c r="C31" s="61" t="s">
        <v>207</v>
      </c>
      <c r="D31" s="3" t="s">
        <v>227</v>
      </c>
      <c r="E31" s="2" t="s">
        <v>31</v>
      </c>
      <c r="F31" s="3" t="s">
        <v>298</v>
      </c>
      <c r="G31" s="8" t="s">
        <v>379</v>
      </c>
      <c r="H31" s="3" t="s">
        <v>456</v>
      </c>
      <c r="I31" s="3" t="s">
        <v>464</v>
      </c>
      <c r="J31" s="3" t="s">
        <v>468</v>
      </c>
      <c r="K31" s="4">
        <v>6.7796610169491525E-2</v>
      </c>
      <c r="L31" s="22">
        <v>0.9</v>
      </c>
      <c r="M31" s="12">
        <v>0.95</v>
      </c>
      <c r="N31" s="7">
        <f t="shared" si="0"/>
        <v>0.94444444444444453</v>
      </c>
      <c r="O31" s="7">
        <f t="shared" si="8"/>
        <v>8.2121497789844816E-2</v>
      </c>
      <c r="P31" s="8" t="str">
        <f>IF(N31=1,"ضمن الهدف",IF(N31=0,"Not measured","أقل من الهدف"))</f>
        <v>أقل من الهدف</v>
      </c>
      <c r="Q31" s="8" t="str">
        <f>IF(N31=1,"مُحقق ",IF(N31=0,"غير مُحقق","غير مُحقق"))</f>
        <v>غير مُحقق</v>
      </c>
      <c r="R31" s="8"/>
      <c r="S31" s="8"/>
      <c r="T31" s="13"/>
      <c r="U31" s="10" t="s">
        <v>484</v>
      </c>
      <c r="V31" s="4">
        <f t="shared" si="9"/>
        <v>8.6952174130423915E-2</v>
      </c>
      <c r="W31" s="81">
        <v>45704</v>
      </c>
    </row>
    <row r="32" spans="1:23" s="14" customFormat="1">
      <c r="A32" s="3" t="s">
        <v>189</v>
      </c>
      <c r="B32" s="2" t="s">
        <v>199</v>
      </c>
      <c r="C32" s="61" t="s">
        <v>207</v>
      </c>
      <c r="D32" s="3" t="s">
        <v>228</v>
      </c>
      <c r="E32" s="2" t="s">
        <v>32</v>
      </c>
      <c r="F32" s="3" t="s">
        <v>291</v>
      </c>
      <c r="G32" s="8" t="s">
        <v>384</v>
      </c>
      <c r="H32" s="3" t="s">
        <v>456</v>
      </c>
      <c r="I32" s="3" t="s">
        <v>464</v>
      </c>
      <c r="J32" s="3" t="s">
        <v>468</v>
      </c>
      <c r="K32" s="4">
        <v>6.7796610169491525E-2</v>
      </c>
      <c r="L32" s="22">
        <v>0.9</v>
      </c>
      <c r="M32" s="12">
        <v>1.38</v>
      </c>
      <c r="N32" s="7">
        <f t="shared" si="0"/>
        <v>0.46666666666666679</v>
      </c>
      <c r="O32" s="7">
        <f t="shared" si="8"/>
        <v>4.0577681260864501E-2</v>
      </c>
      <c r="P32" s="8" t="str">
        <f>IF(N32=1,"ضمن الهدف",IF(N32=0,"Not measured","أقل من الهدف"))</f>
        <v>أقل من الهدف</v>
      </c>
      <c r="Q32" s="8" t="str">
        <f>IF(N32=1,"مُحقق ",IF(N32=0,"غير مُحقق","غير مُحقق"))</f>
        <v>غير مُحقق</v>
      </c>
      <c r="R32" s="8"/>
      <c r="S32" s="8"/>
      <c r="T32" s="13"/>
      <c r="U32" s="10" t="s">
        <v>484</v>
      </c>
      <c r="V32" s="4">
        <f t="shared" si="9"/>
        <v>8.6952174130423915E-2</v>
      </c>
      <c r="W32" s="81">
        <v>45704</v>
      </c>
    </row>
    <row r="33" spans="1:23" s="14" customFormat="1" ht="23">
      <c r="A33" s="3" t="s">
        <v>189</v>
      </c>
      <c r="B33" s="2" t="s">
        <v>199</v>
      </c>
      <c r="C33" s="61" t="s">
        <v>207</v>
      </c>
      <c r="D33" s="3" t="s">
        <v>227</v>
      </c>
      <c r="E33" s="2" t="s">
        <v>33</v>
      </c>
      <c r="F33" s="3" t="s">
        <v>299</v>
      </c>
      <c r="G33" s="8" t="s">
        <v>385</v>
      </c>
      <c r="H33" s="3" t="s">
        <v>456</v>
      </c>
      <c r="I33" s="3" t="s">
        <v>464</v>
      </c>
      <c r="J33" s="3" t="s">
        <v>468</v>
      </c>
      <c r="K33" s="4">
        <v>6.7796610169491525E-2</v>
      </c>
      <c r="L33" s="22">
        <v>1</v>
      </c>
      <c r="M33" s="12">
        <v>1</v>
      </c>
      <c r="N33" s="7">
        <f t="shared" si="0"/>
        <v>1</v>
      </c>
      <c r="O33" s="7">
        <f t="shared" si="8"/>
        <v>8.6952174130423915E-2</v>
      </c>
      <c r="P33" s="8" t="str">
        <f>IF(N33=1,"ضمن الهدف",IF(N33=0,"Not measured","أقل من الهدفt"))</f>
        <v>ضمن الهدف</v>
      </c>
      <c r="Q33" s="8" t="str">
        <f>IF(N33=1,"مُحقق ",IF(N33=0,"Not مُحقق ","Not مُحقق "))</f>
        <v xml:space="preserve">مُحقق </v>
      </c>
      <c r="R33" s="8"/>
      <c r="S33" s="8"/>
      <c r="T33" s="13"/>
      <c r="U33" s="10" t="s">
        <v>484</v>
      </c>
      <c r="V33" s="4">
        <f t="shared" si="9"/>
        <v>8.6952174130423915E-2</v>
      </c>
      <c r="W33" s="81">
        <v>45704</v>
      </c>
    </row>
    <row r="34" spans="1:23" s="14" customFormat="1" ht="23">
      <c r="A34" s="74" t="s">
        <v>189</v>
      </c>
      <c r="B34" s="32" t="s">
        <v>199</v>
      </c>
      <c r="C34" s="61" t="s">
        <v>207</v>
      </c>
      <c r="D34" s="74" t="s">
        <v>219</v>
      </c>
      <c r="E34" s="32" t="s">
        <v>34</v>
      </c>
      <c r="F34" s="74" t="s">
        <v>288</v>
      </c>
      <c r="G34" s="8" t="s">
        <v>386</v>
      </c>
      <c r="H34" s="3" t="s">
        <v>456</v>
      </c>
      <c r="I34" s="3" t="s">
        <v>463</v>
      </c>
      <c r="J34" s="3" t="s">
        <v>468</v>
      </c>
      <c r="K34" s="15">
        <v>6.7796610169491525E-2</v>
      </c>
      <c r="L34" s="23">
        <v>0.2</v>
      </c>
      <c r="M34" s="17"/>
      <c r="N34" s="18">
        <f t="shared" si="0"/>
        <v>0</v>
      </c>
      <c r="O34" s="24"/>
      <c r="P34" s="8" t="str">
        <f>IF(N34=1,"ضمن الهدف",IF(N34=0,"غير مقاس ","أقل من الهدفt"))</f>
        <v xml:space="preserve">غير مقاس </v>
      </c>
      <c r="Q34" s="8" t="str">
        <f>IF(N34=1,"مُحقق ",IF(N34=0,"غير مُحقق","غير مُحقق"))</f>
        <v>غير مُحقق</v>
      </c>
      <c r="R34" s="8" t="s">
        <v>494</v>
      </c>
      <c r="S34" s="8" t="s">
        <v>518</v>
      </c>
      <c r="T34" s="13"/>
      <c r="U34" s="10" t="s">
        <v>485</v>
      </c>
      <c r="V34" s="4"/>
      <c r="W34" s="81">
        <v>45704</v>
      </c>
    </row>
    <row r="35" spans="1:23" s="14" customFormat="1">
      <c r="A35" s="3" t="s">
        <v>189</v>
      </c>
      <c r="B35" s="2" t="s">
        <v>199</v>
      </c>
      <c r="C35" s="61" t="s">
        <v>207</v>
      </c>
      <c r="D35" s="3" t="s">
        <v>221</v>
      </c>
      <c r="E35" s="2" t="s">
        <v>35</v>
      </c>
      <c r="F35" s="3" t="s">
        <v>289</v>
      </c>
      <c r="G35" s="8" t="s">
        <v>377</v>
      </c>
      <c r="H35" s="3" t="s">
        <v>456</v>
      </c>
      <c r="I35" s="3" t="s">
        <v>464</v>
      </c>
      <c r="J35" s="3" t="s">
        <v>468</v>
      </c>
      <c r="K35" s="4">
        <v>8.4745762711864403E-2</v>
      </c>
      <c r="L35" s="22">
        <v>1</v>
      </c>
      <c r="M35" s="12">
        <v>1</v>
      </c>
      <c r="N35" s="7">
        <f t="shared" si="0"/>
        <v>1</v>
      </c>
      <c r="O35" s="7">
        <f t="shared" ref="O35:O45" si="10">N35*V35</f>
        <v>0.1086902176630299</v>
      </c>
      <c r="P35" s="8" t="str">
        <f>IF(N35=1,"ضمن الهدف",IF(N35=0,"Not measured","أقل من الهدفt"))</f>
        <v>ضمن الهدف</v>
      </c>
      <c r="Q35" s="8" t="str">
        <f>IF(N35=1,"مُحقق ",IF(N35=0,"Not مُحقق ","Not مُحقق "))</f>
        <v xml:space="preserve">مُحقق </v>
      </c>
      <c r="R35" s="8"/>
      <c r="S35" s="8"/>
      <c r="T35" s="13"/>
      <c r="U35" s="10" t="s">
        <v>484</v>
      </c>
      <c r="V35" s="4">
        <f>K35/77.97%</f>
        <v>0.1086902176630299</v>
      </c>
      <c r="W35" s="81">
        <v>45704</v>
      </c>
    </row>
    <row r="36" spans="1:23" s="14" customFormat="1">
      <c r="A36" s="76" t="s">
        <v>190</v>
      </c>
      <c r="B36" s="2" t="s">
        <v>199</v>
      </c>
      <c r="C36" s="2" t="s">
        <v>204</v>
      </c>
      <c r="D36" s="77" t="s">
        <v>209</v>
      </c>
      <c r="E36" s="2" t="s">
        <v>36</v>
      </c>
      <c r="F36" s="3" t="s">
        <v>276</v>
      </c>
      <c r="G36" s="8" t="s">
        <v>363</v>
      </c>
      <c r="H36" s="3" t="s">
        <v>456</v>
      </c>
      <c r="I36" s="3" t="s">
        <v>463</v>
      </c>
      <c r="J36" s="3" t="s">
        <v>468</v>
      </c>
      <c r="K36" s="27">
        <v>4.7619047619047616E-2</v>
      </c>
      <c r="L36" s="12">
        <v>0.2</v>
      </c>
      <c r="M36" s="28"/>
      <c r="N36" s="7">
        <f t="shared" si="0"/>
        <v>0</v>
      </c>
      <c r="O36" s="7">
        <f t="shared" si="10"/>
        <v>0</v>
      </c>
      <c r="P36" s="8" t="str">
        <f>IF(N36=1,"ضمن الهدف",IF(N36=0,"غير مقاس ","أقل من الهدفt"))</f>
        <v xml:space="preserve">غير مقاس </v>
      </c>
      <c r="Q36" s="8" t="str">
        <f>IF(N36=1,"مُحقق ",IF(N36=0,"غير مُحقق","غير مُحقق"))</f>
        <v>غير مُحقق</v>
      </c>
      <c r="R36" s="8" t="s">
        <v>486</v>
      </c>
      <c r="S36" s="8"/>
      <c r="T36" s="13"/>
      <c r="U36" s="10" t="s">
        <v>484</v>
      </c>
      <c r="V36" s="4">
        <f>K36/88.5714%</f>
        <v>5.3763458203266085E-2</v>
      </c>
      <c r="W36" s="81">
        <v>45704</v>
      </c>
    </row>
    <row r="37" spans="1:23" s="14" customFormat="1">
      <c r="A37" s="76" t="s">
        <v>190</v>
      </c>
      <c r="B37" s="2" t="s">
        <v>199</v>
      </c>
      <c r="C37" s="61" t="s">
        <v>206</v>
      </c>
      <c r="D37" s="3" t="s">
        <v>229</v>
      </c>
      <c r="E37" s="2" t="s">
        <v>37</v>
      </c>
      <c r="F37" s="3" t="s">
        <v>300</v>
      </c>
      <c r="G37" s="8" t="s">
        <v>387</v>
      </c>
      <c r="H37" s="3" t="s">
        <v>456</v>
      </c>
      <c r="I37" s="3" t="s">
        <v>464</v>
      </c>
      <c r="J37" s="3" t="s">
        <v>468</v>
      </c>
      <c r="K37" s="27">
        <v>7.6190476190476197E-2</v>
      </c>
      <c r="L37" s="12">
        <v>1</v>
      </c>
      <c r="M37" s="28">
        <v>0.79</v>
      </c>
      <c r="N37" s="7">
        <f t="shared" si="0"/>
        <v>1</v>
      </c>
      <c r="O37" s="7">
        <f t="shared" si="10"/>
        <v>8.6021533125225744E-2</v>
      </c>
      <c r="P37" s="8" t="str">
        <f t="shared" ref="P37:P42" si="11">IF(N37=1,"ضمن الهدف",IF(N37=0,"Not measured","أقل من الهدفt"))</f>
        <v>ضمن الهدف</v>
      </c>
      <c r="Q37" s="8" t="str">
        <f t="shared" ref="Q37:Q42" si="12">IF(N37=1,"مُحقق ",IF(N37=0,"Not مُحقق ","Not مُحقق "))</f>
        <v xml:space="preserve">مُحقق </v>
      </c>
      <c r="R37" s="8"/>
      <c r="S37" s="8"/>
      <c r="T37" s="13"/>
      <c r="U37" s="10" t="s">
        <v>484</v>
      </c>
      <c r="V37" s="4">
        <f t="shared" ref="V37:V45" si="13">K37/88.5714%</f>
        <v>8.6021533125225744E-2</v>
      </c>
      <c r="W37" s="81">
        <v>45704</v>
      </c>
    </row>
    <row r="38" spans="1:23" s="14" customFormat="1">
      <c r="A38" s="76" t="s">
        <v>190</v>
      </c>
      <c r="B38" s="2" t="s">
        <v>199</v>
      </c>
      <c r="C38" s="61" t="s">
        <v>206</v>
      </c>
      <c r="D38" s="3" t="s">
        <v>229</v>
      </c>
      <c r="E38" s="2" t="s">
        <v>38</v>
      </c>
      <c r="F38" s="3" t="s">
        <v>301</v>
      </c>
      <c r="G38" s="8" t="s">
        <v>387</v>
      </c>
      <c r="H38" s="3" t="s">
        <v>456</v>
      </c>
      <c r="I38" s="3" t="s">
        <v>464</v>
      </c>
      <c r="J38" s="3" t="s">
        <v>469</v>
      </c>
      <c r="K38" s="27">
        <v>7.6190476190476197E-2</v>
      </c>
      <c r="L38" s="12">
        <v>0</v>
      </c>
      <c r="M38" s="28">
        <v>0</v>
      </c>
      <c r="N38" s="7">
        <f t="shared" si="0"/>
        <v>1</v>
      </c>
      <c r="O38" s="7">
        <f t="shared" si="10"/>
        <v>8.6021533125225744E-2</v>
      </c>
      <c r="P38" s="8" t="str">
        <f t="shared" si="11"/>
        <v>ضمن الهدف</v>
      </c>
      <c r="Q38" s="8" t="str">
        <f t="shared" si="12"/>
        <v xml:space="preserve">مُحقق </v>
      </c>
      <c r="R38" s="8"/>
      <c r="S38" s="8"/>
      <c r="T38" s="13"/>
      <c r="U38" s="10" t="s">
        <v>484</v>
      </c>
      <c r="V38" s="4">
        <f t="shared" si="13"/>
        <v>8.6021533125225744E-2</v>
      </c>
      <c r="W38" s="81">
        <v>45704</v>
      </c>
    </row>
    <row r="39" spans="1:23" s="14" customFormat="1" ht="23">
      <c r="A39" s="76" t="s">
        <v>190</v>
      </c>
      <c r="B39" s="2" t="s">
        <v>199</v>
      </c>
      <c r="C39" s="61" t="s">
        <v>206</v>
      </c>
      <c r="D39" s="3" t="s">
        <v>230</v>
      </c>
      <c r="E39" s="2" t="s">
        <v>39</v>
      </c>
      <c r="F39" s="3" t="s">
        <v>302</v>
      </c>
      <c r="G39" s="8" t="s">
        <v>388</v>
      </c>
      <c r="H39" s="3" t="s">
        <v>456</v>
      </c>
      <c r="I39" s="3" t="s">
        <v>466</v>
      </c>
      <c r="J39" s="3" t="s">
        <v>468</v>
      </c>
      <c r="K39" s="27">
        <v>7.6190476190476197E-2</v>
      </c>
      <c r="L39" s="12">
        <v>1</v>
      </c>
      <c r="M39" s="28">
        <v>1</v>
      </c>
      <c r="N39" s="7">
        <f t="shared" si="0"/>
        <v>1</v>
      </c>
      <c r="O39" s="7">
        <f t="shared" si="10"/>
        <v>8.6021533125225744E-2</v>
      </c>
      <c r="P39" s="8" t="str">
        <f t="shared" si="11"/>
        <v>ضمن الهدف</v>
      </c>
      <c r="Q39" s="8" t="str">
        <f t="shared" si="12"/>
        <v xml:space="preserve">مُحقق </v>
      </c>
      <c r="R39" s="8"/>
      <c r="S39" s="8"/>
      <c r="T39" s="13"/>
      <c r="U39" s="10" t="s">
        <v>484</v>
      </c>
      <c r="V39" s="4">
        <f t="shared" si="13"/>
        <v>8.6021533125225744E-2</v>
      </c>
      <c r="W39" s="81">
        <v>45704</v>
      </c>
    </row>
    <row r="40" spans="1:23" s="14" customFormat="1">
      <c r="A40" s="76" t="s">
        <v>190</v>
      </c>
      <c r="B40" s="2" t="s">
        <v>199</v>
      </c>
      <c r="C40" s="61" t="s">
        <v>206</v>
      </c>
      <c r="D40" s="3" t="s">
        <v>230</v>
      </c>
      <c r="E40" s="2" t="s">
        <v>40</v>
      </c>
      <c r="F40" s="76" t="s">
        <v>303</v>
      </c>
      <c r="G40" s="8" t="s">
        <v>389</v>
      </c>
      <c r="H40" s="3" t="s">
        <v>456</v>
      </c>
      <c r="I40" s="3" t="s">
        <v>466</v>
      </c>
      <c r="J40" s="3" t="s">
        <v>468</v>
      </c>
      <c r="K40" s="27">
        <v>7.6190476190476197E-2</v>
      </c>
      <c r="L40" s="12">
        <v>1</v>
      </c>
      <c r="M40" s="28">
        <v>1</v>
      </c>
      <c r="N40" s="7">
        <f t="shared" si="0"/>
        <v>1</v>
      </c>
      <c r="O40" s="7">
        <f t="shared" si="10"/>
        <v>8.6021533125225744E-2</v>
      </c>
      <c r="P40" s="8" t="str">
        <f t="shared" si="11"/>
        <v>ضمن الهدف</v>
      </c>
      <c r="Q40" s="8" t="str">
        <f t="shared" si="12"/>
        <v xml:space="preserve">مُحقق </v>
      </c>
      <c r="R40" s="8"/>
      <c r="S40" s="8"/>
      <c r="T40" s="13"/>
      <c r="U40" s="10" t="s">
        <v>484</v>
      </c>
      <c r="V40" s="4">
        <f t="shared" si="13"/>
        <v>8.6021533125225744E-2</v>
      </c>
      <c r="W40" s="81">
        <v>45704</v>
      </c>
    </row>
    <row r="41" spans="1:23" s="14" customFormat="1">
      <c r="A41" s="3" t="s">
        <v>190</v>
      </c>
      <c r="B41" s="2" t="s">
        <v>199</v>
      </c>
      <c r="C41" s="61" t="s">
        <v>206</v>
      </c>
      <c r="D41" s="3" t="s">
        <v>231</v>
      </c>
      <c r="E41" s="2" t="s">
        <v>41</v>
      </c>
      <c r="F41" s="3" t="s">
        <v>284</v>
      </c>
      <c r="G41" s="8" t="s">
        <v>371</v>
      </c>
      <c r="H41" s="3" t="s">
        <v>456</v>
      </c>
      <c r="I41" s="3" t="s">
        <v>464</v>
      </c>
      <c r="J41" s="3" t="s">
        <v>468</v>
      </c>
      <c r="K41" s="27">
        <v>6.6666666666666666E-2</v>
      </c>
      <c r="L41" s="12">
        <v>1</v>
      </c>
      <c r="M41" s="25">
        <v>0.93</v>
      </c>
      <c r="N41" s="7">
        <f t="shared" si="0"/>
        <v>1</v>
      </c>
      <c r="O41" s="7">
        <f t="shared" si="10"/>
        <v>7.5268841484572524E-2</v>
      </c>
      <c r="P41" s="8" t="str">
        <f t="shared" si="11"/>
        <v>ضمن الهدف</v>
      </c>
      <c r="Q41" s="8" t="str">
        <f t="shared" si="12"/>
        <v xml:space="preserve">مُحقق </v>
      </c>
      <c r="R41" s="8"/>
      <c r="S41" s="8"/>
      <c r="T41" s="13"/>
      <c r="U41" s="10" t="s">
        <v>484</v>
      </c>
      <c r="V41" s="4">
        <f t="shared" si="13"/>
        <v>7.5268841484572524E-2</v>
      </c>
      <c r="W41" s="81">
        <v>45704</v>
      </c>
    </row>
    <row r="42" spans="1:23" s="14" customFormat="1">
      <c r="A42" s="79" t="s">
        <v>190</v>
      </c>
      <c r="B42" s="32" t="s">
        <v>199</v>
      </c>
      <c r="C42" s="61" t="s">
        <v>206</v>
      </c>
      <c r="D42" s="74" t="s">
        <v>232</v>
      </c>
      <c r="E42" s="32" t="s">
        <v>42</v>
      </c>
      <c r="F42" s="3" t="s">
        <v>280</v>
      </c>
      <c r="G42" s="8" t="s">
        <v>367</v>
      </c>
      <c r="H42" s="3" t="s">
        <v>456</v>
      </c>
      <c r="I42" s="3" t="s">
        <v>463</v>
      </c>
      <c r="J42" s="3" t="s">
        <v>468</v>
      </c>
      <c r="K42" s="29">
        <v>6.6666666666666666E-2</v>
      </c>
      <c r="L42" s="17">
        <v>1</v>
      </c>
      <c r="M42" s="28">
        <v>1</v>
      </c>
      <c r="N42" s="18">
        <f t="shared" si="0"/>
        <v>1</v>
      </c>
      <c r="O42" s="7">
        <f t="shared" si="10"/>
        <v>7.5268841484572524E-2</v>
      </c>
      <c r="P42" s="8" t="str">
        <f t="shared" si="11"/>
        <v>ضمن الهدف</v>
      </c>
      <c r="Q42" s="8" t="str">
        <f t="shared" si="12"/>
        <v xml:space="preserve">مُحقق </v>
      </c>
      <c r="R42" s="8" t="s">
        <v>489</v>
      </c>
      <c r="S42" s="8"/>
      <c r="T42" s="13"/>
      <c r="U42" s="10" t="s">
        <v>484</v>
      </c>
      <c r="V42" s="4">
        <f t="shared" si="13"/>
        <v>7.5268841484572524E-2</v>
      </c>
      <c r="W42" s="81">
        <v>45704</v>
      </c>
    </row>
    <row r="43" spans="1:23" s="14" customFormat="1">
      <c r="A43" s="74" t="s">
        <v>190</v>
      </c>
      <c r="B43" s="32" t="s">
        <v>199</v>
      </c>
      <c r="C43" s="61" t="s">
        <v>206</v>
      </c>
      <c r="D43" s="74" t="s">
        <v>232</v>
      </c>
      <c r="E43" s="32" t="s">
        <v>43</v>
      </c>
      <c r="F43" s="3" t="s">
        <v>281</v>
      </c>
      <c r="G43" s="8" t="s">
        <v>368</v>
      </c>
      <c r="H43" s="3" t="s">
        <v>456</v>
      </c>
      <c r="I43" s="3" t="s">
        <v>463</v>
      </c>
      <c r="J43" s="3" t="s">
        <v>468</v>
      </c>
      <c r="K43" s="15">
        <v>6.6666666666666666E-2</v>
      </c>
      <c r="L43" s="17">
        <v>0.8</v>
      </c>
      <c r="M43" s="17">
        <v>1</v>
      </c>
      <c r="N43" s="18">
        <f t="shared" si="0"/>
        <v>0.75</v>
      </c>
      <c r="O43" s="7">
        <f t="shared" si="10"/>
        <v>5.6451631113429393E-2</v>
      </c>
      <c r="P43" s="8" t="str">
        <f>IF(N43=1,"ضمن الهدف",IF(N43=0,"Not measured","أقل من الهدف"))</f>
        <v>أقل من الهدف</v>
      </c>
      <c r="Q43" s="8" t="str">
        <f>IF(N43=1,"مُحقق ",IF(N43=0,"غير مُحقق","غير مُحقق"))</f>
        <v>غير مُحقق</v>
      </c>
      <c r="R43" s="8" t="s">
        <v>490</v>
      </c>
      <c r="S43" s="8"/>
      <c r="T43" s="13"/>
      <c r="U43" s="10" t="s">
        <v>484</v>
      </c>
      <c r="V43" s="4">
        <f t="shared" si="13"/>
        <v>7.5268841484572524E-2</v>
      </c>
      <c r="W43" s="81">
        <v>45704</v>
      </c>
    </row>
    <row r="44" spans="1:23">
      <c r="A44" s="3" t="s">
        <v>190</v>
      </c>
      <c r="B44" s="2" t="s">
        <v>199</v>
      </c>
      <c r="C44" s="61" t="s">
        <v>206</v>
      </c>
      <c r="D44" s="3" t="s">
        <v>233</v>
      </c>
      <c r="E44" s="2" t="s">
        <v>44</v>
      </c>
      <c r="F44" s="3" t="s">
        <v>285</v>
      </c>
      <c r="G44" s="8" t="s">
        <v>390</v>
      </c>
      <c r="H44" s="3" t="s">
        <v>456</v>
      </c>
      <c r="I44" s="3" t="s">
        <v>464</v>
      </c>
      <c r="J44" s="3" t="s">
        <v>468</v>
      </c>
      <c r="K44" s="27">
        <v>5.7142857142857141E-2</v>
      </c>
      <c r="L44" s="12">
        <v>1</v>
      </c>
      <c r="M44" s="12">
        <v>1</v>
      </c>
      <c r="N44" s="7">
        <f t="shared" si="0"/>
        <v>1</v>
      </c>
      <c r="O44" s="7">
        <f t="shared" si="10"/>
        <v>6.4516149843919304E-2</v>
      </c>
      <c r="P44" s="8" t="str">
        <f>IF(N44=1,"ضمن الهدف",IF(N44=0,"Not measured","أقل من الهدفt"))</f>
        <v>ضمن الهدف</v>
      </c>
      <c r="Q44" s="8" t="str">
        <f>IF(N44=1,"مُحقق ",IF(N44=0,"Not مُحقق ","Not مُحقق "))</f>
        <v xml:space="preserve">مُحقق </v>
      </c>
      <c r="R44" s="8" t="s">
        <v>496</v>
      </c>
      <c r="S44" s="8"/>
      <c r="T44" s="19"/>
      <c r="U44" s="10" t="s">
        <v>484</v>
      </c>
      <c r="V44" s="4">
        <f t="shared" si="13"/>
        <v>6.4516149843919304E-2</v>
      </c>
      <c r="W44" s="81">
        <v>45704</v>
      </c>
    </row>
    <row r="45" spans="1:23" s="14" customFormat="1" ht="34.5">
      <c r="A45" s="76" t="s">
        <v>190</v>
      </c>
      <c r="B45" s="2" t="s">
        <v>199</v>
      </c>
      <c r="C45" s="61" t="s">
        <v>206</v>
      </c>
      <c r="D45" s="3" t="s">
        <v>233</v>
      </c>
      <c r="E45" s="2" t="s">
        <v>45</v>
      </c>
      <c r="F45" s="3" t="s">
        <v>362</v>
      </c>
      <c r="G45" s="8" t="s">
        <v>453</v>
      </c>
      <c r="H45" s="3" t="s">
        <v>456</v>
      </c>
      <c r="I45" s="3" t="s">
        <v>465</v>
      </c>
      <c r="J45" s="3" t="s">
        <v>468</v>
      </c>
      <c r="K45" s="27">
        <v>7.6190476190476197E-2</v>
      </c>
      <c r="L45" s="12">
        <v>1</v>
      </c>
      <c r="M45" s="28">
        <v>1</v>
      </c>
      <c r="N45" s="7">
        <f>IF(M45="", 0, IF(L45=0, IF(M45=0, 1, 0), IF(J45="إيجابي", IF(M45&gt;L45, 1, M45/L45), IF(M45&lt;L45, 1, IF((M45-L45)&lt;L45, 1-(M45-L45)/L45, 0)))))</f>
        <v>1</v>
      </c>
      <c r="O45" s="7">
        <f t="shared" si="10"/>
        <v>8.6021533125225744E-2</v>
      </c>
      <c r="P45" s="8" t="str">
        <f>IF(N45=1,"ضمن الهدف",IF(N45=0,"Not measured","أقل من الهدفt"))</f>
        <v>ضمن الهدف</v>
      </c>
      <c r="Q45" s="8" t="str">
        <f>IF(N45=1,"مُحقق ",IF(N45=0,"Not مُحقق ","Not مُحقق "))</f>
        <v xml:space="preserve">مُحقق </v>
      </c>
      <c r="R45" s="8" t="s">
        <v>497</v>
      </c>
      <c r="S45" s="8"/>
      <c r="T45" s="13"/>
      <c r="U45" s="10" t="s">
        <v>484</v>
      </c>
      <c r="V45" s="4">
        <f t="shared" si="13"/>
        <v>8.6021533125225744E-2</v>
      </c>
      <c r="W45" s="81">
        <v>45704</v>
      </c>
    </row>
    <row r="46" spans="1:23" s="14" customFormat="1" ht="23">
      <c r="A46" s="3" t="s">
        <v>190</v>
      </c>
      <c r="B46" s="2" t="s">
        <v>199</v>
      </c>
      <c r="C46" s="61" t="s">
        <v>206</v>
      </c>
      <c r="D46" s="3" t="s">
        <v>214</v>
      </c>
      <c r="E46" s="2" t="s">
        <v>46</v>
      </c>
      <c r="F46" s="3" t="s">
        <v>283</v>
      </c>
      <c r="G46" s="8" t="s">
        <v>370</v>
      </c>
      <c r="H46" s="3" t="s">
        <v>456</v>
      </c>
      <c r="I46" s="3" t="s">
        <v>465</v>
      </c>
      <c r="J46" s="3" t="s">
        <v>468</v>
      </c>
      <c r="K46" s="15">
        <v>3.8095238095238099E-2</v>
      </c>
      <c r="L46" s="17">
        <v>1</v>
      </c>
      <c r="M46" s="17"/>
      <c r="N46" s="18">
        <f t="shared" si="0"/>
        <v>0</v>
      </c>
      <c r="O46" s="24"/>
      <c r="P46" s="8" t="str">
        <f>IF(N46=1,"ضمن الهدف",IF(N46=0,"غير مقاس ","أقل من الهدفt"))</f>
        <v xml:space="preserve">غير مقاس </v>
      </c>
      <c r="Q46" s="8" t="str">
        <f>IF(N46=1,"مُحقق ",IF(N46=0,"غير مُحقق","غير مُحقق"))</f>
        <v>غير مُحقق</v>
      </c>
      <c r="R46" s="8" t="s">
        <v>492</v>
      </c>
      <c r="S46" s="8"/>
      <c r="T46" s="13"/>
      <c r="U46" s="10" t="s">
        <v>485</v>
      </c>
      <c r="V46" s="4"/>
      <c r="W46" s="81">
        <v>45704</v>
      </c>
    </row>
    <row r="47" spans="1:23" s="14" customFormat="1">
      <c r="A47" s="74" t="s">
        <v>190</v>
      </c>
      <c r="B47" s="32" t="s">
        <v>199</v>
      </c>
      <c r="C47" s="61" t="s">
        <v>208</v>
      </c>
      <c r="D47" s="74" t="s">
        <v>234</v>
      </c>
      <c r="E47" s="32" t="s">
        <v>47</v>
      </c>
      <c r="F47" s="3" t="s">
        <v>287</v>
      </c>
      <c r="G47" s="72" t="s">
        <v>374</v>
      </c>
      <c r="H47" s="3" t="s">
        <v>456</v>
      </c>
      <c r="I47" s="3" t="s">
        <v>465</v>
      </c>
      <c r="J47" s="3" t="s">
        <v>468</v>
      </c>
      <c r="K47" s="27">
        <v>2.8571428571428571E-2</v>
      </c>
      <c r="L47" s="30">
        <v>0.8</v>
      </c>
      <c r="M47" s="12">
        <v>0.78</v>
      </c>
      <c r="N47" s="7">
        <f t="shared" si="0"/>
        <v>1</v>
      </c>
      <c r="O47" s="7">
        <f t="shared" ref="O47:O48" si="14">N47*V47</f>
        <v>3.2258074921959652E-2</v>
      </c>
      <c r="P47" s="8" t="str">
        <f>IF(N47=1,"ضمن الهدف",IF(N47=0,"Not measured","أقل من الهدفt"))</f>
        <v>ضمن الهدف</v>
      </c>
      <c r="Q47" s="8" t="str">
        <f>IF(N47=1,"مُحقق ",IF(N47=0,"Not مُحقق ","Not مُحقق "))</f>
        <v xml:space="preserve">مُحقق </v>
      </c>
      <c r="R47" s="8" t="s">
        <v>493</v>
      </c>
      <c r="S47" s="8" t="s">
        <v>518</v>
      </c>
      <c r="T47" s="13"/>
      <c r="U47" s="10" t="s">
        <v>484</v>
      </c>
      <c r="V47" s="4">
        <f t="shared" ref="V47:V48" si="15">K47/88.5714%</f>
        <v>3.2258074921959652E-2</v>
      </c>
      <c r="W47" s="81">
        <v>45704</v>
      </c>
    </row>
    <row r="48" spans="1:23" s="14" customFormat="1">
      <c r="A48" s="76" t="s">
        <v>190</v>
      </c>
      <c r="B48" s="2" t="s">
        <v>199</v>
      </c>
      <c r="C48" s="61" t="s">
        <v>207</v>
      </c>
      <c r="D48" s="3" t="s">
        <v>223</v>
      </c>
      <c r="E48" s="2" t="s">
        <v>48</v>
      </c>
      <c r="F48" s="3" t="s">
        <v>291</v>
      </c>
      <c r="G48" s="8" t="s">
        <v>384</v>
      </c>
      <c r="H48" s="3" t="s">
        <v>456</v>
      </c>
      <c r="I48" s="3" t="s">
        <v>464</v>
      </c>
      <c r="J48" s="3" t="s">
        <v>468</v>
      </c>
      <c r="K48" s="27">
        <v>7.6190476190476197E-2</v>
      </c>
      <c r="L48" s="12">
        <v>0.9</v>
      </c>
      <c r="M48" s="28">
        <v>0.9</v>
      </c>
      <c r="N48" s="7">
        <f t="shared" si="0"/>
        <v>1</v>
      </c>
      <c r="O48" s="7">
        <f t="shared" si="14"/>
        <v>8.6021533125225744E-2</v>
      </c>
      <c r="P48" s="8" t="str">
        <f>IF(N48=1,"ضمن الهدف",IF(N48=0,"Not measured","أقل من الهدفt"))</f>
        <v>ضمن الهدف</v>
      </c>
      <c r="Q48" s="8" t="str">
        <f>IF(N48=1,"مُحقق ",IF(N48=0,"Not مُحقق ","Not مُحقق "))</f>
        <v xml:space="preserve">مُحقق </v>
      </c>
      <c r="R48" s="8"/>
      <c r="S48" s="8"/>
      <c r="T48" s="13"/>
      <c r="U48" s="10" t="s">
        <v>484</v>
      </c>
      <c r="V48" s="4">
        <f t="shared" si="15"/>
        <v>8.6021533125225744E-2</v>
      </c>
      <c r="W48" s="81">
        <v>45704</v>
      </c>
    </row>
    <row r="49" spans="1:23" s="14" customFormat="1" ht="23">
      <c r="A49" s="74" t="s">
        <v>190</v>
      </c>
      <c r="B49" s="32" t="s">
        <v>199</v>
      </c>
      <c r="C49" s="61" t="s">
        <v>207</v>
      </c>
      <c r="D49" s="74" t="s">
        <v>220</v>
      </c>
      <c r="E49" s="32" t="s">
        <v>49</v>
      </c>
      <c r="F49" s="3" t="s">
        <v>288</v>
      </c>
      <c r="G49" s="8" t="s">
        <v>375</v>
      </c>
      <c r="H49" s="3" t="s">
        <v>456</v>
      </c>
      <c r="I49" s="3" t="s">
        <v>463</v>
      </c>
      <c r="J49" s="3" t="s">
        <v>468</v>
      </c>
      <c r="K49" s="15">
        <v>7.6190476190476197E-2</v>
      </c>
      <c r="L49" s="17">
        <v>0.2</v>
      </c>
      <c r="M49" s="17"/>
      <c r="N49" s="18">
        <f t="shared" si="0"/>
        <v>0</v>
      </c>
      <c r="O49" s="24"/>
      <c r="P49" s="8" t="str">
        <f>IF(N49=1,"ضمن الهدف",IF(N49=0,"غير مقاس ","أقل من الهدفt"))</f>
        <v xml:space="preserve">غير مقاس </v>
      </c>
      <c r="Q49" s="8" t="str">
        <f>IF(N49=1,"مُحقق ",IF(N49=0,"غير مُحقق","غير مُحقق"))</f>
        <v>غير مُحقق</v>
      </c>
      <c r="R49" s="8" t="s">
        <v>494</v>
      </c>
      <c r="S49" s="8" t="s">
        <v>518</v>
      </c>
      <c r="T49" s="13"/>
      <c r="U49" s="10" t="s">
        <v>485</v>
      </c>
      <c r="V49" s="4"/>
      <c r="W49" s="81">
        <v>45704</v>
      </c>
    </row>
    <row r="50" spans="1:23" s="14" customFormat="1">
      <c r="A50" s="76" t="s">
        <v>190</v>
      </c>
      <c r="B50" s="2" t="s">
        <v>199</v>
      </c>
      <c r="C50" s="61" t="s">
        <v>207</v>
      </c>
      <c r="D50" s="3" t="s">
        <v>221</v>
      </c>
      <c r="E50" s="2" t="s">
        <v>50</v>
      </c>
      <c r="F50" s="3" t="s">
        <v>289</v>
      </c>
      <c r="G50" s="8" t="s">
        <v>377</v>
      </c>
      <c r="H50" s="3" t="s">
        <v>456</v>
      </c>
      <c r="I50" s="3" t="s">
        <v>464</v>
      </c>
      <c r="J50" s="3" t="s">
        <v>468</v>
      </c>
      <c r="K50" s="27">
        <v>9.5238095238095233E-2</v>
      </c>
      <c r="L50" s="12">
        <v>1</v>
      </c>
      <c r="M50" s="28">
        <v>1</v>
      </c>
      <c r="N50" s="7">
        <f t="shared" si="0"/>
        <v>1</v>
      </c>
      <c r="O50" s="7">
        <f t="shared" ref="O50:O54" si="16">N50*V50</f>
        <v>0.10752691640653217</v>
      </c>
      <c r="P50" s="8" t="str">
        <f>IF(N50=1,"ضمن الهدف",IF(N50=0,"Not measured","أقل من الهدفt"))</f>
        <v>ضمن الهدف</v>
      </c>
      <c r="Q50" s="8" t="str">
        <f>IF(N50=1,"مُحقق ",IF(N50=0,"Not مُحقق ","Not مُحقق "))</f>
        <v xml:space="preserve">مُحقق </v>
      </c>
      <c r="R50" s="8"/>
      <c r="S50" s="8" t="s">
        <v>522</v>
      </c>
      <c r="T50" s="13"/>
      <c r="U50" s="10" t="s">
        <v>484</v>
      </c>
      <c r="V50" s="4">
        <f>K50/88.5714%</f>
        <v>0.10752691640653217</v>
      </c>
      <c r="W50" s="81">
        <v>45704</v>
      </c>
    </row>
    <row r="51" spans="1:23" s="14" customFormat="1">
      <c r="A51" s="3" t="s">
        <v>191</v>
      </c>
      <c r="B51" s="2" t="s">
        <v>199</v>
      </c>
      <c r="C51" s="2" t="s">
        <v>204</v>
      </c>
      <c r="D51" s="3" t="s">
        <v>235</v>
      </c>
      <c r="E51" s="2" t="s">
        <v>51</v>
      </c>
      <c r="F51" s="3" t="s">
        <v>304</v>
      </c>
      <c r="G51" s="8" t="s">
        <v>391</v>
      </c>
      <c r="H51" s="3" t="s">
        <v>459</v>
      </c>
      <c r="I51" s="3" t="s">
        <v>464</v>
      </c>
      <c r="J51" s="3" t="s">
        <v>468</v>
      </c>
      <c r="K51" s="4">
        <v>0.12903225806451613</v>
      </c>
      <c r="L51" s="31">
        <v>200000000</v>
      </c>
      <c r="M51" s="31">
        <v>139354166</v>
      </c>
      <c r="N51" s="7">
        <f t="shared" si="0"/>
        <v>1</v>
      </c>
      <c r="O51" s="7">
        <f t="shared" si="16"/>
        <v>0.17020479892430568</v>
      </c>
      <c r="P51" s="8" t="str">
        <f>IF(N51=1,"ضمن الهدف",IF(N51=0,"Not measured","أقل من الهدفt"))</f>
        <v>ضمن الهدف</v>
      </c>
      <c r="Q51" s="8" t="str">
        <f>IF(N51=1,"مُحقق ",IF(N51=0,"Not مُحقق ","Not مُحقق "))</f>
        <v xml:space="preserve">مُحقق </v>
      </c>
      <c r="R51" s="8"/>
      <c r="S51" s="8"/>
      <c r="T51" s="13"/>
      <c r="U51" s="10" t="s">
        <v>484</v>
      </c>
      <c r="V51" s="4">
        <f>K51/75.81%</f>
        <v>0.17020479892430568</v>
      </c>
      <c r="W51" s="81">
        <v>45704</v>
      </c>
    </row>
    <row r="52" spans="1:23" s="14" customFormat="1">
      <c r="A52" s="74" t="s">
        <v>191</v>
      </c>
      <c r="B52" s="32" t="s">
        <v>199</v>
      </c>
      <c r="C52" s="32" t="s">
        <v>204</v>
      </c>
      <c r="D52" s="74" t="s">
        <v>235</v>
      </c>
      <c r="E52" s="32" t="s">
        <v>52</v>
      </c>
      <c r="F52" s="3" t="s">
        <v>305</v>
      </c>
      <c r="G52" s="8" t="s">
        <v>392</v>
      </c>
      <c r="H52" s="3" t="s">
        <v>456</v>
      </c>
      <c r="I52" s="3" t="s">
        <v>463</v>
      </c>
      <c r="J52" s="3" t="s">
        <v>468</v>
      </c>
      <c r="K52" s="4">
        <v>0.12903225806451613</v>
      </c>
      <c r="L52" s="22">
        <v>1</v>
      </c>
      <c r="M52" s="12">
        <v>1</v>
      </c>
      <c r="N52" s="7">
        <f t="shared" si="0"/>
        <v>1</v>
      </c>
      <c r="O52" s="7">
        <f t="shared" si="16"/>
        <v>0.17020479892430568</v>
      </c>
      <c r="P52" s="8" t="str">
        <f>IF(N52=1,"ضمن الهدف",IF(N52=0,"Not measured","أقل من الهدفt"))</f>
        <v>ضمن الهدف</v>
      </c>
      <c r="Q52" s="8" t="str">
        <f>IF(N52=1,"مُحقق ",IF(N52=0,"Not مُحقق ","Not مُحقق "))</f>
        <v xml:space="preserve">مُحقق </v>
      </c>
      <c r="R52" s="69" t="s">
        <v>498</v>
      </c>
      <c r="S52" s="8" t="s">
        <v>521</v>
      </c>
      <c r="T52" s="13"/>
      <c r="U52" s="10" t="s">
        <v>484</v>
      </c>
      <c r="V52" s="4">
        <f t="shared" ref="V52:V54" si="17">K52/75.81%</f>
        <v>0.17020479892430568</v>
      </c>
      <c r="W52" s="81">
        <v>45704</v>
      </c>
    </row>
    <row r="53" spans="1:23" s="14" customFormat="1">
      <c r="A53" s="79" t="s">
        <v>191</v>
      </c>
      <c r="B53" s="32" t="s">
        <v>199</v>
      </c>
      <c r="C53" s="32" t="s">
        <v>204</v>
      </c>
      <c r="D53" s="74" t="s">
        <v>209</v>
      </c>
      <c r="E53" s="32" t="s">
        <v>53</v>
      </c>
      <c r="F53" s="3" t="s">
        <v>276</v>
      </c>
      <c r="G53" s="8" t="s">
        <v>363</v>
      </c>
      <c r="H53" s="3" t="s">
        <v>456</v>
      </c>
      <c r="I53" s="3" t="s">
        <v>463</v>
      </c>
      <c r="J53" s="3" t="s">
        <v>469</v>
      </c>
      <c r="K53" s="4">
        <v>3.2258064516129031E-2</v>
      </c>
      <c r="L53" s="22">
        <v>0.2</v>
      </c>
      <c r="M53" s="28"/>
      <c r="N53" s="7">
        <f t="shared" si="0"/>
        <v>0</v>
      </c>
      <c r="O53" s="7">
        <f t="shared" si="16"/>
        <v>0</v>
      </c>
      <c r="P53" s="8" t="str">
        <f>IF(N53=1,"ضمن الهدف",IF(N53=0,"غير مقاس ","أقل من الهدفt"))</f>
        <v xml:space="preserve">غير مقاس </v>
      </c>
      <c r="Q53" s="8" t="str">
        <f>IF(N53=1,"مُحقق ",IF(N53=0,"غير مُحقق","غير مُحقق"))</f>
        <v>غير مُحقق</v>
      </c>
      <c r="R53" s="8" t="s">
        <v>486</v>
      </c>
      <c r="S53" s="8"/>
      <c r="T53" s="13"/>
      <c r="U53" s="10" t="s">
        <v>484</v>
      </c>
      <c r="V53" s="4">
        <f t="shared" si="17"/>
        <v>4.255119973107642E-2</v>
      </c>
      <c r="W53" s="81">
        <v>45704</v>
      </c>
    </row>
    <row r="54" spans="1:23" s="14" customFormat="1">
      <c r="A54" s="3" t="s">
        <v>191</v>
      </c>
      <c r="B54" s="2" t="s">
        <v>199</v>
      </c>
      <c r="C54" s="2" t="s">
        <v>204</v>
      </c>
      <c r="D54" s="3" t="s">
        <v>236</v>
      </c>
      <c r="E54" s="2" t="s">
        <v>54</v>
      </c>
      <c r="F54" s="3" t="s">
        <v>306</v>
      </c>
      <c r="G54" s="8" t="s">
        <v>393</v>
      </c>
      <c r="H54" s="3" t="s">
        <v>459</v>
      </c>
      <c r="I54" s="3" t="s">
        <v>464</v>
      </c>
      <c r="J54" s="3" t="s">
        <v>470</v>
      </c>
      <c r="K54" s="4">
        <v>0.12903225806451613</v>
      </c>
      <c r="L54" s="31">
        <v>2500000000</v>
      </c>
      <c r="M54" s="31">
        <v>529000000</v>
      </c>
      <c r="N54" s="7">
        <f t="shared" si="0"/>
        <v>1</v>
      </c>
      <c r="O54" s="7">
        <f t="shared" si="16"/>
        <v>0.17020479892430568</v>
      </c>
      <c r="P54" s="8" t="str">
        <f>IF(N54=1,"ضمن الهدف",IF(N54=0,"Not measured","أقل من الهدفt"))</f>
        <v>ضمن الهدف</v>
      </c>
      <c r="Q54" s="8" t="str">
        <f>IF(N54=1,"مُحقق ",IF(N54=0,"Not مُحقق ","Not مُحقق "))</f>
        <v xml:space="preserve">مُحقق </v>
      </c>
      <c r="R54" s="8" t="s">
        <v>499</v>
      </c>
      <c r="S54" s="8"/>
      <c r="T54" s="13"/>
      <c r="U54" s="10" t="s">
        <v>484</v>
      </c>
      <c r="V54" s="4">
        <f t="shared" si="17"/>
        <v>0.17020479892430568</v>
      </c>
      <c r="W54" s="81">
        <v>45704</v>
      </c>
    </row>
    <row r="55" spans="1:23" s="14" customFormat="1">
      <c r="A55" s="3" t="s">
        <v>191</v>
      </c>
      <c r="B55" s="2" t="s">
        <v>199</v>
      </c>
      <c r="C55" s="2" t="s">
        <v>204</v>
      </c>
      <c r="D55" s="3" t="s">
        <v>236</v>
      </c>
      <c r="E55" s="2" t="s">
        <v>55</v>
      </c>
      <c r="F55" s="3" t="s">
        <v>307</v>
      </c>
      <c r="G55" s="8" t="s">
        <v>394</v>
      </c>
      <c r="H55" s="3" t="s">
        <v>456</v>
      </c>
      <c r="I55" s="3" t="s">
        <v>464</v>
      </c>
      <c r="J55" s="3" t="s">
        <v>470</v>
      </c>
      <c r="K55" s="4">
        <v>0.12903225806451613</v>
      </c>
      <c r="L55" s="22">
        <v>0.85</v>
      </c>
      <c r="M55" s="12"/>
      <c r="N55" s="7">
        <f t="shared" si="0"/>
        <v>0</v>
      </c>
      <c r="O55" s="7"/>
      <c r="P55" s="8" t="str">
        <f>IF(N55=1,"ضمن الهدف",IF(N55=0,"غير مقاس ","أقل من الهدفt"))</f>
        <v xml:space="preserve">غير مقاس </v>
      </c>
      <c r="Q55" s="8" t="str">
        <f>IF(N55=1,"مُحقق ",IF(N55=0,"غير مُحقق","غير مُحقق"))</f>
        <v>غير مُحقق</v>
      </c>
      <c r="R55" s="8" t="s">
        <v>500</v>
      </c>
      <c r="S55" s="8"/>
      <c r="T55" s="13"/>
      <c r="U55" s="10" t="s">
        <v>485</v>
      </c>
      <c r="V55" s="4"/>
      <c r="W55" s="81">
        <v>45704</v>
      </c>
    </row>
    <row r="56" spans="1:23" s="14" customFormat="1" ht="23">
      <c r="A56" s="3" t="s">
        <v>191</v>
      </c>
      <c r="B56" s="2" t="s">
        <v>199</v>
      </c>
      <c r="C56" s="61" t="s">
        <v>206</v>
      </c>
      <c r="D56" s="3" t="s">
        <v>237</v>
      </c>
      <c r="E56" s="2" t="s">
        <v>56</v>
      </c>
      <c r="F56" s="3" t="s">
        <v>308</v>
      </c>
      <c r="G56" s="8" t="s">
        <v>395</v>
      </c>
      <c r="H56" s="3" t="s">
        <v>459</v>
      </c>
      <c r="I56" s="3" t="s">
        <v>463</v>
      </c>
      <c r="J56" s="3" t="s">
        <v>470</v>
      </c>
      <c r="K56" s="4">
        <v>6.4516129032258063E-2</v>
      </c>
      <c r="L56" s="33">
        <v>3</v>
      </c>
      <c r="M56" s="34">
        <v>2</v>
      </c>
      <c r="N56" s="7">
        <f t="shared" si="0"/>
        <v>1</v>
      </c>
      <c r="O56" s="7">
        <f>N56*V56</f>
        <v>8.5102399462152839E-2</v>
      </c>
      <c r="P56" s="8" t="str">
        <f>IF(N56=1,"ضمن الهدف",IF(N56=0,"Not measured","أقل من الهدفt"))</f>
        <v>ضمن الهدف</v>
      </c>
      <c r="Q56" s="8" t="str">
        <f>IF(N56=1,"مُحقق ",IF(N56=0,"Not مُحقق ","Not مُحقق "))</f>
        <v xml:space="preserve">مُحقق </v>
      </c>
      <c r="R56" s="70"/>
      <c r="S56" s="8"/>
      <c r="T56" s="13"/>
      <c r="U56" s="10" t="s">
        <v>484</v>
      </c>
      <c r="V56" s="4">
        <f>K56/75.81%</f>
        <v>8.5102399462152839E-2</v>
      </c>
      <c r="W56" s="81">
        <v>45704</v>
      </c>
    </row>
    <row r="57" spans="1:23" s="14" customFormat="1">
      <c r="A57" s="3" t="s">
        <v>191</v>
      </c>
      <c r="B57" s="2" t="s">
        <v>199</v>
      </c>
      <c r="C57" s="61" t="s">
        <v>206</v>
      </c>
      <c r="D57" s="3" t="s">
        <v>238</v>
      </c>
      <c r="E57" s="2" t="s">
        <v>57</v>
      </c>
      <c r="F57" s="3" t="s">
        <v>280</v>
      </c>
      <c r="G57" s="8" t="s">
        <v>367</v>
      </c>
      <c r="H57" s="3" t="s">
        <v>456</v>
      </c>
      <c r="I57" s="3" t="s">
        <v>463</v>
      </c>
      <c r="J57" s="3" t="s">
        <v>470</v>
      </c>
      <c r="K57" s="15">
        <v>3.2258064516129031E-2</v>
      </c>
      <c r="L57" s="23">
        <v>1</v>
      </c>
      <c r="M57" s="17"/>
      <c r="N57" s="18">
        <f t="shared" si="0"/>
        <v>0</v>
      </c>
      <c r="O57" s="24"/>
      <c r="P57" s="8" t="str">
        <f>IF(N57=1,"ضمن الهدف",IF(N57=0,"غير مقاس ","أقل من الهدفt"))</f>
        <v xml:space="preserve">غير مقاس </v>
      </c>
      <c r="Q57" s="8" t="str">
        <f>IF(N57=1,"مُحقق ",IF(N57=0,"غير مُحقق","غير مُحقق"))</f>
        <v>غير مُحقق</v>
      </c>
      <c r="R57" s="8" t="s">
        <v>489</v>
      </c>
      <c r="S57" s="8"/>
      <c r="T57" s="13"/>
      <c r="U57" s="10" t="s">
        <v>485</v>
      </c>
      <c r="V57" s="4"/>
      <c r="W57" s="81">
        <v>45704</v>
      </c>
    </row>
    <row r="58" spans="1:23" s="14" customFormat="1">
      <c r="A58" s="3" t="s">
        <v>191</v>
      </c>
      <c r="B58" s="2" t="s">
        <v>199</v>
      </c>
      <c r="C58" s="61" t="s">
        <v>206</v>
      </c>
      <c r="D58" s="3" t="s">
        <v>238</v>
      </c>
      <c r="E58" s="2" t="s">
        <v>58</v>
      </c>
      <c r="F58" s="3" t="s">
        <v>281</v>
      </c>
      <c r="G58" s="8" t="s">
        <v>368</v>
      </c>
      <c r="H58" s="3" t="s">
        <v>456</v>
      </c>
      <c r="I58" s="3" t="s">
        <v>463</v>
      </c>
      <c r="J58" s="3" t="s">
        <v>470</v>
      </c>
      <c r="K58" s="15">
        <v>3.2258064516129031E-2</v>
      </c>
      <c r="L58" s="23">
        <v>0.8</v>
      </c>
      <c r="M58" s="17"/>
      <c r="N58" s="18">
        <f t="shared" si="0"/>
        <v>0</v>
      </c>
      <c r="O58" s="24"/>
      <c r="P58" s="8" t="str">
        <f>IF(N58=1,"ضمن الهدف",IF(N58=0,"غير مقاس ","أقل من الهدفt"))</f>
        <v xml:space="preserve">غير مقاس </v>
      </c>
      <c r="Q58" s="8" t="str">
        <f>IF(N58=1,"مُحقق ",IF(N58=0,"غير مُحقق","غير مُحقق"))</f>
        <v>غير مُحقق</v>
      </c>
      <c r="R58" s="8" t="s">
        <v>490</v>
      </c>
      <c r="S58" s="8"/>
      <c r="T58" s="13"/>
      <c r="U58" s="10" t="s">
        <v>485</v>
      </c>
      <c r="V58" s="4"/>
      <c r="W58" s="81">
        <v>45704</v>
      </c>
    </row>
    <row r="59" spans="1:23">
      <c r="A59" s="3" t="s">
        <v>191</v>
      </c>
      <c r="B59" s="2" t="s">
        <v>199</v>
      </c>
      <c r="C59" s="61" t="s">
        <v>206</v>
      </c>
      <c r="D59" s="3" t="s">
        <v>216</v>
      </c>
      <c r="E59" s="2" t="s">
        <v>59</v>
      </c>
      <c r="F59" s="3" t="s">
        <v>285</v>
      </c>
      <c r="G59" s="8" t="s">
        <v>390</v>
      </c>
      <c r="H59" s="3" t="s">
        <v>456</v>
      </c>
      <c r="I59" s="3" t="s">
        <v>464</v>
      </c>
      <c r="J59" s="3" t="s">
        <v>470</v>
      </c>
      <c r="K59" s="4">
        <v>3.2258064516129031E-2</v>
      </c>
      <c r="L59" s="22">
        <v>1</v>
      </c>
      <c r="M59" s="12">
        <v>0.44</v>
      </c>
      <c r="N59" s="7">
        <f t="shared" si="0"/>
        <v>1</v>
      </c>
      <c r="O59" s="7">
        <f t="shared" ref="O59:O60" si="18">N59*V59</f>
        <v>4.255119973107642E-2</v>
      </c>
      <c r="P59" s="8" t="str">
        <f>IF(N59=1,"ضمن الهدف",IF(N59=0,"Not measured","أقل من الهدفt"))</f>
        <v>ضمن الهدف</v>
      </c>
      <c r="Q59" s="8" t="str">
        <f>IF(N59=1,"مُحقق ",IF(N59=0,"Not مُحقق ","Not مُحقق "))</f>
        <v xml:space="preserve">مُحقق </v>
      </c>
      <c r="R59" s="8"/>
      <c r="S59" s="8"/>
      <c r="T59" s="19"/>
      <c r="U59" s="10" t="s">
        <v>484</v>
      </c>
      <c r="V59" s="4">
        <f t="shared" ref="V59:V60" si="19">K59/75.81%</f>
        <v>4.255119973107642E-2</v>
      </c>
      <c r="W59" s="81">
        <v>45704</v>
      </c>
    </row>
    <row r="60" spans="1:23" s="14" customFormat="1">
      <c r="A60" s="3" t="s">
        <v>191</v>
      </c>
      <c r="B60" s="2" t="s">
        <v>199</v>
      </c>
      <c r="C60" s="61" t="s">
        <v>206</v>
      </c>
      <c r="D60" s="3" t="s">
        <v>239</v>
      </c>
      <c r="E60" s="2" t="s">
        <v>60</v>
      </c>
      <c r="F60" s="3" t="s">
        <v>284</v>
      </c>
      <c r="G60" s="8" t="s">
        <v>371</v>
      </c>
      <c r="H60" s="3" t="s">
        <v>456</v>
      </c>
      <c r="I60" s="3" t="s">
        <v>464</v>
      </c>
      <c r="J60" s="3" t="s">
        <v>470</v>
      </c>
      <c r="K60" s="4">
        <v>3.2258064516129031E-2</v>
      </c>
      <c r="L60" s="22">
        <v>1</v>
      </c>
      <c r="M60" s="25">
        <v>0.56999999999999995</v>
      </c>
      <c r="N60" s="7">
        <f t="shared" si="0"/>
        <v>1</v>
      </c>
      <c r="O60" s="7">
        <f t="shared" si="18"/>
        <v>4.255119973107642E-2</v>
      </c>
      <c r="P60" s="8" t="str">
        <f>IF(N60=1,"ضمن الهدف",IF(N60=0,"Not measured","أقل من الهدفt"))</f>
        <v>ضمن الهدف</v>
      </c>
      <c r="Q60" s="8" t="str">
        <f>IF(N60=1,"مُحقق ",IF(N60=0,"Not مُحقق ","Not مُحقق "))</f>
        <v xml:space="preserve">مُحقق </v>
      </c>
      <c r="R60" s="8"/>
      <c r="S60" s="8"/>
      <c r="T60" s="13"/>
      <c r="U60" s="10" t="s">
        <v>484</v>
      </c>
      <c r="V60" s="4">
        <f t="shared" si="19"/>
        <v>4.255119973107642E-2</v>
      </c>
      <c r="W60" s="81">
        <v>45704</v>
      </c>
    </row>
    <row r="61" spans="1:23" s="14" customFormat="1" ht="23">
      <c r="A61" s="74" t="s">
        <v>191</v>
      </c>
      <c r="B61" s="2" t="s">
        <v>199</v>
      </c>
      <c r="C61" s="61" t="s">
        <v>206</v>
      </c>
      <c r="D61" s="74" t="s">
        <v>240</v>
      </c>
      <c r="E61" s="32" t="s">
        <v>61</v>
      </c>
      <c r="F61" s="3" t="s">
        <v>283</v>
      </c>
      <c r="G61" s="8" t="s">
        <v>396</v>
      </c>
      <c r="H61" s="3" t="s">
        <v>456</v>
      </c>
      <c r="I61" s="3" t="s">
        <v>465</v>
      </c>
      <c r="J61" s="3" t="s">
        <v>470</v>
      </c>
      <c r="K61" s="15">
        <v>1.6129032258064516E-2</v>
      </c>
      <c r="L61" s="23">
        <v>1</v>
      </c>
      <c r="M61" s="17"/>
      <c r="N61" s="18">
        <f t="shared" si="0"/>
        <v>0</v>
      </c>
      <c r="O61" s="24"/>
      <c r="P61" s="8" t="str">
        <f>IF(N61=1,"ضمن الهدف",IF(N61=0,"غير مقاس ","أقل من الهدفt"))</f>
        <v xml:space="preserve">غير مقاس </v>
      </c>
      <c r="Q61" s="8" t="str">
        <f>IF(N61=1,"مُحقق ",IF(N61=0,"غير مُحقق","غير مُحقق"))</f>
        <v>غير مُحقق</v>
      </c>
      <c r="R61" s="8" t="s">
        <v>492</v>
      </c>
      <c r="S61" s="8" t="s">
        <v>519</v>
      </c>
      <c r="T61" s="13"/>
      <c r="U61" s="10" t="s">
        <v>485</v>
      </c>
      <c r="V61" s="4"/>
      <c r="W61" s="81">
        <v>45704</v>
      </c>
    </row>
    <row r="62" spans="1:23" s="14" customFormat="1" ht="23">
      <c r="A62" s="3" t="s">
        <v>191</v>
      </c>
      <c r="B62" s="2" t="s">
        <v>199</v>
      </c>
      <c r="C62" s="61" t="s">
        <v>208</v>
      </c>
      <c r="D62" s="3" t="s">
        <v>241</v>
      </c>
      <c r="E62" s="2" t="s">
        <v>62</v>
      </c>
      <c r="F62" s="3" t="s">
        <v>309</v>
      </c>
      <c r="G62" s="8" t="s">
        <v>397</v>
      </c>
      <c r="H62" s="3" t="s">
        <v>459</v>
      </c>
      <c r="I62" s="3" t="s">
        <v>464</v>
      </c>
      <c r="J62" s="3" t="s">
        <v>470</v>
      </c>
      <c r="K62" s="4">
        <v>0.12903225806451613</v>
      </c>
      <c r="L62" s="31">
        <v>785000</v>
      </c>
      <c r="M62" s="31">
        <v>156000</v>
      </c>
      <c r="N62" s="7">
        <f t="shared" si="0"/>
        <v>1</v>
      </c>
      <c r="O62" s="7">
        <f t="shared" ref="O62:O64" si="20">N62*V62</f>
        <v>0.17020479892430568</v>
      </c>
      <c r="P62" s="8" t="str">
        <f>IF(N62=1,"ضمن الهدف",IF(N62=0,"Not measured","أقل من الهدفt"))</f>
        <v>ضمن الهدف</v>
      </c>
      <c r="Q62" s="8" t="str">
        <f>IF(N62=1,"مُحقق ",IF(N62=0,"Not مُحقق ","Not مُحقق "))</f>
        <v xml:space="preserve">مُحقق </v>
      </c>
      <c r="R62" s="69" t="s">
        <v>501</v>
      </c>
      <c r="S62" s="8"/>
      <c r="T62" s="13"/>
      <c r="U62" s="10" t="s">
        <v>484</v>
      </c>
      <c r="V62" s="4">
        <f t="shared" ref="V62:V64" si="21">K62/75.81%</f>
        <v>0.17020479892430568</v>
      </c>
      <c r="W62" s="81">
        <v>45704</v>
      </c>
    </row>
    <row r="63" spans="1:23" s="14" customFormat="1">
      <c r="A63" s="74" t="s">
        <v>191</v>
      </c>
      <c r="B63" s="2" t="s">
        <v>199</v>
      </c>
      <c r="C63" s="61" t="s">
        <v>208</v>
      </c>
      <c r="D63" s="74" t="s">
        <v>218</v>
      </c>
      <c r="E63" s="32" t="s">
        <v>63</v>
      </c>
      <c r="F63" s="3" t="s">
        <v>287</v>
      </c>
      <c r="G63" s="72" t="s">
        <v>374</v>
      </c>
      <c r="H63" s="3" t="s">
        <v>456</v>
      </c>
      <c r="I63" s="3" t="s">
        <v>465</v>
      </c>
      <c r="J63" s="3" t="s">
        <v>470</v>
      </c>
      <c r="K63" s="4">
        <v>1.6129032258064516E-2</v>
      </c>
      <c r="L63" s="26">
        <v>1</v>
      </c>
      <c r="M63" s="12">
        <v>0.52</v>
      </c>
      <c r="N63" s="7">
        <f t="shared" si="0"/>
        <v>1</v>
      </c>
      <c r="O63" s="7">
        <f t="shared" si="20"/>
        <v>2.127559986553821E-2</v>
      </c>
      <c r="P63" s="8" t="str">
        <f>IF(N63=1,"ضمن الهدف",IF(N63=0,"Not measured","أقل من الهدفt"))</f>
        <v>ضمن الهدف</v>
      </c>
      <c r="Q63" s="8" t="str">
        <f>IF(N63=1,"مُحقق ",IF(N63=0,"Not مُحقق ","Not مُحقق "))</f>
        <v xml:space="preserve">مُحقق </v>
      </c>
      <c r="R63" s="8" t="s">
        <v>493</v>
      </c>
      <c r="S63" s="8" t="s">
        <v>518</v>
      </c>
      <c r="T63" s="13"/>
      <c r="U63" s="10" t="s">
        <v>484</v>
      </c>
      <c r="V63" s="4">
        <f t="shared" si="21"/>
        <v>2.127559986553821E-2</v>
      </c>
      <c r="W63" s="81">
        <v>45704</v>
      </c>
    </row>
    <row r="64" spans="1:23" s="14" customFormat="1">
      <c r="A64" s="3" t="s">
        <v>191</v>
      </c>
      <c r="B64" s="2" t="s">
        <v>199</v>
      </c>
      <c r="C64" s="61" t="s">
        <v>207</v>
      </c>
      <c r="D64" s="3" t="s">
        <v>223</v>
      </c>
      <c r="E64" s="2" t="s">
        <v>64</v>
      </c>
      <c r="F64" s="3" t="s">
        <v>291</v>
      </c>
      <c r="G64" s="8" t="s">
        <v>384</v>
      </c>
      <c r="H64" s="3" t="s">
        <v>456</v>
      </c>
      <c r="I64" s="3" t="s">
        <v>464</v>
      </c>
      <c r="J64" s="3" t="s">
        <v>470</v>
      </c>
      <c r="K64" s="4">
        <v>3.2258064516129031E-2</v>
      </c>
      <c r="L64" s="22">
        <v>0.9</v>
      </c>
      <c r="M64" s="12">
        <v>0.9</v>
      </c>
      <c r="N64" s="7">
        <f t="shared" si="0"/>
        <v>1</v>
      </c>
      <c r="O64" s="7">
        <f t="shared" si="20"/>
        <v>4.255119973107642E-2</v>
      </c>
      <c r="P64" s="8" t="str">
        <f>IF(N64=1,"ضمن الهدف",IF(N64=0,"Not measured","أقل من الهدفt"))</f>
        <v>ضمن الهدف</v>
      </c>
      <c r="Q64" s="8" t="str">
        <f>IF(N64=1,"مُحقق ",IF(N64=0,"Not مُحقق ","Not مُحقق "))</f>
        <v xml:space="preserve">مُحقق </v>
      </c>
      <c r="R64" s="8"/>
      <c r="S64" s="8"/>
      <c r="T64" s="13"/>
      <c r="U64" s="10" t="s">
        <v>484</v>
      </c>
      <c r="V64" s="4">
        <f t="shared" si="21"/>
        <v>4.255119973107642E-2</v>
      </c>
      <c r="W64" s="81">
        <v>45704</v>
      </c>
    </row>
    <row r="65" spans="1:23" s="14" customFormat="1" ht="23">
      <c r="A65" s="74" t="s">
        <v>191</v>
      </c>
      <c r="B65" s="2" t="s">
        <v>199</v>
      </c>
      <c r="C65" s="61" t="s">
        <v>207</v>
      </c>
      <c r="D65" s="74" t="s">
        <v>223</v>
      </c>
      <c r="E65" s="32" t="s">
        <v>65</v>
      </c>
      <c r="F65" s="3" t="s">
        <v>288</v>
      </c>
      <c r="G65" s="8" t="s">
        <v>386</v>
      </c>
      <c r="H65" s="3" t="s">
        <v>456</v>
      </c>
      <c r="I65" s="3" t="s">
        <v>463</v>
      </c>
      <c r="J65" s="3" t="s">
        <v>470</v>
      </c>
      <c r="K65" s="15">
        <v>3.2258064516129031E-2</v>
      </c>
      <c r="L65" s="23">
        <v>0.2</v>
      </c>
      <c r="M65" s="17"/>
      <c r="N65" s="18">
        <f t="shared" si="0"/>
        <v>0</v>
      </c>
      <c r="O65" s="24"/>
      <c r="P65" s="8" t="str">
        <f>IF(N65=1,"ضمن الهدف",IF(N65=0,"غير مقاس ","أقل من الهدفt"))</f>
        <v xml:space="preserve">غير مقاس </v>
      </c>
      <c r="Q65" s="8" t="str">
        <f>IF(N65=1,"مُحقق ",IF(N65=0,"غير مُحقق","غير مُحقق"))</f>
        <v>غير مُحقق</v>
      </c>
      <c r="R65" s="8" t="s">
        <v>494</v>
      </c>
      <c r="S65" s="8" t="s">
        <v>518</v>
      </c>
      <c r="T65" s="13"/>
      <c r="U65" s="10" t="s">
        <v>485</v>
      </c>
      <c r="V65" s="4"/>
      <c r="W65" s="81">
        <v>45704</v>
      </c>
    </row>
    <row r="66" spans="1:23" s="14" customFormat="1">
      <c r="A66" s="3" t="s">
        <v>191</v>
      </c>
      <c r="B66" s="2" t="s">
        <v>199</v>
      </c>
      <c r="C66" s="61" t="s">
        <v>207</v>
      </c>
      <c r="D66" s="3" t="s">
        <v>242</v>
      </c>
      <c r="E66" s="2" t="s">
        <v>66</v>
      </c>
      <c r="F66" s="3" t="s">
        <v>289</v>
      </c>
      <c r="G66" s="8" t="s">
        <v>377</v>
      </c>
      <c r="H66" s="3" t="s">
        <v>456</v>
      </c>
      <c r="I66" s="3" t="s">
        <v>464</v>
      </c>
      <c r="J66" s="3" t="s">
        <v>470</v>
      </c>
      <c r="K66" s="4">
        <v>3.2258064516129031E-2</v>
      </c>
      <c r="L66" s="22">
        <v>1</v>
      </c>
      <c r="M66" s="12">
        <v>1</v>
      </c>
      <c r="N66" s="7">
        <f t="shared" si="0"/>
        <v>1</v>
      </c>
      <c r="O66" s="7">
        <f t="shared" ref="O66:O68" si="22">N66*V66</f>
        <v>4.255119973107642E-2</v>
      </c>
      <c r="P66" s="8" t="str">
        <f>IF(N66=1,"ضمن الهدف",IF(N66=0,"Not measured","أقل من الهدفt"))</f>
        <v>ضمن الهدف</v>
      </c>
      <c r="Q66" s="8" t="str">
        <f>IF(N66=1,"مُحقق ",IF(N66=0,"Not مُحقق ","Not مُحقق "))</f>
        <v xml:space="preserve">مُحقق </v>
      </c>
      <c r="R66" s="8"/>
      <c r="S66" s="8"/>
      <c r="T66" s="13"/>
      <c r="U66" s="10" t="s">
        <v>484</v>
      </c>
      <c r="V66" s="4">
        <f>K66/75.81%</f>
        <v>4.255119973107642E-2</v>
      </c>
      <c r="W66" s="81">
        <v>45704</v>
      </c>
    </row>
    <row r="67" spans="1:23" s="14" customFormat="1" ht="15.5">
      <c r="A67" s="77" t="s">
        <v>192</v>
      </c>
      <c r="B67" s="2" t="s">
        <v>199</v>
      </c>
      <c r="C67" s="62" t="s">
        <v>204</v>
      </c>
      <c r="D67" s="77" t="s">
        <v>209</v>
      </c>
      <c r="E67" s="38" t="s">
        <v>67</v>
      </c>
      <c r="F67" s="3" t="s">
        <v>276</v>
      </c>
      <c r="G67" s="8" t="s">
        <v>363</v>
      </c>
      <c r="H67" s="35" t="s">
        <v>456</v>
      </c>
      <c r="I67" s="35" t="s">
        <v>463</v>
      </c>
      <c r="J67" s="35" t="s">
        <v>470</v>
      </c>
      <c r="K67" s="36">
        <v>3.0864197530864196E-2</v>
      </c>
      <c r="L67" s="37">
        <v>0.2</v>
      </c>
      <c r="M67" s="37"/>
      <c r="N67" s="18">
        <f>IF(M67="", 0, IF(L67=0, IF(M67=0, 1, 0), IF(J67="Positive", IF(M67&gt;L67, 1, M67/L67), IF(M67&lt;L67, 1, IF((M67-L67)&lt;L67, 1-(M67-L67)/L67, 0)))))</f>
        <v>0</v>
      </c>
      <c r="O67" s="7">
        <f>N67*V67</f>
        <v>0</v>
      </c>
      <c r="P67" s="8" t="str">
        <f>IF(N67=1,"ضمن الهدف",IF(N67=0,"غير مقاس ","أقل من الهدفt"))</f>
        <v xml:space="preserve">غير مقاس </v>
      </c>
      <c r="Q67" s="8" t="str">
        <f>IF(N67=1,"مُحقق ",IF(N67=0,"غير مُحقق","غير مُحقق"))</f>
        <v>غير مُحقق</v>
      </c>
      <c r="R67" s="8" t="s">
        <v>486</v>
      </c>
      <c r="S67" s="8"/>
      <c r="T67" s="13"/>
      <c r="U67" s="10" t="s">
        <v>484</v>
      </c>
      <c r="V67" s="4">
        <v>3.7470947286727598E-2</v>
      </c>
      <c r="W67" s="81">
        <v>45704</v>
      </c>
    </row>
    <row r="68" spans="1:23" s="14" customFormat="1">
      <c r="A68" s="77" t="s">
        <v>192</v>
      </c>
      <c r="B68" s="2" t="s">
        <v>199</v>
      </c>
      <c r="C68" s="61" t="s">
        <v>206</v>
      </c>
      <c r="D68" s="78" t="s">
        <v>232</v>
      </c>
      <c r="E68" s="38" t="s">
        <v>68</v>
      </c>
      <c r="F68" s="3" t="s">
        <v>280</v>
      </c>
      <c r="G68" s="8" t="s">
        <v>367</v>
      </c>
      <c r="H68" s="35" t="s">
        <v>456</v>
      </c>
      <c r="I68" s="35" t="s">
        <v>463</v>
      </c>
      <c r="J68" s="35" t="s">
        <v>470</v>
      </c>
      <c r="K68" s="36">
        <v>4.3209876543209874E-2</v>
      </c>
      <c r="L68" s="37">
        <v>1</v>
      </c>
      <c r="M68" s="17">
        <v>1</v>
      </c>
      <c r="N68" s="18">
        <f>IF(M68="", 0, IF(L68=0, IF(M68=0, 1, 0), IF(J68="Positive", IF(M68&gt;L68, 1, M68/L68), IF(M68&lt;L68, 1, IF((M68-L68)&lt;L68, 1-(M68-L68)/L68, 0)))))</f>
        <v>1</v>
      </c>
      <c r="O68" s="7">
        <f t="shared" si="22"/>
        <v>0.20045932620141799</v>
      </c>
      <c r="P68" s="8" t="str">
        <f>IF(N68=1,"ضمن الهدف",IF(N68=0,"Not measured","أقل من الهدفt"))</f>
        <v>ضمن الهدف</v>
      </c>
      <c r="Q68" s="8" t="str">
        <f>IF(N68=1,"مُحقق ",IF(N68=0,"Not مُحقق ","Not مُحقق "))</f>
        <v xml:space="preserve">مُحقق </v>
      </c>
      <c r="R68" s="8" t="s">
        <v>489</v>
      </c>
      <c r="S68" s="8"/>
      <c r="T68" s="13"/>
      <c r="U68" s="10" t="s">
        <v>484</v>
      </c>
      <c r="V68" s="4">
        <v>0.20045932620141799</v>
      </c>
      <c r="W68" s="81">
        <v>45704</v>
      </c>
    </row>
    <row r="69" spans="1:23" s="14" customFormat="1">
      <c r="A69" s="77" t="s">
        <v>192</v>
      </c>
      <c r="B69" s="2" t="s">
        <v>199</v>
      </c>
      <c r="C69" s="61" t="s">
        <v>206</v>
      </c>
      <c r="D69" s="78" t="s">
        <v>232</v>
      </c>
      <c r="E69" s="38" t="s">
        <v>69</v>
      </c>
      <c r="F69" s="3" t="s">
        <v>281</v>
      </c>
      <c r="G69" s="8" t="s">
        <v>368</v>
      </c>
      <c r="H69" s="35" t="s">
        <v>456</v>
      </c>
      <c r="I69" s="35" t="s">
        <v>463</v>
      </c>
      <c r="J69" s="35" t="s">
        <v>470</v>
      </c>
      <c r="K69" s="39">
        <v>4.3209876543209874E-2</v>
      </c>
      <c r="L69" s="37">
        <v>0.8</v>
      </c>
      <c r="M69" s="17">
        <v>0</v>
      </c>
      <c r="N69" s="18">
        <f t="shared" ref="N69:N132" si="23">IF(M69="", 0, IF(L69=0, IF(M69=0, 1, 0), IF(J69="Positive", IF(M69&gt;L69, 1, M69/L69), IF(M69&lt;L69, 1, IF((M69-L69)&lt;L69, 1-(M69-L69)/L69, 0)))))</f>
        <v>1</v>
      </c>
      <c r="O69" s="40"/>
      <c r="P69" s="8" t="str">
        <f>IF(N69=1,"ضمن الهدف",IF(N69=0,"Not measured","أقل من الهدفt"))</f>
        <v>ضمن الهدف</v>
      </c>
      <c r="Q69" s="8" t="str">
        <f>IF(N69=1,"مُحقق ",IF(N69=0,"Not مُحقق ","Not مُحقق "))</f>
        <v xml:space="preserve">مُحقق </v>
      </c>
      <c r="R69" s="8" t="s">
        <v>490</v>
      </c>
      <c r="S69" s="8"/>
      <c r="T69" s="13"/>
      <c r="U69" s="10" t="s">
        <v>485</v>
      </c>
      <c r="V69" s="4"/>
      <c r="W69" s="81">
        <v>45704</v>
      </c>
    </row>
    <row r="70" spans="1:23" s="14" customFormat="1">
      <c r="A70" s="77" t="s">
        <v>192</v>
      </c>
      <c r="B70" s="2" t="s">
        <v>199</v>
      </c>
      <c r="C70" s="61" t="s">
        <v>206</v>
      </c>
      <c r="D70" s="78" t="s">
        <v>243</v>
      </c>
      <c r="E70" s="38" t="s">
        <v>70</v>
      </c>
      <c r="F70" s="3" t="s">
        <v>310</v>
      </c>
      <c r="G70" s="8" t="s">
        <v>398</v>
      </c>
      <c r="H70" s="35" t="s">
        <v>456</v>
      </c>
      <c r="I70" s="35" t="s">
        <v>464</v>
      </c>
      <c r="J70" s="35" t="s">
        <v>470</v>
      </c>
      <c r="K70" s="36">
        <v>6.1728395061728392E-2</v>
      </c>
      <c r="L70" s="37">
        <v>1</v>
      </c>
      <c r="M70" s="17">
        <v>1</v>
      </c>
      <c r="N70" s="18">
        <f t="shared" si="23"/>
        <v>1</v>
      </c>
      <c r="O70" s="7">
        <f t="shared" ref="O70:O73" si="24">N70*V70</f>
        <v>0.124941894573455</v>
      </c>
      <c r="P70" s="8" t="str">
        <f>IF(N70=1,"ضمن الهدف",IF(N70=0,"Not measured","أقل من الهدفt"))</f>
        <v>ضمن الهدف</v>
      </c>
      <c r="Q70" s="8" t="str">
        <f>IF(N70=1,"مُحقق ",IF(N70=0,"Not مُحقق ","Not مُحقق "))</f>
        <v xml:space="preserve">مُحقق </v>
      </c>
      <c r="R70" s="8"/>
      <c r="S70" s="8"/>
      <c r="T70" s="13"/>
      <c r="U70" s="10" t="s">
        <v>484</v>
      </c>
      <c r="V70" s="4">
        <v>0.124941894573455</v>
      </c>
      <c r="W70" s="81">
        <v>45704</v>
      </c>
    </row>
    <row r="71" spans="1:23" s="14" customFormat="1" ht="23">
      <c r="A71" s="77" t="s">
        <v>192</v>
      </c>
      <c r="B71" s="2" t="s">
        <v>199</v>
      </c>
      <c r="C71" s="61" t="s">
        <v>206</v>
      </c>
      <c r="D71" s="78" t="s">
        <v>244</v>
      </c>
      <c r="E71" s="38" t="s">
        <v>71</v>
      </c>
      <c r="F71" s="3" t="s">
        <v>311</v>
      </c>
      <c r="G71" s="8" t="s">
        <v>399</v>
      </c>
      <c r="H71" s="35" t="s">
        <v>458</v>
      </c>
      <c r="I71" s="35" t="s">
        <v>464</v>
      </c>
      <c r="J71" s="35" t="s">
        <v>469</v>
      </c>
      <c r="K71" s="36">
        <v>4.9382716049382713E-2</v>
      </c>
      <c r="L71" s="35">
        <v>30</v>
      </c>
      <c r="M71" s="41">
        <v>43</v>
      </c>
      <c r="N71" s="18">
        <f t="shared" si="23"/>
        <v>0.56666666666666665</v>
      </c>
      <c r="O71" s="7">
        <f t="shared" si="24"/>
        <v>1.1069922066330468E-3</v>
      </c>
      <c r="P71" s="8" t="str">
        <f>IF(N71=1,"ضمن الهدف",IF(N71=0,"Not measured","أقل من الهدف"))</f>
        <v>أقل من الهدف</v>
      </c>
      <c r="Q71" s="8" t="str">
        <f>IF(N71=1,"مُحقق ",IF(N71=0,"غير مُحقق","غير مُحقق"))</f>
        <v>غير مُحقق</v>
      </c>
      <c r="R71" s="8" t="s">
        <v>502</v>
      </c>
      <c r="S71" s="8"/>
      <c r="T71" s="13"/>
      <c r="U71" s="10" t="s">
        <v>484</v>
      </c>
      <c r="V71" s="4">
        <v>1.9535156587642002E-3</v>
      </c>
      <c r="W71" s="81">
        <v>45704</v>
      </c>
    </row>
    <row r="72" spans="1:23" s="14" customFormat="1" ht="23">
      <c r="A72" s="77" t="s">
        <v>192</v>
      </c>
      <c r="B72" s="2" t="s">
        <v>199</v>
      </c>
      <c r="C72" s="61" t="s">
        <v>206</v>
      </c>
      <c r="D72" s="78" t="s">
        <v>245</v>
      </c>
      <c r="E72" s="38" t="s">
        <v>72</v>
      </c>
      <c r="F72" s="3" t="s">
        <v>312</v>
      </c>
      <c r="G72" s="8" t="s">
        <v>400</v>
      </c>
      <c r="H72" s="35" t="s">
        <v>456</v>
      </c>
      <c r="I72" s="35" t="s">
        <v>464</v>
      </c>
      <c r="J72" s="35" t="s">
        <v>470</v>
      </c>
      <c r="K72" s="36">
        <v>4.3209876543209874E-2</v>
      </c>
      <c r="L72" s="37">
        <v>1</v>
      </c>
      <c r="M72" s="17">
        <v>1</v>
      </c>
      <c r="N72" s="18">
        <f t="shared" si="23"/>
        <v>1</v>
      </c>
      <c r="O72" s="7">
        <f t="shared" si="24"/>
        <v>0.10045932620141799</v>
      </c>
      <c r="P72" s="8" t="str">
        <f>IF(N72=1,"ضمن الهدف",IF(N72=0,"Not measured","أقل من الهدفt"))</f>
        <v>ضمن الهدف</v>
      </c>
      <c r="Q72" s="8" t="str">
        <f>IF(N72=1,"مُحقق ",IF(N72=0,"Not مُحقق ","Not مُحقق "))</f>
        <v xml:space="preserve">مُحقق </v>
      </c>
      <c r="R72" s="8" t="s">
        <v>503</v>
      </c>
      <c r="S72" s="8"/>
      <c r="T72" s="13"/>
      <c r="U72" s="10" t="s">
        <v>484</v>
      </c>
      <c r="V72" s="4">
        <v>0.10045932620141799</v>
      </c>
      <c r="W72" s="81">
        <v>45704</v>
      </c>
    </row>
    <row r="73" spans="1:23" s="14" customFormat="1" ht="23">
      <c r="A73" s="77" t="s">
        <v>192</v>
      </c>
      <c r="B73" s="2" t="s">
        <v>199</v>
      </c>
      <c r="C73" s="61" t="s">
        <v>206</v>
      </c>
      <c r="D73" s="78" t="s">
        <v>215</v>
      </c>
      <c r="E73" s="38" t="s">
        <v>73</v>
      </c>
      <c r="F73" s="3" t="s">
        <v>284</v>
      </c>
      <c r="G73" s="8" t="s">
        <v>371</v>
      </c>
      <c r="H73" s="35" t="s">
        <v>456</v>
      </c>
      <c r="I73" s="35" t="s">
        <v>464</v>
      </c>
      <c r="J73" s="35" t="s">
        <v>470</v>
      </c>
      <c r="K73" s="36">
        <v>4.3209876543209874E-2</v>
      </c>
      <c r="L73" s="37">
        <v>1</v>
      </c>
      <c r="M73" s="25">
        <v>1</v>
      </c>
      <c r="N73" s="18">
        <f t="shared" si="23"/>
        <v>1</v>
      </c>
      <c r="O73" s="7">
        <f t="shared" si="24"/>
        <v>6.0459326201418702E-2</v>
      </c>
      <c r="P73" s="8" t="str">
        <f>IF(N73=1,"ضمن الهدف",IF(N73=0,"Not measured","أقل من الهدفt"))</f>
        <v>ضمن الهدف</v>
      </c>
      <c r="Q73" s="8" t="str">
        <f>IF(N73=1,"مُحقق ",IF(N73=0,"Not مُحقق ","Not مُحقق "))</f>
        <v xml:space="preserve">مُحقق </v>
      </c>
      <c r="R73" s="8" t="s">
        <v>504</v>
      </c>
      <c r="S73" s="8"/>
      <c r="T73" s="13"/>
      <c r="U73" s="10" t="s">
        <v>484</v>
      </c>
      <c r="V73" s="4">
        <v>6.0459326201418702E-2</v>
      </c>
      <c r="W73" s="81">
        <v>45704</v>
      </c>
    </row>
    <row r="74" spans="1:23" s="14" customFormat="1" ht="23">
      <c r="A74" s="77" t="s">
        <v>192</v>
      </c>
      <c r="B74" s="2" t="s">
        <v>199</v>
      </c>
      <c r="C74" s="61" t="s">
        <v>206</v>
      </c>
      <c r="D74" s="78" t="s">
        <v>214</v>
      </c>
      <c r="E74" s="38" t="s">
        <v>74</v>
      </c>
      <c r="F74" s="3" t="s">
        <v>283</v>
      </c>
      <c r="G74" s="8" t="s">
        <v>401</v>
      </c>
      <c r="H74" s="35" t="s">
        <v>456</v>
      </c>
      <c r="I74" s="35" t="s">
        <v>465</v>
      </c>
      <c r="J74" s="35" t="s">
        <v>470</v>
      </c>
      <c r="K74" s="39">
        <v>2.4691358024691357E-2</v>
      </c>
      <c r="L74" s="37">
        <v>1</v>
      </c>
      <c r="M74" s="17"/>
      <c r="N74" s="18">
        <f t="shared" si="23"/>
        <v>0</v>
      </c>
      <c r="O74" s="40"/>
      <c r="P74" s="8" t="str">
        <f>IF(N74=1,"ضمن الهدف",IF(N74=0,"غير مقاس ","أقل من الهدفt"))</f>
        <v xml:space="preserve">غير مقاس </v>
      </c>
      <c r="Q74" s="8" t="str">
        <f>IF(N74=1,"مُحقق ",IF(N74=0,"غير مُحقق","غير مُحقق"))</f>
        <v>غير مُحقق</v>
      </c>
      <c r="R74" s="8" t="s">
        <v>492</v>
      </c>
      <c r="S74" s="8"/>
      <c r="T74" s="13"/>
      <c r="U74" s="10" t="s">
        <v>485</v>
      </c>
      <c r="V74" s="4"/>
      <c r="W74" s="81">
        <v>45704</v>
      </c>
    </row>
    <row r="75" spans="1:23">
      <c r="A75" s="77" t="s">
        <v>192</v>
      </c>
      <c r="B75" s="2" t="s">
        <v>199</v>
      </c>
      <c r="C75" s="61" t="s">
        <v>206</v>
      </c>
      <c r="D75" s="78" t="s">
        <v>216</v>
      </c>
      <c r="E75" s="38" t="s">
        <v>75</v>
      </c>
      <c r="F75" s="3" t="s">
        <v>285</v>
      </c>
      <c r="G75" s="8" t="s">
        <v>390</v>
      </c>
      <c r="H75" s="35" t="s">
        <v>456</v>
      </c>
      <c r="I75" s="35" t="s">
        <v>464</v>
      </c>
      <c r="J75" s="35" t="s">
        <v>470</v>
      </c>
      <c r="K75" s="36">
        <v>3.7037037037037035E-2</v>
      </c>
      <c r="L75" s="37">
        <v>1</v>
      </c>
      <c r="M75" s="17">
        <v>0.98</v>
      </c>
      <c r="N75" s="18">
        <f t="shared" si="23"/>
        <v>1</v>
      </c>
      <c r="O75" s="7">
        <f t="shared" ref="O75:O76" si="25">N75*V75</f>
        <v>8.9651367440731003E-3</v>
      </c>
      <c r="P75" s="8" t="str">
        <f>IF(N75=1,"ضمن الهدف",IF(N75=0,"Not measured","أقل من الهدفt"))</f>
        <v>ضمن الهدف</v>
      </c>
      <c r="Q75" s="8" t="str">
        <f>IF(N75=1,"مُحقق ",IF(N75=0,"Not مُحقق ","Not مُحقق "))</f>
        <v xml:space="preserve">مُحقق </v>
      </c>
      <c r="R75" s="8"/>
      <c r="S75" s="8"/>
      <c r="T75" s="19"/>
      <c r="U75" s="10" t="s">
        <v>484</v>
      </c>
      <c r="V75" s="4">
        <v>8.9651367440731003E-3</v>
      </c>
      <c r="W75" s="81">
        <v>45704</v>
      </c>
    </row>
    <row r="76" spans="1:23" s="14" customFormat="1">
      <c r="A76" s="77" t="s">
        <v>192</v>
      </c>
      <c r="B76" s="2" t="s">
        <v>199</v>
      </c>
      <c r="C76" s="61" t="s">
        <v>208</v>
      </c>
      <c r="D76" s="78" t="s">
        <v>218</v>
      </c>
      <c r="E76" s="38" t="s">
        <v>76</v>
      </c>
      <c r="F76" s="3" t="s">
        <v>287</v>
      </c>
      <c r="G76" s="72" t="s">
        <v>374</v>
      </c>
      <c r="H76" s="35" t="s">
        <v>456</v>
      </c>
      <c r="I76" s="65" t="s">
        <v>465</v>
      </c>
      <c r="J76" s="35" t="s">
        <v>470</v>
      </c>
      <c r="K76" s="36">
        <v>1.8518518518518517E-2</v>
      </c>
      <c r="L76" s="37">
        <v>0.75</v>
      </c>
      <c r="M76" s="16">
        <v>0.8</v>
      </c>
      <c r="N76" s="18">
        <f t="shared" si="23"/>
        <v>0.93333333333333324</v>
      </c>
      <c r="O76" s="7">
        <f t="shared" si="25"/>
        <v>5.0850397147234154E-2</v>
      </c>
      <c r="P76" s="8" t="str">
        <f>IF(N76=1,"ضمن الهدف",IF(N76=0,"Not measured","أقل من الهدف"))</f>
        <v>أقل من الهدف</v>
      </c>
      <c r="Q76" s="8" t="str">
        <f>IF(N76=1,"مُحقق ",IF(N76=0,"غير مُحقق","غير مُحقق"))</f>
        <v>غير مُحقق</v>
      </c>
      <c r="R76" s="8" t="s">
        <v>516</v>
      </c>
      <c r="S76" s="8"/>
      <c r="T76" s="13"/>
      <c r="U76" s="10" t="s">
        <v>484</v>
      </c>
      <c r="V76" s="4">
        <v>5.4482568372036598E-2</v>
      </c>
      <c r="W76" s="81">
        <v>45704</v>
      </c>
    </row>
    <row r="77" spans="1:23" s="14" customFormat="1" ht="23">
      <c r="A77" s="77" t="s">
        <v>192</v>
      </c>
      <c r="B77" s="2" t="s">
        <v>199</v>
      </c>
      <c r="C77" s="61" t="s">
        <v>207</v>
      </c>
      <c r="D77" s="78" t="s">
        <v>219</v>
      </c>
      <c r="E77" s="38" t="s">
        <v>77</v>
      </c>
      <c r="F77" s="3" t="s">
        <v>288</v>
      </c>
      <c r="G77" s="8" t="s">
        <v>409</v>
      </c>
      <c r="H77" s="35" t="s">
        <v>456</v>
      </c>
      <c r="I77" s="35" t="s">
        <v>463</v>
      </c>
      <c r="J77" s="35" t="s">
        <v>470</v>
      </c>
      <c r="K77" s="39">
        <v>4.9382716049382713E-2</v>
      </c>
      <c r="L77" s="37">
        <v>0.2</v>
      </c>
      <c r="M77" s="17"/>
      <c r="N77" s="18">
        <f t="shared" si="23"/>
        <v>0</v>
      </c>
      <c r="O77" s="40"/>
      <c r="P77" s="8" t="str">
        <f>IF(N77=1,"ضمن الهدف",IF(N77=0,"غير مقاس ","أقل من الهدفt"))</f>
        <v xml:space="preserve">غير مقاس </v>
      </c>
      <c r="Q77" s="8" t="str">
        <f>IF(N77=1,"مُحقق ",IF(N77=0,"غير مُحقق","غير مُحقق"))</f>
        <v>غير مُحقق</v>
      </c>
      <c r="R77" s="8" t="s">
        <v>494</v>
      </c>
      <c r="S77" s="8"/>
      <c r="T77" s="13"/>
      <c r="U77" s="10" t="s">
        <v>485</v>
      </c>
      <c r="V77" s="4"/>
      <c r="W77" s="81">
        <v>45704</v>
      </c>
    </row>
    <row r="78" spans="1:23" s="14" customFormat="1" ht="23">
      <c r="A78" s="77" t="s">
        <v>192</v>
      </c>
      <c r="B78" s="2" t="s">
        <v>199</v>
      </c>
      <c r="C78" s="61" t="s">
        <v>207</v>
      </c>
      <c r="D78" s="78" t="s">
        <v>219</v>
      </c>
      <c r="E78" s="38" t="s">
        <v>78</v>
      </c>
      <c r="F78" s="3" t="s">
        <v>313</v>
      </c>
      <c r="G78" s="8" t="s">
        <v>402</v>
      </c>
      <c r="H78" s="35" t="s">
        <v>456</v>
      </c>
      <c r="I78" s="35" t="s">
        <v>464</v>
      </c>
      <c r="J78" s="35" t="s">
        <v>469</v>
      </c>
      <c r="K78" s="36">
        <v>4.9382716049382713E-2</v>
      </c>
      <c r="L78" s="37">
        <v>0.1</v>
      </c>
      <c r="M78" s="17">
        <v>0.09</v>
      </c>
      <c r="N78" s="18">
        <f t="shared" si="23"/>
        <v>1</v>
      </c>
      <c r="O78" s="7">
        <f t="shared" ref="O78:O81" si="26">N78*V78</f>
        <v>9.1953515658764182E-2</v>
      </c>
      <c r="P78" s="8" t="str">
        <f>IF(N78=1,"ضمن الهدف",IF(N78=0,"Not measured","أقل من الهدفt"))</f>
        <v>ضمن الهدف</v>
      </c>
      <c r="Q78" s="8" t="str">
        <f>IF(N78=1,"مُحقق ",IF(N78=0,"Not مُحقق ","Not مُحقق "))</f>
        <v xml:space="preserve">مُحقق </v>
      </c>
      <c r="R78" s="8" t="s">
        <v>515</v>
      </c>
      <c r="S78" s="8"/>
      <c r="T78" s="13"/>
      <c r="U78" s="10" t="s">
        <v>484</v>
      </c>
      <c r="V78" s="4">
        <v>9.1953515658764182E-2</v>
      </c>
      <c r="W78" s="81">
        <v>45704</v>
      </c>
    </row>
    <row r="79" spans="1:23" s="14" customFormat="1" ht="23">
      <c r="A79" s="77" t="s">
        <v>192</v>
      </c>
      <c r="B79" s="2" t="s">
        <v>199</v>
      </c>
      <c r="C79" s="61" t="s">
        <v>207</v>
      </c>
      <c r="D79" s="78" t="s">
        <v>223</v>
      </c>
      <c r="E79" s="38" t="s">
        <v>79</v>
      </c>
      <c r="F79" s="3" t="s">
        <v>314</v>
      </c>
      <c r="G79" s="8" t="s">
        <v>384</v>
      </c>
      <c r="H79" s="35" t="s">
        <v>456</v>
      </c>
      <c r="I79" s="35" t="s">
        <v>464</v>
      </c>
      <c r="J79" s="35" t="s">
        <v>470</v>
      </c>
      <c r="K79" s="36">
        <v>4.9382716049382713E-2</v>
      </c>
      <c r="L79" s="37">
        <v>0.9</v>
      </c>
      <c r="M79" s="17">
        <v>1</v>
      </c>
      <c r="N79" s="18">
        <f t="shared" si="23"/>
        <v>0.88888888888888895</v>
      </c>
      <c r="O79" s="7">
        <f t="shared" si="26"/>
        <v>9.9514236141123563E-2</v>
      </c>
      <c r="P79" s="8" t="str">
        <f>IF(N79=1,"ضمن الهدف",IF(N79=0,"Not measured","أقل من الهدف"))</f>
        <v>أقل من الهدف</v>
      </c>
      <c r="Q79" s="8" t="str">
        <f>IF(N79=1,"مُحقق ",IF(N79=0,"غير مُحقق","غير مُحقق"))</f>
        <v>غير مُحقق</v>
      </c>
      <c r="R79" s="8" t="s">
        <v>514</v>
      </c>
      <c r="S79" s="8"/>
      <c r="T79" s="13"/>
      <c r="U79" s="10" t="s">
        <v>484</v>
      </c>
      <c r="V79" s="4">
        <v>0.11195351565876401</v>
      </c>
      <c r="W79" s="81">
        <v>45704</v>
      </c>
    </row>
    <row r="80" spans="1:23" s="14" customFormat="1" ht="23">
      <c r="A80" s="77" t="s">
        <v>192</v>
      </c>
      <c r="B80" s="2" t="s">
        <v>199</v>
      </c>
      <c r="C80" s="61" t="s">
        <v>207</v>
      </c>
      <c r="D80" s="78" t="s">
        <v>223</v>
      </c>
      <c r="E80" s="38" t="s">
        <v>80</v>
      </c>
      <c r="F80" s="3" t="s">
        <v>315</v>
      </c>
      <c r="G80" s="8" t="s">
        <v>403</v>
      </c>
      <c r="H80" s="35" t="s">
        <v>456</v>
      </c>
      <c r="I80" s="35" t="s">
        <v>464</v>
      </c>
      <c r="J80" s="35" t="s">
        <v>470</v>
      </c>
      <c r="K80" s="36">
        <v>4.9382716049382713E-2</v>
      </c>
      <c r="L80" s="37">
        <v>0.9</v>
      </c>
      <c r="M80" s="17">
        <v>1</v>
      </c>
      <c r="N80" s="18">
        <f t="shared" si="23"/>
        <v>0.88888888888888895</v>
      </c>
      <c r="O80" s="7">
        <f t="shared" si="26"/>
        <v>8.1736458363345948E-2</v>
      </c>
      <c r="P80" s="8" t="str">
        <f>IF(N80=1,"ضمن الهدف",IF(N80=0,"Not measured","أقل من الهدف"))</f>
        <v>أقل من الهدف</v>
      </c>
      <c r="Q80" s="8" t="str">
        <f>IF(N80=1,"مُحقق ",IF(N80=0,"غير مُحقق","غير مُحقق"))</f>
        <v>غير مُحقق</v>
      </c>
      <c r="R80" s="8"/>
      <c r="S80" s="8"/>
      <c r="T80" s="13"/>
      <c r="U80" s="10" t="s">
        <v>484</v>
      </c>
      <c r="V80" s="4">
        <v>9.1953515658764182E-2</v>
      </c>
      <c r="W80" s="81">
        <v>45704</v>
      </c>
    </row>
    <row r="81" spans="1:23" s="14" customFormat="1" ht="23">
      <c r="A81" s="77" t="s">
        <v>192</v>
      </c>
      <c r="B81" s="2" t="s">
        <v>199</v>
      </c>
      <c r="C81" s="61" t="s">
        <v>207</v>
      </c>
      <c r="D81" s="78" t="s">
        <v>221</v>
      </c>
      <c r="E81" s="38" t="s">
        <v>81</v>
      </c>
      <c r="F81" s="3" t="s">
        <v>289</v>
      </c>
      <c r="G81" s="8" t="s">
        <v>377</v>
      </c>
      <c r="H81" s="35" t="s">
        <v>456</v>
      </c>
      <c r="I81" s="35" t="s">
        <v>464</v>
      </c>
      <c r="J81" s="35" t="s">
        <v>470</v>
      </c>
      <c r="K81" s="36">
        <v>6.1728395061728392E-2</v>
      </c>
      <c r="L81" s="37">
        <v>1</v>
      </c>
      <c r="M81" s="17">
        <v>1</v>
      </c>
      <c r="N81" s="18">
        <f t="shared" si="23"/>
        <v>1</v>
      </c>
      <c r="O81" s="7">
        <f t="shared" si="26"/>
        <v>0.11494189457345523</v>
      </c>
      <c r="P81" s="8" t="str">
        <f>IF(N81=1,"ضمن الهدف",IF(N81=0,"Not measured","أقل من الهدفt"))</f>
        <v>ضمن الهدف</v>
      </c>
      <c r="Q81" s="8" t="str">
        <f>IF(N81=1,"مُحقق ",IF(N81=0,"Not مُحقق ","Not مُحقق "))</f>
        <v xml:space="preserve">مُحقق </v>
      </c>
      <c r="R81" s="8" t="s">
        <v>513</v>
      </c>
      <c r="S81" s="8"/>
      <c r="T81" s="13"/>
      <c r="U81" s="10" t="s">
        <v>484</v>
      </c>
      <c r="V81" s="4">
        <v>0.11494189457345523</v>
      </c>
      <c r="W81" s="81">
        <v>45704</v>
      </c>
    </row>
    <row r="82" spans="1:23" s="14" customFormat="1">
      <c r="A82" s="3" t="s">
        <v>193</v>
      </c>
      <c r="B82" s="2" t="s">
        <v>199</v>
      </c>
      <c r="C82" s="61" t="s">
        <v>206</v>
      </c>
      <c r="D82" s="78" t="s">
        <v>246</v>
      </c>
      <c r="E82" s="38" t="s">
        <v>82</v>
      </c>
      <c r="F82" s="3" t="s">
        <v>316</v>
      </c>
      <c r="G82" s="73" t="s">
        <v>404</v>
      </c>
      <c r="H82" s="65" t="s">
        <v>459</v>
      </c>
      <c r="I82" s="35" t="s">
        <v>464</v>
      </c>
      <c r="J82" s="35" t="s">
        <v>469</v>
      </c>
      <c r="K82" s="43">
        <v>3.7037037037037035E-2</v>
      </c>
      <c r="L82" s="35">
        <v>0</v>
      </c>
      <c r="M82" s="21">
        <v>0</v>
      </c>
      <c r="N82" s="7">
        <f t="shared" si="23"/>
        <v>1</v>
      </c>
      <c r="O82" s="7">
        <f>N82*V82</f>
        <v>6.5217533081593657E-2</v>
      </c>
      <c r="P82" s="8" t="str">
        <f>IF(N82=1,"ضمن الهدف",IF(N82=0,"Not measured","أقل من الهدفt"))</f>
        <v>ضمن الهدف</v>
      </c>
      <c r="Q82" s="8" t="str">
        <f>IF(N82=1,"مُحقق ",IF(N82=0,"Not مُحقق ","Not مُحقق "))</f>
        <v xml:space="preserve">مُحقق </v>
      </c>
      <c r="R82" s="8"/>
      <c r="S82" s="8"/>
      <c r="T82" s="13"/>
      <c r="U82" s="10" t="s">
        <v>484</v>
      </c>
      <c r="V82" s="4">
        <f>K82/56.79%</f>
        <v>6.5217533081593657E-2</v>
      </c>
      <c r="W82" s="81">
        <v>45704</v>
      </c>
    </row>
    <row r="83" spans="1:23" s="14" customFormat="1">
      <c r="A83" s="3" t="s">
        <v>193</v>
      </c>
      <c r="B83" s="2" t="s">
        <v>199</v>
      </c>
      <c r="C83" s="61" t="s">
        <v>207</v>
      </c>
      <c r="D83" s="78" t="s">
        <v>221</v>
      </c>
      <c r="E83" s="38" t="s">
        <v>83</v>
      </c>
      <c r="F83" s="3" t="s">
        <v>289</v>
      </c>
      <c r="G83" s="73" t="s">
        <v>377</v>
      </c>
      <c r="H83" s="42" t="s">
        <v>456</v>
      </c>
      <c r="I83" s="35" t="s">
        <v>464</v>
      </c>
      <c r="J83" s="35" t="s">
        <v>470</v>
      </c>
      <c r="K83" s="43">
        <v>6.1728395061728392E-2</v>
      </c>
      <c r="L83" s="44">
        <v>1</v>
      </c>
      <c r="M83" s="12">
        <v>1</v>
      </c>
      <c r="N83" s="7">
        <f t="shared" si="23"/>
        <v>1</v>
      </c>
      <c r="O83" s="7">
        <f>N83*V83</f>
        <v>0.10869588846932277</v>
      </c>
      <c r="P83" s="8" t="str">
        <f>IF(N83=1,"ضمن الهدف",IF(N83=0,"Not measured","أقل من الهدفt"))</f>
        <v>ضمن الهدف</v>
      </c>
      <c r="Q83" s="8" t="str">
        <f>IF(N83=1,"مُحقق ",IF(N83=0,"Not مُحقق ","Not مُحقق "))</f>
        <v xml:space="preserve">مُحقق </v>
      </c>
      <c r="R83" s="8"/>
      <c r="S83" s="8"/>
      <c r="T83" s="13"/>
      <c r="U83" s="10" t="s">
        <v>484</v>
      </c>
      <c r="V83" s="4">
        <f>K83/56.79%</f>
        <v>0.10869588846932277</v>
      </c>
      <c r="W83" s="81">
        <v>45704</v>
      </c>
    </row>
    <row r="84" spans="1:23" s="14" customFormat="1" ht="28">
      <c r="A84" s="3" t="s">
        <v>193</v>
      </c>
      <c r="B84" s="2" t="s">
        <v>199</v>
      </c>
      <c r="C84" s="61" t="s">
        <v>206</v>
      </c>
      <c r="D84" s="78" t="s">
        <v>216</v>
      </c>
      <c r="E84" s="38" t="s">
        <v>84</v>
      </c>
      <c r="F84" s="3" t="s">
        <v>285</v>
      </c>
      <c r="G84" s="73" t="s">
        <v>390</v>
      </c>
      <c r="H84" s="42" t="s">
        <v>456</v>
      </c>
      <c r="I84" s="35" t="s">
        <v>464</v>
      </c>
      <c r="J84" s="35" t="s">
        <v>470</v>
      </c>
      <c r="K84" s="43">
        <v>3.7037037037037035E-2</v>
      </c>
      <c r="L84" s="44">
        <v>1</v>
      </c>
      <c r="M84" s="12">
        <v>0.98</v>
      </c>
      <c r="N84" s="7">
        <f t="shared" si="23"/>
        <v>1</v>
      </c>
      <c r="O84" s="7">
        <f>N84*V84</f>
        <v>6.5217533081593657E-2</v>
      </c>
      <c r="P84" s="8" t="str">
        <f>IF(N84=1,"ضمن الهدف",IF(N84=0,"Not measured","أقل من الهدفt"))</f>
        <v>ضمن الهدف</v>
      </c>
      <c r="Q84" s="8" t="str">
        <f>IF(N84=1,"مُحقق ",IF(N84=0,"Not مُحقق ","Not مُحقق "))</f>
        <v xml:space="preserve">مُحقق </v>
      </c>
      <c r="R84" s="8"/>
      <c r="S84" s="8"/>
      <c r="T84" s="19"/>
      <c r="U84" s="10" t="s">
        <v>484</v>
      </c>
      <c r="V84" s="4">
        <f>K84/56.79%</f>
        <v>6.5217533081593657E-2</v>
      </c>
      <c r="W84" s="81">
        <v>45704</v>
      </c>
    </row>
    <row r="85" spans="1:23" s="14" customFormat="1">
      <c r="A85" s="3" t="s">
        <v>193</v>
      </c>
      <c r="B85" s="2" t="s">
        <v>199</v>
      </c>
      <c r="C85" s="61" t="s">
        <v>206</v>
      </c>
      <c r="D85" s="78" t="s">
        <v>232</v>
      </c>
      <c r="E85" s="38" t="s">
        <v>85</v>
      </c>
      <c r="F85" s="3" t="s">
        <v>280</v>
      </c>
      <c r="G85" s="73" t="s">
        <v>367</v>
      </c>
      <c r="H85" s="35" t="s">
        <v>456</v>
      </c>
      <c r="I85" s="35" t="s">
        <v>463</v>
      </c>
      <c r="J85" s="35" t="s">
        <v>470</v>
      </c>
      <c r="K85" s="39">
        <v>4.3209876543209874E-2</v>
      </c>
      <c r="L85" s="37">
        <v>1</v>
      </c>
      <c r="M85" s="17"/>
      <c r="N85" s="18">
        <f t="shared" si="23"/>
        <v>0</v>
      </c>
      <c r="O85" s="40"/>
      <c r="P85" s="8" t="str">
        <f>IF(N85=1,"ضمن الهدف",IF(N85=0,"غير مقاس ","أقل من الهدفt"))</f>
        <v xml:space="preserve">غير مقاس </v>
      </c>
      <c r="Q85" s="8" t="str">
        <f>IF(N85=1,"مُحقق ",IF(N85=0,"غير مُحقق","غير مُحقق"))</f>
        <v>غير مُحقق</v>
      </c>
      <c r="R85" s="8" t="s">
        <v>489</v>
      </c>
      <c r="S85" s="70"/>
      <c r="T85" s="13"/>
      <c r="U85" s="10" t="s">
        <v>485</v>
      </c>
      <c r="V85" s="4"/>
      <c r="W85" s="81">
        <v>45704</v>
      </c>
    </row>
    <row r="86" spans="1:23" s="14" customFormat="1">
      <c r="A86" s="3" t="s">
        <v>193</v>
      </c>
      <c r="B86" s="2" t="s">
        <v>199</v>
      </c>
      <c r="C86" s="61" t="s">
        <v>206</v>
      </c>
      <c r="D86" s="78" t="s">
        <v>232</v>
      </c>
      <c r="E86" s="38" t="s">
        <v>86</v>
      </c>
      <c r="F86" s="3" t="s">
        <v>281</v>
      </c>
      <c r="G86" s="73" t="s">
        <v>368</v>
      </c>
      <c r="H86" s="35" t="s">
        <v>456</v>
      </c>
      <c r="I86" s="35" t="s">
        <v>463</v>
      </c>
      <c r="J86" s="35" t="s">
        <v>470</v>
      </c>
      <c r="K86" s="39">
        <v>4.3209876543209874E-2</v>
      </c>
      <c r="L86" s="37">
        <v>0.8</v>
      </c>
      <c r="M86" s="17"/>
      <c r="N86" s="18">
        <f t="shared" si="23"/>
        <v>0</v>
      </c>
      <c r="O86" s="40"/>
      <c r="P86" s="8" t="str">
        <f>IF(N86=1,"ضمن الهدف",IF(N86=0,"غير مقاس ","أقل من الهدفt"))</f>
        <v xml:space="preserve">غير مقاس </v>
      </c>
      <c r="Q86" s="8" t="str">
        <f>IF(N86=1,"مُحقق ",IF(N86=0,"غير مُحقق","غير مُحقق"))</f>
        <v>غير مُحقق</v>
      </c>
      <c r="R86" s="8" t="s">
        <v>490</v>
      </c>
      <c r="S86" s="8"/>
      <c r="T86" s="13"/>
      <c r="U86" s="10" t="s">
        <v>485</v>
      </c>
      <c r="V86" s="4"/>
      <c r="W86" s="81">
        <v>45704</v>
      </c>
    </row>
    <row r="87" spans="1:23" s="14" customFormat="1">
      <c r="A87" s="3" t="s">
        <v>193</v>
      </c>
      <c r="B87" s="2" t="s">
        <v>199</v>
      </c>
      <c r="C87" s="61" t="s">
        <v>206</v>
      </c>
      <c r="D87" s="78" t="s">
        <v>245</v>
      </c>
      <c r="E87" s="38" t="s">
        <v>87</v>
      </c>
      <c r="F87" s="3" t="s">
        <v>312</v>
      </c>
      <c r="G87" s="73" t="s">
        <v>400</v>
      </c>
      <c r="H87" s="42" t="s">
        <v>456</v>
      </c>
      <c r="I87" s="35" t="s">
        <v>464</v>
      </c>
      <c r="J87" s="35" t="s">
        <v>470</v>
      </c>
      <c r="K87" s="43">
        <v>4.3209876543209874E-2</v>
      </c>
      <c r="L87" s="44">
        <v>1</v>
      </c>
      <c r="M87" s="12">
        <v>0.78</v>
      </c>
      <c r="N87" s="7">
        <f t="shared" si="23"/>
        <v>1</v>
      </c>
      <c r="O87" s="7">
        <f t="shared" ref="O87:O93" si="27">N87*V87</f>
        <v>7.608712192852593E-2</v>
      </c>
      <c r="P87" s="8" t="str">
        <f>IF(N87=1,"ضمن الهدف",IF(N87=0,"Not measured","أقل من الهدفt"))</f>
        <v>ضمن الهدف</v>
      </c>
      <c r="Q87" s="8" t="str">
        <f>IF(N87=1,"مُحقق ",IF(N87=0,"Not مُحقق ","Not مُحقق "))</f>
        <v xml:space="preserve">مُحقق </v>
      </c>
      <c r="R87" s="8"/>
      <c r="S87" s="8"/>
      <c r="T87" s="13"/>
      <c r="U87" s="10" t="s">
        <v>484</v>
      </c>
      <c r="V87" s="4">
        <f t="shared" ref="V87:V93" si="28">K87/56.79%</f>
        <v>7.608712192852593E-2</v>
      </c>
      <c r="W87" s="81">
        <v>45704</v>
      </c>
    </row>
    <row r="88" spans="1:23" s="14" customFormat="1">
      <c r="A88" s="3" t="s">
        <v>193</v>
      </c>
      <c r="B88" s="2" t="s">
        <v>199</v>
      </c>
      <c r="C88" s="61" t="s">
        <v>206</v>
      </c>
      <c r="D88" s="78" t="s">
        <v>215</v>
      </c>
      <c r="E88" s="38" t="s">
        <v>88</v>
      </c>
      <c r="F88" s="3" t="s">
        <v>284</v>
      </c>
      <c r="G88" s="8" t="s">
        <v>371</v>
      </c>
      <c r="H88" s="42" t="s">
        <v>456</v>
      </c>
      <c r="I88" s="35" t="s">
        <v>464</v>
      </c>
      <c r="J88" s="35" t="s">
        <v>470</v>
      </c>
      <c r="K88" s="43">
        <v>4.3209876543209874E-2</v>
      </c>
      <c r="L88" s="44">
        <v>1</v>
      </c>
      <c r="M88" s="12">
        <v>0.91</v>
      </c>
      <c r="N88" s="7">
        <f t="shared" si="23"/>
        <v>1</v>
      </c>
      <c r="O88" s="7">
        <f t="shared" si="27"/>
        <v>7.608712192852593E-2</v>
      </c>
      <c r="P88" s="8" t="str">
        <f>IF(N88=1,"ضمن الهدف",IF(N88=0,"Not measured","أقل من الهدفt"))</f>
        <v>ضمن الهدف</v>
      </c>
      <c r="Q88" s="8" t="str">
        <f>IF(N88=1,"مُحقق ",IF(N88=0,"Not مُحقق ","Not مُحقق "))</f>
        <v xml:space="preserve">مُحقق </v>
      </c>
      <c r="R88" s="8"/>
      <c r="S88" s="8"/>
      <c r="T88" s="13"/>
      <c r="U88" s="10" t="s">
        <v>484</v>
      </c>
      <c r="V88" s="4">
        <f t="shared" si="28"/>
        <v>7.608712192852593E-2</v>
      </c>
      <c r="W88" s="81">
        <v>45704</v>
      </c>
    </row>
    <row r="89" spans="1:23" s="14" customFormat="1" ht="28">
      <c r="A89" s="3" t="s">
        <v>193</v>
      </c>
      <c r="B89" s="2" t="s">
        <v>199</v>
      </c>
      <c r="C89" s="61" t="s">
        <v>206</v>
      </c>
      <c r="D89" s="78" t="s">
        <v>214</v>
      </c>
      <c r="E89" s="38" t="s">
        <v>89</v>
      </c>
      <c r="F89" s="3" t="s">
        <v>317</v>
      </c>
      <c r="G89" s="73" t="s">
        <v>405</v>
      </c>
      <c r="H89" s="35" t="s">
        <v>456</v>
      </c>
      <c r="I89" s="35" t="s">
        <v>464</v>
      </c>
      <c r="J89" s="35" t="s">
        <v>470</v>
      </c>
      <c r="K89" s="43">
        <v>4.3209876543209874E-2</v>
      </c>
      <c r="L89" s="44">
        <v>1</v>
      </c>
      <c r="M89" s="12">
        <v>0.94</v>
      </c>
      <c r="N89" s="7">
        <f t="shared" si="23"/>
        <v>1</v>
      </c>
      <c r="O89" s="7">
        <f t="shared" si="27"/>
        <v>7.608712192852593E-2</v>
      </c>
      <c r="P89" s="8" t="str">
        <f>IF(N89=1,"ضمن الهدف",IF(N89=0,"Not measured","أقل من الهدفt"))</f>
        <v>ضمن الهدف</v>
      </c>
      <c r="Q89" s="8" t="str">
        <f>IF(N89=1,"مُحقق ",IF(N89=0,"Not مُحقق ","Not مُحقق "))</f>
        <v xml:space="preserve">مُحقق </v>
      </c>
      <c r="R89" s="8"/>
      <c r="S89" s="8"/>
      <c r="T89" s="13"/>
      <c r="U89" s="10" t="s">
        <v>484</v>
      </c>
      <c r="V89" s="4">
        <f t="shared" si="28"/>
        <v>7.608712192852593E-2</v>
      </c>
      <c r="W89" s="81">
        <v>45704</v>
      </c>
    </row>
    <row r="90" spans="1:23" s="14" customFormat="1">
      <c r="A90" s="3" t="s">
        <v>193</v>
      </c>
      <c r="B90" s="2" t="s">
        <v>199</v>
      </c>
      <c r="C90" s="32" t="s">
        <v>204</v>
      </c>
      <c r="D90" s="77" t="s">
        <v>209</v>
      </c>
      <c r="E90" s="38" t="s">
        <v>90</v>
      </c>
      <c r="F90" s="3" t="s">
        <v>276</v>
      </c>
      <c r="G90" s="8" t="s">
        <v>363</v>
      </c>
      <c r="H90" s="35" t="s">
        <v>456</v>
      </c>
      <c r="I90" s="35" t="s">
        <v>463</v>
      </c>
      <c r="J90" s="35" t="s">
        <v>470</v>
      </c>
      <c r="K90" s="43">
        <v>3.0864197530864199E-2</v>
      </c>
      <c r="L90" s="44">
        <v>0.2</v>
      </c>
      <c r="M90" s="44"/>
      <c r="N90" s="7">
        <f t="shared" si="23"/>
        <v>0</v>
      </c>
      <c r="O90" s="7">
        <f t="shared" si="27"/>
        <v>0</v>
      </c>
      <c r="P90" s="8" t="str">
        <f>IF(N90=1,"ضمن الهدف",IF(N90=0,"غير مقاس ","أقل من الهدفt"))</f>
        <v xml:space="preserve">غير مقاس </v>
      </c>
      <c r="Q90" s="8" t="str">
        <f>IF(N90=1,"مُحقق ",IF(N90=0,"غير مُحقق","غير مُحقق"))</f>
        <v>غير مُحقق</v>
      </c>
      <c r="R90" s="8" t="s">
        <v>486</v>
      </c>
      <c r="S90" s="8"/>
      <c r="T90" s="13"/>
      <c r="U90" s="10" t="s">
        <v>484</v>
      </c>
      <c r="V90" s="4">
        <f t="shared" si="28"/>
        <v>5.434794423466139E-2</v>
      </c>
      <c r="W90" s="81">
        <v>45704</v>
      </c>
    </row>
    <row r="91" spans="1:23" s="14" customFormat="1">
      <c r="A91" s="3" t="s">
        <v>193</v>
      </c>
      <c r="B91" s="2" t="s">
        <v>199</v>
      </c>
      <c r="C91" s="61" t="s">
        <v>206</v>
      </c>
      <c r="D91" s="78" t="s">
        <v>247</v>
      </c>
      <c r="E91" s="38" t="s">
        <v>91</v>
      </c>
      <c r="F91" s="3" t="s">
        <v>318</v>
      </c>
      <c r="G91" s="73" t="s">
        <v>406</v>
      </c>
      <c r="H91" s="42" t="s">
        <v>458</v>
      </c>
      <c r="I91" s="35" t="s">
        <v>466</v>
      </c>
      <c r="J91" s="35" t="s">
        <v>469</v>
      </c>
      <c r="K91" s="43">
        <v>4.9382716049382713E-2</v>
      </c>
      <c r="L91" s="35">
        <v>15</v>
      </c>
      <c r="M91" s="45">
        <v>28.9</v>
      </c>
      <c r="N91" s="7">
        <f t="shared" si="23"/>
        <v>7.3333333333333472E-2</v>
      </c>
      <c r="O91" s="7">
        <f t="shared" si="27"/>
        <v>6.3768254568669471E-3</v>
      </c>
      <c r="P91" s="8" t="str">
        <f>IF(N91=1,"ضمن الهدف",IF(N91=0,"Not measured","أقل من الهدف"))</f>
        <v>أقل من الهدف</v>
      </c>
      <c r="Q91" s="8" t="str">
        <f>IF(N91=1,"مُحقق ",IF(N91=0,"غير مُحقق","غير مُحقق"))</f>
        <v>غير مُحقق</v>
      </c>
      <c r="R91" s="8"/>
      <c r="S91" s="8"/>
      <c r="T91" s="13"/>
      <c r="U91" s="10" t="s">
        <v>484</v>
      </c>
      <c r="V91" s="4">
        <f t="shared" si="28"/>
        <v>8.6956710775458204E-2</v>
      </c>
      <c r="W91" s="81">
        <v>45704</v>
      </c>
    </row>
    <row r="92" spans="1:23" s="14" customFormat="1">
      <c r="A92" s="3" t="s">
        <v>193</v>
      </c>
      <c r="B92" s="2" t="s">
        <v>199</v>
      </c>
      <c r="C92" s="61" t="s">
        <v>206</v>
      </c>
      <c r="D92" s="78" t="s">
        <v>247</v>
      </c>
      <c r="E92" s="38" t="s">
        <v>92</v>
      </c>
      <c r="F92" s="3" t="s">
        <v>319</v>
      </c>
      <c r="G92" s="73" t="s">
        <v>407</v>
      </c>
      <c r="H92" s="35" t="s">
        <v>458</v>
      </c>
      <c r="I92" s="35" t="s">
        <v>466</v>
      </c>
      <c r="J92" s="35" t="s">
        <v>470</v>
      </c>
      <c r="K92" s="43">
        <v>4.9382716049382713E-2</v>
      </c>
      <c r="L92" s="35">
        <v>25</v>
      </c>
      <c r="M92" s="21">
        <v>26</v>
      </c>
      <c r="N92" s="7">
        <f t="shared" si="23"/>
        <v>0.96</v>
      </c>
      <c r="O92" s="7">
        <f t="shared" si="27"/>
        <v>8.3478442344439879E-2</v>
      </c>
      <c r="P92" s="8" t="str">
        <f>IF(N92=1,"ضمن الهدف",IF(N92=0,"Not measured","أقل من الهدف"))</f>
        <v>أقل من الهدف</v>
      </c>
      <c r="Q92" s="8" t="str">
        <f>IF(N92=1,"مُحقق ",IF(N92=0,"غير مُحقق","غير مُحقق"))</f>
        <v>غير مُحقق</v>
      </c>
      <c r="R92" s="8"/>
      <c r="S92" s="8"/>
      <c r="T92" s="13"/>
      <c r="U92" s="10" t="s">
        <v>484</v>
      </c>
      <c r="V92" s="4">
        <f t="shared" si="28"/>
        <v>8.6956710775458204E-2</v>
      </c>
      <c r="W92" s="81">
        <v>45704</v>
      </c>
    </row>
    <row r="93" spans="1:23" s="14" customFormat="1">
      <c r="A93" s="3" t="s">
        <v>193</v>
      </c>
      <c r="B93" s="2" t="s">
        <v>199</v>
      </c>
      <c r="C93" s="61" t="s">
        <v>208</v>
      </c>
      <c r="D93" s="78" t="s">
        <v>218</v>
      </c>
      <c r="E93" s="38" t="s">
        <v>93</v>
      </c>
      <c r="F93" s="3" t="s">
        <v>287</v>
      </c>
      <c r="G93" s="72" t="s">
        <v>374</v>
      </c>
      <c r="H93" s="42" t="s">
        <v>456</v>
      </c>
      <c r="I93" s="35" t="s">
        <v>465</v>
      </c>
      <c r="J93" s="35" t="s">
        <v>470</v>
      </c>
      <c r="K93" s="43">
        <v>1.8518518518518517E-2</v>
      </c>
      <c r="L93" s="44">
        <v>0.75</v>
      </c>
      <c r="M93" s="12">
        <v>0.7</v>
      </c>
      <c r="N93" s="7">
        <f t="shared" si="23"/>
        <v>1</v>
      </c>
      <c r="O93" s="7">
        <f t="shared" si="27"/>
        <v>3.2608766540796828E-2</v>
      </c>
      <c r="P93" s="8" t="str">
        <f>IF(N93=1,"ضمن الهدف",IF(N93=0,"Not measured","أقل من الهدفt"))</f>
        <v>ضمن الهدف</v>
      </c>
      <c r="Q93" s="8" t="str">
        <f>IF(N93=1,"مُحقق ",IF(N93=0,"Not مُحقق ","Not مُحقق "))</f>
        <v xml:space="preserve">مُحقق </v>
      </c>
      <c r="R93" s="8"/>
      <c r="S93" s="8"/>
      <c r="T93" s="13"/>
      <c r="U93" s="10" t="s">
        <v>484</v>
      </c>
      <c r="V93" s="4">
        <f t="shared" si="28"/>
        <v>3.2608766540796828E-2</v>
      </c>
      <c r="W93" s="81">
        <v>45704</v>
      </c>
    </row>
    <row r="94" spans="1:23" s="14" customFormat="1" ht="34.5">
      <c r="A94" s="76" t="s">
        <v>193</v>
      </c>
      <c r="B94" s="2" t="s">
        <v>199</v>
      </c>
      <c r="C94" s="61" t="s">
        <v>206</v>
      </c>
      <c r="D94" s="78" t="s">
        <v>246</v>
      </c>
      <c r="E94" s="38" t="s">
        <v>94</v>
      </c>
      <c r="F94" s="3" t="s">
        <v>321</v>
      </c>
      <c r="G94" s="73" t="s">
        <v>408</v>
      </c>
      <c r="H94" s="35" t="s">
        <v>456</v>
      </c>
      <c r="I94" s="35" t="s">
        <v>464</v>
      </c>
      <c r="J94" s="35" t="s">
        <v>470</v>
      </c>
      <c r="K94" s="43">
        <v>3.0864197530864196E-2</v>
      </c>
      <c r="L94" s="44">
        <v>1</v>
      </c>
      <c r="M94" s="46"/>
      <c r="N94" s="7">
        <f t="shared" si="23"/>
        <v>0</v>
      </c>
      <c r="O94" s="7"/>
      <c r="P94" s="8" t="str">
        <f>IF(N94=1,"ضمن الهدف",IF(N94=0,"غير مقاس ","أقل من الهدفt"))</f>
        <v xml:space="preserve">غير مقاس </v>
      </c>
      <c r="Q94" s="8" t="str">
        <f>IF(N94=1,"مُحقق ",IF(N94=0,"غير مُحقق","غير مُحقق"))</f>
        <v>غير مُحقق</v>
      </c>
      <c r="R94" s="8" t="s">
        <v>512</v>
      </c>
      <c r="S94" s="8" t="s">
        <v>5</v>
      </c>
      <c r="T94" s="13"/>
      <c r="U94" s="10" t="s">
        <v>485</v>
      </c>
      <c r="V94" s="4"/>
      <c r="W94" s="81">
        <v>45704</v>
      </c>
    </row>
    <row r="95" spans="1:23" ht="28">
      <c r="A95" s="3" t="s">
        <v>193</v>
      </c>
      <c r="B95" s="2" t="s">
        <v>199</v>
      </c>
      <c r="C95" s="61" t="s">
        <v>207</v>
      </c>
      <c r="D95" s="78" t="s">
        <v>219</v>
      </c>
      <c r="E95" s="38" t="s">
        <v>95</v>
      </c>
      <c r="F95" s="3" t="s">
        <v>288</v>
      </c>
      <c r="G95" s="73" t="s">
        <v>409</v>
      </c>
      <c r="H95" s="42" t="s">
        <v>456</v>
      </c>
      <c r="I95" s="35" t="s">
        <v>463</v>
      </c>
      <c r="J95" s="35" t="s">
        <v>470</v>
      </c>
      <c r="K95" s="39">
        <v>4.9382716049382699E-2</v>
      </c>
      <c r="L95" s="37">
        <v>0.2</v>
      </c>
      <c r="M95" s="17"/>
      <c r="N95" s="18">
        <f t="shared" si="23"/>
        <v>0</v>
      </c>
      <c r="O95" s="40"/>
      <c r="P95" s="8" t="str">
        <f>IF(N95=1,"ضمن الهدف",IF(N95=0,"غير مقاس ","أقل من الهدفt"))</f>
        <v xml:space="preserve">غير مقاس </v>
      </c>
      <c r="Q95" s="8" t="str">
        <f>IF(N95=1,"مُحقق ",IF(N95=0,"غير مُحقق","غير مُحقق"))</f>
        <v>غير مُحقق</v>
      </c>
      <c r="R95" s="8" t="s">
        <v>494</v>
      </c>
      <c r="S95" s="8" t="s">
        <v>518</v>
      </c>
      <c r="T95" s="13"/>
      <c r="U95" s="10" t="s">
        <v>485</v>
      </c>
      <c r="W95" s="81">
        <v>45704</v>
      </c>
    </row>
    <row r="96" spans="1:23" s="14" customFormat="1" ht="28">
      <c r="A96" s="3" t="s">
        <v>193</v>
      </c>
      <c r="B96" s="2" t="s">
        <v>199</v>
      </c>
      <c r="C96" s="61" t="s">
        <v>207</v>
      </c>
      <c r="D96" s="78" t="s">
        <v>223</v>
      </c>
      <c r="E96" s="38" t="s">
        <v>96</v>
      </c>
      <c r="F96" s="3" t="s">
        <v>291</v>
      </c>
      <c r="G96" s="73" t="s">
        <v>403</v>
      </c>
      <c r="H96" s="42" t="s">
        <v>456</v>
      </c>
      <c r="I96" s="35" t="s">
        <v>464</v>
      </c>
      <c r="J96" s="35" t="s">
        <v>470</v>
      </c>
      <c r="K96" s="43">
        <v>4.9382716049382713E-2</v>
      </c>
      <c r="L96" s="44">
        <v>0.9</v>
      </c>
      <c r="M96" s="12">
        <v>0.9</v>
      </c>
      <c r="N96" s="7">
        <f t="shared" si="23"/>
        <v>1</v>
      </c>
      <c r="O96" s="7">
        <f>N96*V96</f>
        <v>8.6956710775458204E-2</v>
      </c>
      <c r="P96" s="8" t="str">
        <f>IF(N96=1,"ضمن الهدف",IF(N96=0,"Not measured","أقل من الهدفt"))</f>
        <v>ضمن الهدف</v>
      </c>
      <c r="Q96" s="8" t="str">
        <f>IF(N96=1,"مُحقق ",IF(N96=0,"Not مُحقق ","Not مُحقق "))</f>
        <v xml:space="preserve">مُحقق </v>
      </c>
      <c r="R96" s="8"/>
      <c r="S96" s="8"/>
      <c r="T96" s="13"/>
      <c r="U96" s="10" t="s">
        <v>484</v>
      </c>
      <c r="V96" s="4">
        <f>K96/56.79%</f>
        <v>8.6956710775458204E-2</v>
      </c>
      <c r="W96" s="81">
        <v>45704</v>
      </c>
    </row>
    <row r="97" spans="1:23" s="14" customFormat="1">
      <c r="A97" s="3" t="s">
        <v>193</v>
      </c>
      <c r="B97" s="2" t="s">
        <v>199</v>
      </c>
      <c r="C97" s="61" t="s">
        <v>208</v>
      </c>
      <c r="D97" s="78" t="s">
        <v>218</v>
      </c>
      <c r="E97" s="38" t="s">
        <v>97</v>
      </c>
      <c r="F97" s="3" t="s">
        <v>320</v>
      </c>
      <c r="G97" s="73" t="s">
        <v>410</v>
      </c>
      <c r="H97" s="35" t="s">
        <v>456</v>
      </c>
      <c r="I97" s="47" t="s">
        <v>463</v>
      </c>
      <c r="J97" s="35" t="s">
        <v>470</v>
      </c>
      <c r="K97" s="48">
        <v>1.8518518518518517E-2</v>
      </c>
      <c r="L97" s="49">
        <v>0.75</v>
      </c>
      <c r="M97" s="12">
        <v>0.86</v>
      </c>
      <c r="N97" s="7">
        <f t="shared" si="23"/>
        <v>0.85333333333333339</v>
      </c>
      <c r="O97" s="7">
        <f>N97*V97</f>
        <v>2.782614744814663E-2</v>
      </c>
      <c r="P97" s="8" t="str">
        <f>IF(N97=1,"ضمن الهدف",IF(N97=0,"Not measured","أقل من الهدف"))</f>
        <v>أقل من الهدف</v>
      </c>
      <c r="Q97" s="8" t="str">
        <f>IF(N97=1,"مُحقق ",IF(N97=0,"غير مُحقق","غير مُحقق"))</f>
        <v>غير مُحقق</v>
      </c>
      <c r="R97" s="8"/>
      <c r="S97" s="8"/>
      <c r="T97" s="13"/>
      <c r="U97" s="10" t="s">
        <v>484</v>
      </c>
      <c r="V97" s="4">
        <f>K97/56.79%</f>
        <v>3.2608766540796828E-2</v>
      </c>
      <c r="W97" s="81">
        <v>45704</v>
      </c>
    </row>
    <row r="98" spans="1:23" s="14" customFormat="1">
      <c r="A98" s="3" t="s">
        <v>193</v>
      </c>
      <c r="B98" s="2" t="s">
        <v>199</v>
      </c>
      <c r="C98" s="61" t="s">
        <v>206</v>
      </c>
      <c r="D98" s="78" t="s">
        <v>246</v>
      </c>
      <c r="E98" s="38" t="s">
        <v>98</v>
      </c>
      <c r="F98" s="3" t="s">
        <v>322</v>
      </c>
      <c r="G98" s="73" t="s">
        <v>411</v>
      </c>
      <c r="H98" s="35" t="s">
        <v>456</v>
      </c>
      <c r="I98" s="35" t="s">
        <v>465</v>
      </c>
      <c r="J98" s="35" t="s">
        <v>470</v>
      </c>
      <c r="K98" s="39">
        <v>3.0864197530864196E-2</v>
      </c>
      <c r="L98" s="37">
        <v>1</v>
      </c>
      <c r="M98" s="17"/>
      <c r="N98" s="18">
        <f t="shared" si="23"/>
        <v>0</v>
      </c>
      <c r="O98" s="40"/>
      <c r="P98" s="8" t="str">
        <f>IF(N98=1,"ضمن الهدف",IF(N98=0,"غير مقاس ","أقل من الهدفt"))</f>
        <v xml:space="preserve">غير مقاس </v>
      </c>
      <c r="Q98" s="8" t="str">
        <f>IF(N98=1,"مُحقق ",IF(N98=0,"غير مُحقق","غير مُحقق"))</f>
        <v>غير مُحقق</v>
      </c>
      <c r="R98" s="8" t="s">
        <v>511</v>
      </c>
      <c r="S98" s="8"/>
      <c r="T98" s="13"/>
      <c r="U98" s="10" t="s">
        <v>485</v>
      </c>
      <c r="V98" s="4"/>
      <c r="W98" s="81">
        <v>45704</v>
      </c>
    </row>
    <row r="99" spans="1:23" s="14" customFormat="1">
      <c r="A99" s="3" t="s">
        <v>193</v>
      </c>
      <c r="B99" s="2" t="s">
        <v>199</v>
      </c>
      <c r="C99" s="61" t="s">
        <v>206</v>
      </c>
      <c r="D99" s="78" t="s">
        <v>248</v>
      </c>
      <c r="E99" s="38" t="s">
        <v>99</v>
      </c>
      <c r="F99" s="3" t="s">
        <v>323</v>
      </c>
      <c r="G99" s="73" t="s">
        <v>412</v>
      </c>
      <c r="H99" s="35" t="s">
        <v>457</v>
      </c>
      <c r="I99" s="35" t="s">
        <v>466</v>
      </c>
      <c r="J99" s="35" t="s">
        <v>470</v>
      </c>
      <c r="K99" s="43">
        <v>3.7037037037037035E-2</v>
      </c>
      <c r="L99" s="44">
        <v>0.98</v>
      </c>
      <c r="M99" s="12">
        <v>0.99</v>
      </c>
      <c r="N99" s="7">
        <f t="shared" si="23"/>
        <v>0.98979591836734693</v>
      </c>
      <c r="O99" s="7">
        <f>N99*V99</f>
        <v>6.4552048050148816E-2</v>
      </c>
      <c r="P99" s="8" t="str">
        <f>IF(N99=1,"ضمن الهدف",IF(N99=0,"Not measured","أقل من الهدف"))</f>
        <v>أقل من الهدف</v>
      </c>
      <c r="Q99" s="8" t="str">
        <f>IF(N99=1,"مُحقق ",IF(N99=0,"غير مُحقق","غير مُحقق"))</f>
        <v>غير مُحقق</v>
      </c>
      <c r="R99" s="8"/>
      <c r="S99" s="8"/>
      <c r="T99" s="13"/>
      <c r="U99" s="10" t="s">
        <v>484</v>
      </c>
      <c r="V99" s="4">
        <f>K99/56.79%</f>
        <v>6.5217533081593657E-2</v>
      </c>
      <c r="W99" s="81">
        <v>45704</v>
      </c>
    </row>
    <row r="100" spans="1:23" s="14" customFormat="1" ht="28">
      <c r="A100" s="3" t="s">
        <v>193</v>
      </c>
      <c r="B100" s="2" t="s">
        <v>199</v>
      </c>
      <c r="C100" s="32" t="s">
        <v>204</v>
      </c>
      <c r="D100" s="78" t="s">
        <v>249</v>
      </c>
      <c r="E100" s="38" t="s">
        <v>100</v>
      </c>
      <c r="F100" s="3" t="s">
        <v>324</v>
      </c>
      <c r="G100" s="73" t="s">
        <v>413</v>
      </c>
      <c r="H100" s="35" t="s">
        <v>456</v>
      </c>
      <c r="I100" s="35" t="s">
        <v>463</v>
      </c>
      <c r="J100" s="35" t="s">
        <v>470</v>
      </c>
      <c r="K100" s="43">
        <v>4.9382716049382713E-2</v>
      </c>
      <c r="L100" s="44">
        <v>0.1</v>
      </c>
      <c r="M100" s="12">
        <v>9.5000000000000001E-2</v>
      </c>
      <c r="N100" s="7">
        <f t="shared" si="23"/>
        <v>1</v>
      </c>
      <c r="O100" s="7">
        <f>N100*V100</f>
        <v>8.6956710775458204E-2</v>
      </c>
      <c r="P100" s="8" t="str">
        <f>IF(N100=1,"ضمن الهدف",IF(N100=0,"Not measured","أقل من الهدفt"))</f>
        <v>ضمن الهدف</v>
      </c>
      <c r="Q100" s="8" t="str">
        <f>IF(N100=1,"مُحقق ",IF(N100=0,"Not مُحقق ","Not مُحقق "))</f>
        <v xml:space="preserve">مُحقق </v>
      </c>
      <c r="R100" s="8"/>
      <c r="S100" s="8"/>
      <c r="T100" s="13"/>
      <c r="U100" s="10" t="s">
        <v>484</v>
      </c>
      <c r="V100" s="4">
        <f>K100/56.79%</f>
        <v>8.6956710775458204E-2</v>
      </c>
      <c r="W100" s="81">
        <v>45704</v>
      </c>
    </row>
    <row r="101" spans="1:23" s="14" customFormat="1" ht="23">
      <c r="A101" s="3" t="s">
        <v>193</v>
      </c>
      <c r="B101" s="2" t="s">
        <v>199</v>
      </c>
      <c r="C101" s="61" t="s">
        <v>206</v>
      </c>
      <c r="D101" s="78" t="s">
        <v>214</v>
      </c>
      <c r="E101" s="38" t="s">
        <v>101</v>
      </c>
      <c r="F101" s="3" t="s">
        <v>283</v>
      </c>
      <c r="G101" s="73" t="s">
        <v>401</v>
      </c>
      <c r="H101" s="42" t="s">
        <v>456</v>
      </c>
      <c r="I101" s="35" t="s">
        <v>465</v>
      </c>
      <c r="J101" s="35" t="s">
        <v>470</v>
      </c>
      <c r="K101" s="39">
        <v>2.4691358024691357E-2</v>
      </c>
      <c r="L101" s="37">
        <v>1</v>
      </c>
      <c r="M101" s="17"/>
      <c r="N101" s="18">
        <f t="shared" si="23"/>
        <v>0</v>
      </c>
      <c r="O101" s="40"/>
      <c r="P101" s="8" t="str">
        <f>IF(N101=1,"ضمن الهدف",IF(N101=0,"غير مقاس ","أقل من الهدفt"))</f>
        <v xml:space="preserve">غير مقاس </v>
      </c>
      <c r="Q101" s="8" t="str">
        <f>IF(N101=1,"مُحقق ",IF(N101=0,"غير مُحقق","غير مُحقق"))</f>
        <v>غير مُحقق</v>
      </c>
      <c r="R101" s="8" t="s">
        <v>492</v>
      </c>
      <c r="S101" s="8"/>
      <c r="T101" s="13"/>
      <c r="U101" s="10" t="s">
        <v>485</v>
      </c>
      <c r="V101" s="4"/>
      <c r="W101" s="81">
        <v>45704</v>
      </c>
    </row>
    <row r="102" spans="1:23" s="14" customFormat="1">
      <c r="A102" s="77" t="s">
        <v>194</v>
      </c>
      <c r="B102" s="2" t="s">
        <v>199</v>
      </c>
      <c r="C102" s="61" t="s">
        <v>208</v>
      </c>
      <c r="D102" s="3" t="s">
        <v>250</v>
      </c>
      <c r="E102" s="2" t="s">
        <v>102</v>
      </c>
      <c r="F102" s="3" t="s">
        <v>325</v>
      </c>
      <c r="G102" s="8" t="s">
        <v>414</v>
      </c>
      <c r="H102" s="3" t="s">
        <v>456</v>
      </c>
      <c r="I102" s="3" t="s">
        <v>465</v>
      </c>
      <c r="J102" s="3" t="s">
        <v>470</v>
      </c>
      <c r="K102" s="4">
        <v>7.03125E-2</v>
      </c>
      <c r="L102" s="12">
        <v>0.75</v>
      </c>
      <c r="M102" s="12">
        <v>0.74</v>
      </c>
      <c r="N102" s="7">
        <f t="shared" si="23"/>
        <v>1</v>
      </c>
      <c r="O102" s="7">
        <f>N102*V102</f>
        <v>5.3311471680946243E-2</v>
      </c>
      <c r="P102" s="8" t="str">
        <f>IF(N102=1,"ضمن الهدف",IF(N102=0,"Not measured","أقل من الهدفt"))</f>
        <v>ضمن الهدف</v>
      </c>
      <c r="Q102" s="8" t="str">
        <f>IF(N102=1,"مُحقق ",IF(N102=0,"Not مُحقق ","Not مُحقق "))</f>
        <v xml:space="preserve">مُحقق </v>
      </c>
      <c r="R102" s="8"/>
      <c r="S102" s="8"/>
      <c r="T102" s="13"/>
      <c r="U102" s="10" t="s">
        <v>484</v>
      </c>
      <c r="V102" s="4">
        <f>K102/131.89%</f>
        <v>5.3311471680946243E-2</v>
      </c>
      <c r="W102" s="81">
        <v>45704</v>
      </c>
    </row>
    <row r="103" spans="1:23" s="14" customFormat="1">
      <c r="A103" s="77" t="s">
        <v>194</v>
      </c>
      <c r="B103" s="2" t="s">
        <v>199</v>
      </c>
      <c r="C103" s="61" t="s">
        <v>207</v>
      </c>
      <c r="D103" s="74" t="s">
        <v>221</v>
      </c>
      <c r="E103" s="2" t="s">
        <v>103</v>
      </c>
      <c r="F103" s="74" t="s">
        <v>289</v>
      </c>
      <c r="G103" s="8" t="s">
        <v>377</v>
      </c>
      <c r="H103" s="3" t="s">
        <v>456</v>
      </c>
      <c r="I103" s="3" t="s">
        <v>464</v>
      </c>
      <c r="J103" s="3" t="s">
        <v>470</v>
      </c>
      <c r="K103" s="4">
        <v>7.8125E-2</v>
      </c>
      <c r="L103" s="12">
        <v>1</v>
      </c>
      <c r="M103" s="12">
        <v>1</v>
      </c>
      <c r="N103" s="7">
        <f t="shared" si="23"/>
        <v>1</v>
      </c>
      <c r="O103" s="7">
        <f>N103*V103</f>
        <v>5.9234968534384716E-2</v>
      </c>
      <c r="P103" s="8" t="str">
        <f>IF(N103=1,"ضمن الهدف",IF(N103=0,"Not measured","أقل من الهدفt"))</f>
        <v>ضمن الهدف</v>
      </c>
      <c r="Q103" s="8" t="str">
        <f>IF(N103=1,"مُحقق ",IF(N103=0,"Not مُحقق ","Not مُحقق "))</f>
        <v xml:space="preserve">مُحقق </v>
      </c>
      <c r="R103" s="8"/>
      <c r="S103" s="8"/>
      <c r="T103" s="13"/>
      <c r="U103" s="10" t="s">
        <v>484</v>
      </c>
      <c r="V103" s="4">
        <f>K103/131.89%</f>
        <v>5.9234968534384716E-2</v>
      </c>
      <c r="W103" s="81">
        <v>45704</v>
      </c>
    </row>
    <row r="104" spans="1:23" s="14" customFormat="1">
      <c r="A104" s="77" t="s">
        <v>194</v>
      </c>
      <c r="B104" s="2" t="s">
        <v>199</v>
      </c>
      <c r="C104" s="61" t="s">
        <v>206</v>
      </c>
      <c r="D104" s="3" t="s">
        <v>251</v>
      </c>
      <c r="E104" s="2" t="s">
        <v>104</v>
      </c>
      <c r="F104" s="3" t="s">
        <v>326</v>
      </c>
      <c r="G104" s="8" t="s">
        <v>415</v>
      </c>
      <c r="H104" s="3" t="s">
        <v>456</v>
      </c>
      <c r="I104" s="3" t="s">
        <v>464</v>
      </c>
      <c r="J104" s="3" t="s">
        <v>470</v>
      </c>
      <c r="K104" s="4">
        <v>6.25E-2</v>
      </c>
      <c r="L104" s="12">
        <v>1</v>
      </c>
      <c r="M104" s="12">
        <v>0.75</v>
      </c>
      <c r="N104" s="7">
        <f t="shared" si="23"/>
        <v>1</v>
      </c>
      <c r="O104" s="7">
        <f>N104*V104</f>
        <v>4.738797482750777E-2</v>
      </c>
      <c r="P104" s="8" t="str">
        <f>IF(N104=1,"ضمن الهدف",IF(N104=0,"Not measured","أقل من الهدفt"))</f>
        <v>ضمن الهدف</v>
      </c>
      <c r="Q104" s="8" t="str">
        <f>IF(N104=1,"مُحقق ",IF(N104=0,"Not مُحقق ","Not مُحقق "))</f>
        <v xml:space="preserve">مُحقق </v>
      </c>
      <c r="R104" s="8"/>
      <c r="S104" s="8"/>
      <c r="T104" s="13"/>
      <c r="U104" s="10" t="s">
        <v>484</v>
      </c>
      <c r="V104" s="4">
        <f>K104/131.89%</f>
        <v>4.738797482750777E-2</v>
      </c>
      <c r="W104" s="81">
        <v>45704</v>
      </c>
    </row>
    <row r="105" spans="1:23" ht="23">
      <c r="A105" s="77" t="s">
        <v>194</v>
      </c>
      <c r="B105" s="2" t="s">
        <v>199</v>
      </c>
      <c r="C105" s="61" t="s">
        <v>208</v>
      </c>
      <c r="D105" s="3" t="s">
        <v>252</v>
      </c>
      <c r="E105" s="2" t="s">
        <v>105</v>
      </c>
      <c r="F105" s="3" t="s">
        <v>327</v>
      </c>
      <c r="G105" s="8" t="s">
        <v>416</v>
      </c>
      <c r="H105" s="3" t="s">
        <v>456</v>
      </c>
      <c r="I105" s="3" t="s">
        <v>466</v>
      </c>
      <c r="J105" s="3" t="s">
        <v>470</v>
      </c>
      <c r="K105" s="4">
        <v>4.5801526717557252E-2</v>
      </c>
      <c r="L105" s="12">
        <v>0.05</v>
      </c>
      <c r="M105" s="12">
        <v>0.05</v>
      </c>
      <c r="N105" s="7">
        <f t="shared" si="23"/>
        <v>1</v>
      </c>
      <c r="O105" s="7">
        <f>N105*V105</f>
        <v>3.4727065522448447E-2</v>
      </c>
      <c r="P105" s="8" t="str">
        <f>IF(N105=1,"ضمن الهدف",IF(N105=0,"Not measured","أقل من الهدفt"))</f>
        <v>ضمن الهدف</v>
      </c>
      <c r="Q105" s="8" t="str">
        <f>IF(N105=1,"مُحقق ",IF(N105=0,"Not مُحقق ","Not مُحقق "))</f>
        <v xml:space="preserve">مُحقق </v>
      </c>
      <c r="R105" s="8"/>
      <c r="S105" s="8"/>
      <c r="T105" s="13"/>
      <c r="U105" s="10" t="s">
        <v>484</v>
      </c>
      <c r="V105" s="4">
        <f>K105/131.89%</f>
        <v>3.4727065522448447E-2</v>
      </c>
      <c r="W105" s="81">
        <v>45704</v>
      </c>
    </row>
    <row r="106" spans="1:23" s="14" customFormat="1" ht="23">
      <c r="A106" s="74" t="s">
        <v>195</v>
      </c>
      <c r="B106" s="2" t="s">
        <v>199</v>
      </c>
      <c r="C106" s="61" t="s">
        <v>206</v>
      </c>
      <c r="D106" s="74" t="s">
        <v>214</v>
      </c>
      <c r="E106" s="32" t="s">
        <v>106</v>
      </c>
      <c r="F106" s="3" t="s">
        <v>283</v>
      </c>
      <c r="G106" s="8" t="s">
        <v>396</v>
      </c>
      <c r="H106" s="3" t="s">
        <v>456</v>
      </c>
      <c r="I106" s="3" t="s">
        <v>465</v>
      </c>
      <c r="J106" s="3" t="s">
        <v>470</v>
      </c>
      <c r="K106" s="15">
        <v>3.0534351145038167E-2</v>
      </c>
      <c r="L106" s="17">
        <v>1</v>
      </c>
      <c r="M106" s="17"/>
      <c r="N106" s="18">
        <f t="shared" si="23"/>
        <v>0</v>
      </c>
      <c r="O106" s="24"/>
      <c r="P106" s="8" t="str">
        <f>IF(N106=1,"ضمن الهدف",IF(N106=0,"غير مقاس ","أقل من الهدفt"))</f>
        <v xml:space="preserve">غير مقاس </v>
      </c>
      <c r="Q106" s="8" t="str">
        <f>IF(N106=1,"مُحقق ",IF(N106=0,"غير مُحقق","غير مُحقق"))</f>
        <v>غير مُحقق</v>
      </c>
      <c r="R106" s="8" t="s">
        <v>492</v>
      </c>
      <c r="S106" s="8" t="s">
        <v>519</v>
      </c>
      <c r="T106" s="13"/>
      <c r="U106" s="10" t="s">
        <v>485</v>
      </c>
      <c r="V106" s="4"/>
      <c r="W106" s="81">
        <v>45704</v>
      </c>
    </row>
    <row r="107" spans="1:23" s="14" customFormat="1" ht="23">
      <c r="A107" s="77" t="s">
        <v>194</v>
      </c>
      <c r="B107" s="2" t="s">
        <v>199</v>
      </c>
      <c r="C107" s="61" t="s">
        <v>208</v>
      </c>
      <c r="D107" s="3" t="s">
        <v>253</v>
      </c>
      <c r="E107" s="2" t="s">
        <v>107</v>
      </c>
      <c r="F107" s="3" t="s">
        <v>328</v>
      </c>
      <c r="G107" s="8" t="s">
        <v>417</v>
      </c>
      <c r="H107" s="3" t="s">
        <v>456</v>
      </c>
      <c r="I107" s="3" t="s">
        <v>466</v>
      </c>
      <c r="J107" s="3" t="s">
        <v>470</v>
      </c>
      <c r="K107" s="4">
        <v>4.5801526717557252E-2</v>
      </c>
      <c r="L107" s="12">
        <v>0.05</v>
      </c>
      <c r="M107" s="12">
        <v>0.05</v>
      </c>
      <c r="N107" s="7">
        <f t="shared" si="23"/>
        <v>1</v>
      </c>
      <c r="O107" s="7">
        <f>N107*V107</f>
        <v>3.4727065522448447E-2</v>
      </c>
      <c r="P107" s="8" t="str">
        <f>IF(N107=1,"ضمن الهدف",IF(N107=0,"Not measured","أقل من الهدفt"))</f>
        <v>ضمن الهدف</v>
      </c>
      <c r="Q107" s="8" t="str">
        <f>IF(N107=1,"مُحقق ",IF(N107=0,"Not مُحقق ","Not مُحقق "))</f>
        <v xml:space="preserve">مُحقق </v>
      </c>
      <c r="R107" s="8"/>
      <c r="S107" s="8"/>
      <c r="T107" s="13"/>
      <c r="U107" s="10" t="s">
        <v>484</v>
      </c>
      <c r="V107" s="4">
        <f>K107/131.89%</f>
        <v>3.4727065522448447E-2</v>
      </c>
      <c r="W107" s="81">
        <v>45704</v>
      </c>
    </row>
    <row r="108" spans="1:23" s="14" customFormat="1">
      <c r="A108" s="77" t="s">
        <v>194</v>
      </c>
      <c r="B108" s="2" t="s">
        <v>199</v>
      </c>
      <c r="C108" s="61" t="s">
        <v>206</v>
      </c>
      <c r="D108" s="74" t="s">
        <v>260</v>
      </c>
      <c r="E108" s="2" t="s">
        <v>108</v>
      </c>
      <c r="F108" s="74" t="s">
        <v>329</v>
      </c>
      <c r="G108" s="8" t="s">
        <v>418</v>
      </c>
      <c r="H108" s="3" t="s">
        <v>456</v>
      </c>
      <c r="I108" s="3" t="s">
        <v>463</v>
      </c>
      <c r="J108" s="3" t="s">
        <v>470</v>
      </c>
      <c r="K108" s="4">
        <v>6.25E-2</v>
      </c>
      <c r="L108" s="12">
        <v>1</v>
      </c>
      <c r="M108" s="12">
        <v>1</v>
      </c>
      <c r="N108" s="7">
        <f t="shared" si="23"/>
        <v>1</v>
      </c>
      <c r="O108" s="7">
        <f>N108*V108</f>
        <v>4.738797482750777E-2</v>
      </c>
      <c r="P108" s="8" t="str">
        <f>IF(N108=1,"ضمن الهدف",IF(N108=0,"Not measured","أقل من الهدفt"))</f>
        <v>ضمن الهدف</v>
      </c>
      <c r="Q108" s="8" t="str">
        <f>IF(N108=1,"مُحقق ",IF(N108=0,"Not مُحقق ","Not مُحقق "))</f>
        <v xml:space="preserve">مُحقق </v>
      </c>
      <c r="R108" s="8" t="s">
        <v>510</v>
      </c>
      <c r="S108" s="8"/>
      <c r="T108" s="13"/>
      <c r="U108" s="10" t="s">
        <v>484</v>
      </c>
      <c r="V108" s="4">
        <f>K108/131.89%</f>
        <v>4.738797482750777E-2</v>
      </c>
      <c r="W108" s="81">
        <v>45704</v>
      </c>
    </row>
    <row r="109" spans="1:23" s="14" customFormat="1">
      <c r="A109" s="77" t="s">
        <v>194</v>
      </c>
      <c r="B109" s="2" t="s">
        <v>199</v>
      </c>
      <c r="C109" s="61" t="s">
        <v>206</v>
      </c>
      <c r="D109" s="3" t="s">
        <v>261</v>
      </c>
      <c r="E109" s="2" t="s">
        <v>109</v>
      </c>
      <c r="F109" s="3" t="s">
        <v>330</v>
      </c>
      <c r="G109" s="8" t="s">
        <v>419</v>
      </c>
      <c r="H109" s="3" t="s">
        <v>456</v>
      </c>
      <c r="I109" s="3" t="s">
        <v>464</v>
      </c>
      <c r="J109" s="3" t="s">
        <v>470</v>
      </c>
      <c r="K109" s="4">
        <v>3.8167938931297711E-2</v>
      </c>
      <c r="L109" s="50">
        <v>1</v>
      </c>
      <c r="M109" s="12">
        <v>1</v>
      </c>
      <c r="N109" s="7">
        <f t="shared" si="23"/>
        <v>1</v>
      </c>
      <c r="O109" s="7">
        <f>N109*V109</f>
        <v>2.8939221268707037E-2</v>
      </c>
      <c r="P109" s="8" t="str">
        <f>IF(N109=1,"ضمن الهدف",IF(N109=0,"Not measured","أقل من الهدفt"))</f>
        <v>ضمن الهدف</v>
      </c>
      <c r="Q109" s="8" t="str">
        <f>IF(N109=1,"مُحقق ",IF(N109=0,"Not مُحقق ","Not مُحقق "))</f>
        <v xml:space="preserve">مُحقق </v>
      </c>
      <c r="R109" s="8"/>
      <c r="S109" s="8"/>
      <c r="T109" s="13"/>
      <c r="U109" s="10" t="s">
        <v>484</v>
      </c>
      <c r="V109" s="4">
        <f>K109/131.89%</f>
        <v>2.8939221268707037E-2</v>
      </c>
      <c r="W109" s="81">
        <v>45704</v>
      </c>
    </row>
    <row r="110" spans="1:23" s="14" customFormat="1">
      <c r="A110" s="77" t="s">
        <v>194</v>
      </c>
      <c r="B110" s="2" t="s">
        <v>199</v>
      </c>
      <c r="C110" s="61" t="s">
        <v>206</v>
      </c>
      <c r="D110" s="74" t="s">
        <v>262</v>
      </c>
      <c r="E110" s="2" t="s">
        <v>110</v>
      </c>
      <c r="F110" s="74" t="s">
        <v>331</v>
      </c>
      <c r="G110" s="8" t="s">
        <v>420</v>
      </c>
      <c r="H110" s="3" t="s">
        <v>456</v>
      </c>
      <c r="I110" s="3" t="s">
        <v>463</v>
      </c>
      <c r="J110" s="3" t="s">
        <v>470</v>
      </c>
      <c r="K110" s="4">
        <v>5.46875E-2</v>
      </c>
      <c r="L110" s="12">
        <v>0.8</v>
      </c>
      <c r="M110" s="12">
        <v>0.8</v>
      </c>
      <c r="N110" s="7">
        <f t="shared" si="23"/>
        <v>1</v>
      </c>
      <c r="O110" s="7">
        <f>N110*V110</f>
        <v>4.1464477974069304E-2</v>
      </c>
      <c r="P110" s="8" t="str">
        <f>IF(N110=1,"ضمن الهدف",IF(N110=0,"Not measured","أقل من الهدفt"))</f>
        <v>ضمن الهدف</v>
      </c>
      <c r="Q110" s="8" t="str">
        <f>IF(N110=1,"مُحقق ",IF(N110=0,"Not مُحقق ","Not مُحقق "))</f>
        <v xml:space="preserve">مُحقق </v>
      </c>
      <c r="R110" s="8"/>
      <c r="S110" s="8"/>
      <c r="T110" s="13"/>
      <c r="U110" s="10" t="s">
        <v>484</v>
      </c>
      <c r="V110" s="4">
        <f>K110/131.89%</f>
        <v>4.1464477974069304E-2</v>
      </c>
      <c r="W110" s="81">
        <v>45704</v>
      </c>
    </row>
    <row r="111" spans="1:23" s="14" customFormat="1">
      <c r="A111" s="3" t="s">
        <v>195</v>
      </c>
      <c r="B111" s="2" t="s">
        <v>199</v>
      </c>
      <c r="C111" s="61" t="s">
        <v>206</v>
      </c>
      <c r="D111" s="3" t="s">
        <v>232</v>
      </c>
      <c r="E111" s="2" t="s">
        <v>111</v>
      </c>
      <c r="F111" s="3" t="s">
        <v>280</v>
      </c>
      <c r="G111" s="8" t="s">
        <v>367</v>
      </c>
      <c r="H111" s="3" t="s">
        <v>456</v>
      </c>
      <c r="I111" s="3" t="s">
        <v>463</v>
      </c>
      <c r="J111" s="3" t="s">
        <v>470</v>
      </c>
      <c r="K111" s="15">
        <v>5.3435114503816793E-2</v>
      </c>
      <c r="L111" s="17">
        <v>1</v>
      </c>
      <c r="M111" s="17"/>
      <c r="N111" s="18">
        <f t="shared" si="23"/>
        <v>0</v>
      </c>
      <c r="O111" s="24"/>
      <c r="P111" s="8" t="str">
        <f>IF(N111=1,"ضمن الهدف",IF(N111=0,"غير مقاس ","أقل من الهدفt"))</f>
        <v xml:space="preserve">غير مقاس </v>
      </c>
      <c r="Q111" s="8" t="str">
        <f>IF(N111=1,"مُحقق ",IF(N111=0,"غير مُحقق","غير مُحقق"))</f>
        <v>غير مُحقق</v>
      </c>
      <c r="R111" s="8" t="s">
        <v>489</v>
      </c>
      <c r="S111" s="8"/>
      <c r="T111" s="13"/>
      <c r="U111" s="10" t="s">
        <v>485</v>
      </c>
      <c r="V111" s="4"/>
      <c r="W111" s="81">
        <v>45704</v>
      </c>
    </row>
    <row r="112" spans="1:23" s="14" customFormat="1">
      <c r="A112" s="3" t="s">
        <v>195</v>
      </c>
      <c r="B112" s="2" t="s">
        <v>199</v>
      </c>
      <c r="C112" s="61" t="s">
        <v>206</v>
      </c>
      <c r="D112" s="3" t="s">
        <v>232</v>
      </c>
      <c r="E112" s="2" t="s">
        <v>112</v>
      </c>
      <c r="F112" s="3" t="s">
        <v>281</v>
      </c>
      <c r="G112" s="8" t="s">
        <v>368</v>
      </c>
      <c r="H112" s="3" t="s">
        <v>456</v>
      </c>
      <c r="I112" s="3" t="s">
        <v>463</v>
      </c>
      <c r="J112" s="3" t="s">
        <v>470</v>
      </c>
      <c r="K112" s="15">
        <v>5.3435114503816793E-2</v>
      </c>
      <c r="L112" s="17">
        <v>0.8</v>
      </c>
      <c r="M112" s="17"/>
      <c r="N112" s="18">
        <f t="shared" si="23"/>
        <v>0</v>
      </c>
      <c r="O112" s="24"/>
      <c r="P112" s="8" t="str">
        <f>IF(N112=1,"ضمن الهدف",IF(N112=0,"غير مقاس ","أقل من الهدفt"))</f>
        <v xml:space="preserve">غير مقاس </v>
      </c>
      <c r="Q112" s="8" t="str">
        <f>IF(N112=1,"مُحقق ",IF(N112=0,"غير مُحقق","غير مُحقق"))</f>
        <v>غير مُحقق</v>
      </c>
      <c r="R112" s="8" t="s">
        <v>490</v>
      </c>
      <c r="S112" s="8" t="s">
        <v>5</v>
      </c>
      <c r="T112" s="13"/>
      <c r="U112" s="10" t="s">
        <v>485</v>
      </c>
      <c r="V112" s="4"/>
      <c r="W112" s="81">
        <v>45704</v>
      </c>
    </row>
    <row r="113" spans="1:23" s="14" customFormat="1">
      <c r="A113" s="77" t="s">
        <v>194</v>
      </c>
      <c r="B113" s="2" t="s">
        <v>199</v>
      </c>
      <c r="C113" s="61" t="s">
        <v>206</v>
      </c>
      <c r="D113" s="3" t="s">
        <v>216</v>
      </c>
      <c r="E113" s="2" t="s">
        <v>113</v>
      </c>
      <c r="F113" s="3" t="s">
        <v>285</v>
      </c>
      <c r="G113" s="8" t="s">
        <v>390</v>
      </c>
      <c r="H113" s="3" t="s">
        <v>456</v>
      </c>
      <c r="I113" s="3" t="s">
        <v>464</v>
      </c>
      <c r="J113" s="3" t="s">
        <v>470</v>
      </c>
      <c r="K113" s="4">
        <v>4.5801526717557252E-2</v>
      </c>
      <c r="L113" s="12">
        <v>1</v>
      </c>
      <c r="M113" s="12">
        <v>1</v>
      </c>
      <c r="N113" s="7">
        <f t="shared" si="23"/>
        <v>1</v>
      </c>
      <c r="O113" s="7">
        <f>N113*V113</f>
        <v>3.4727065522448447E-2</v>
      </c>
      <c r="P113" s="8" t="str">
        <f>IF(N113=1,"ضمن الهدف",IF(N113=0,"Not measured","أقل من الهدفt"))</f>
        <v>ضمن الهدف</v>
      </c>
      <c r="Q113" s="8" t="str">
        <f>IF(N113=1,"مُحقق ",IF(N113=0,"Not مُحقق ","Not مُحقق "))</f>
        <v xml:space="preserve">مُحقق </v>
      </c>
      <c r="R113" s="8"/>
      <c r="S113" s="8"/>
      <c r="T113" s="19"/>
      <c r="U113" s="10" t="s">
        <v>484</v>
      </c>
      <c r="V113" s="4">
        <f>K113/131.89%</f>
        <v>3.4727065522448447E-2</v>
      </c>
      <c r="W113" s="81">
        <v>45704</v>
      </c>
    </row>
    <row r="114" spans="1:23" s="14" customFormat="1">
      <c r="A114" s="77" t="s">
        <v>194</v>
      </c>
      <c r="B114" s="2" t="s">
        <v>199</v>
      </c>
      <c r="C114" s="61" t="s">
        <v>208</v>
      </c>
      <c r="D114" s="3" t="s">
        <v>266</v>
      </c>
      <c r="E114" s="2" t="s">
        <v>114</v>
      </c>
      <c r="F114" s="3" t="s">
        <v>332</v>
      </c>
      <c r="G114" s="8" t="s">
        <v>421</v>
      </c>
      <c r="H114" s="3" t="s">
        <v>456</v>
      </c>
      <c r="I114" s="3" t="s">
        <v>464</v>
      </c>
      <c r="J114" s="3" t="s">
        <v>470</v>
      </c>
      <c r="K114" s="4">
        <v>3.0534351145038167E-2</v>
      </c>
      <c r="L114" s="12">
        <v>0.75</v>
      </c>
      <c r="M114" s="12">
        <v>0.75</v>
      </c>
      <c r="N114" s="7">
        <f t="shared" si="23"/>
        <v>1</v>
      </c>
      <c r="O114" s="7">
        <f>N114*V114</f>
        <v>2.315137701496563E-2</v>
      </c>
      <c r="P114" s="8" t="str">
        <f>IF(N114=1,"ضمن الهدف",IF(N114=0,"Not measured","أقل من الهدفt"))</f>
        <v>ضمن الهدف</v>
      </c>
      <c r="Q114" s="8" t="str">
        <f>IF(N114=1,"مُحقق ",IF(N114=0,"Not مُحقق ","Not مُحقق "))</f>
        <v xml:space="preserve">مُحقق </v>
      </c>
      <c r="R114" s="8"/>
      <c r="S114" s="8"/>
      <c r="T114" s="13"/>
      <c r="U114" s="10" t="s">
        <v>484</v>
      </c>
      <c r="V114" s="4">
        <f>K114/131.89%</f>
        <v>2.315137701496563E-2</v>
      </c>
      <c r="W114" s="81">
        <v>45704</v>
      </c>
    </row>
    <row r="115" spans="1:23" s="14" customFormat="1">
      <c r="A115" s="77" t="s">
        <v>194</v>
      </c>
      <c r="B115" s="2" t="s">
        <v>199</v>
      </c>
      <c r="C115" s="61" t="s">
        <v>206</v>
      </c>
      <c r="D115" s="3" t="s">
        <v>267</v>
      </c>
      <c r="E115" s="2" t="s">
        <v>115</v>
      </c>
      <c r="F115" s="3" t="s">
        <v>333</v>
      </c>
      <c r="G115" s="8" t="s">
        <v>422</v>
      </c>
      <c r="H115" s="3" t="s">
        <v>456</v>
      </c>
      <c r="I115" s="3" t="s">
        <v>464</v>
      </c>
      <c r="J115" s="3" t="s">
        <v>470</v>
      </c>
      <c r="K115" s="4">
        <v>7.03125E-2</v>
      </c>
      <c r="L115" s="12">
        <v>1</v>
      </c>
      <c r="M115" s="12">
        <v>0.79</v>
      </c>
      <c r="N115" s="7">
        <f t="shared" si="23"/>
        <v>1</v>
      </c>
      <c r="O115" s="7">
        <f>N115*V115</f>
        <v>5.3311471680946243E-2</v>
      </c>
      <c r="P115" s="8" t="str">
        <f>IF(N115=1,"ضمن الهدف",IF(N115=0,"Not measured","أقل من الهدفt"))</f>
        <v>ضمن الهدف</v>
      </c>
      <c r="Q115" s="8" t="str">
        <f>IF(N115=1,"مُحقق ",IF(N115=0,"Not مُحقق ","Not مُحقق "))</f>
        <v xml:space="preserve">مُحقق </v>
      </c>
      <c r="R115" s="8"/>
      <c r="S115" s="8"/>
      <c r="T115" s="13"/>
      <c r="U115" s="10" t="s">
        <v>484</v>
      </c>
      <c r="V115" s="4">
        <f>K115/131.89%</f>
        <v>5.3311471680946243E-2</v>
      </c>
      <c r="W115" s="81">
        <v>45704</v>
      </c>
    </row>
    <row r="116" spans="1:23" s="14" customFormat="1" ht="23">
      <c r="A116" s="77" t="s">
        <v>194</v>
      </c>
      <c r="B116" s="2" t="s">
        <v>199</v>
      </c>
      <c r="C116" s="61" t="s">
        <v>208</v>
      </c>
      <c r="D116" s="3" t="s">
        <v>253</v>
      </c>
      <c r="E116" s="2" t="s">
        <v>116</v>
      </c>
      <c r="F116" s="3" t="s">
        <v>334</v>
      </c>
      <c r="G116" s="8" t="s">
        <v>423</v>
      </c>
      <c r="H116" s="3" t="s">
        <v>456</v>
      </c>
      <c r="I116" s="3" t="s">
        <v>464</v>
      </c>
      <c r="J116" s="3" t="s">
        <v>470</v>
      </c>
      <c r="K116" s="4">
        <v>6.8702290076335881E-2</v>
      </c>
      <c r="L116" s="50">
        <v>1</v>
      </c>
      <c r="M116" s="12">
        <v>1</v>
      </c>
      <c r="N116" s="7">
        <f t="shared" si="23"/>
        <v>1</v>
      </c>
      <c r="O116" s="7">
        <f>N116*V116</f>
        <v>5.2090598283672671E-2</v>
      </c>
      <c r="P116" s="8" t="str">
        <f>IF(N116=1,"ضمن الهدف",IF(N116=0,"Not measured","أقل من الهدفt"))</f>
        <v>ضمن الهدف</v>
      </c>
      <c r="Q116" s="8" t="str">
        <f>IF(N116=1,"مُحقق ",IF(N116=0,"Not مُحقق ","Not مُحقق "))</f>
        <v xml:space="preserve">مُحقق </v>
      </c>
      <c r="R116" s="8"/>
      <c r="S116" s="8"/>
      <c r="T116" s="13"/>
      <c r="U116" s="10" t="s">
        <v>484</v>
      </c>
      <c r="V116" s="4">
        <f>K116/131.89%</f>
        <v>5.2090598283672671E-2</v>
      </c>
      <c r="W116" s="81">
        <v>45704</v>
      </c>
    </row>
    <row r="117" spans="1:23" s="14" customFormat="1">
      <c r="A117" s="77" t="s">
        <v>194</v>
      </c>
      <c r="B117" s="2" t="s">
        <v>199</v>
      </c>
      <c r="C117" s="61" t="s">
        <v>208</v>
      </c>
      <c r="D117" s="3" t="s">
        <v>253</v>
      </c>
      <c r="E117" s="2" t="s">
        <v>117</v>
      </c>
      <c r="F117" s="3" t="s">
        <v>335</v>
      </c>
      <c r="G117" s="8" t="s">
        <v>424</v>
      </c>
      <c r="H117" s="3" t="s">
        <v>456</v>
      </c>
      <c r="I117" s="3" t="s">
        <v>466</v>
      </c>
      <c r="J117" s="3" t="s">
        <v>470</v>
      </c>
      <c r="K117" s="4">
        <v>6.1068702290076333E-2</v>
      </c>
      <c r="L117" s="12">
        <v>1</v>
      </c>
      <c r="M117" s="12">
        <v>1</v>
      </c>
      <c r="N117" s="7">
        <f t="shared" si="23"/>
        <v>1</v>
      </c>
      <c r="O117" s="7">
        <f>N117*V117</f>
        <v>4.630275402993126E-2</v>
      </c>
      <c r="P117" s="8" t="str">
        <f>IF(N117=1,"ضمن الهدف",IF(N117=0,"Not measured","أقل من الهدفt"))</f>
        <v>ضمن الهدف</v>
      </c>
      <c r="Q117" s="8" t="str">
        <f>IF(N117=1,"مُحقق ",IF(N117=0,"Not مُحقق ","Not مُحقق "))</f>
        <v xml:space="preserve">مُحقق </v>
      </c>
      <c r="R117" s="8"/>
      <c r="S117" s="8"/>
      <c r="T117" s="13"/>
      <c r="U117" s="10" t="s">
        <v>484</v>
      </c>
      <c r="V117" s="4">
        <f>K117/131.89%</f>
        <v>4.630275402993126E-2</v>
      </c>
      <c r="W117" s="81">
        <v>45704</v>
      </c>
    </row>
    <row r="118" spans="1:23" s="14" customFormat="1">
      <c r="A118" s="77" t="s">
        <v>194</v>
      </c>
      <c r="B118" s="2" t="s">
        <v>199</v>
      </c>
      <c r="C118" s="61" t="s">
        <v>206</v>
      </c>
      <c r="D118" s="3" t="s">
        <v>232</v>
      </c>
      <c r="E118" s="2" t="s">
        <v>118</v>
      </c>
      <c r="F118" s="3" t="s">
        <v>280</v>
      </c>
      <c r="G118" s="8" t="s">
        <v>367</v>
      </c>
      <c r="H118" s="3" t="s">
        <v>456</v>
      </c>
      <c r="I118" s="3" t="s">
        <v>463</v>
      </c>
      <c r="J118" s="3" t="s">
        <v>470</v>
      </c>
      <c r="K118" s="15">
        <v>5.46875E-2</v>
      </c>
      <c r="L118" s="17">
        <v>1</v>
      </c>
      <c r="M118" s="17"/>
      <c r="N118" s="18">
        <f t="shared" si="23"/>
        <v>0</v>
      </c>
      <c r="O118" s="24"/>
      <c r="P118" s="8" t="str">
        <f>IF(N118=1,"ضمن الهدف",IF(N118=0,"غير مقاس ","أقل من الهدفt"))</f>
        <v xml:space="preserve">غير مقاس </v>
      </c>
      <c r="Q118" s="8" t="str">
        <f>IF(N118=1,"مُحقق ",IF(N118=0,"غير مُحقق","غير مُحقق"))</f>
        <v>غير مُحقق</v>
      </c>
      <c r="R118" s="8" t="s">
        <v>489</v>
      </c>
      <c r="S118" s="8"/>
      <c r="T118" s="13"/>
      <c r="U118" s="10" t="s">
        <v>485</v>
      </c>
      <c r="V118" s="4"/>
      <c r="W118" s="81">
        <v>45704</v>
      </c>
    </row>
    <row r="119" spans="1:23" s="14" customFormat="1">
      <c r="A119" s="77" t="s">
        <v>194</v>
      </c>
      <c r="B119" s="2" t="s">
        <v>199</v>
      </c>
      <c r="C119" s="61" t="s">
        <v>206</v>
      </c>
      <c r="D119" s="3" t="s">
        <v>265</v>
      </c>
      <c r="E119" s="2" t="s">
        <v>119</v>
      </c>
      <c r="F119" s="3" t="s">
        <v>336</v>
      </c>
      <c r="G119" s="8" t="s">
        <v>425</v>
      </c>
      <c r="H119" s="3" t="s">
        <v>456</v>
      </c>
      <c r="I119" s="3" t="s">
        <v>464</v>
      </c>
      <c r="J119" s="3" t="s">
        <v>470</v>
      </c>
      <c r="K119" s="4">
        <v>6.1068702290076333E-2</v>
      </c>
      <c r="L119" s="12">
        <v>1</v>
      </c>
      <c r="M119" s="28">
        <v>1</v>
      </c>
      <c r="N119" s="7">
        <f t="shared" si="23"/>
        <v>1</v>
      </c>
      <c r="O119" s="7">
        <f>N119*V119</f>
        <v>4.630275402993126E-2</v>
      </c>
      <c r="P119" s="8" t="str">
        <f>IF(N119=1,"ضمن الهدف",IF(N119=0,"Not measured","أقل من الهدفt"))</f>
        <v>ضمن الهدف</v>
      </c>
      <c r="Q119" s="8" t="str">
        <f>IF(N119=1,"مُحقق ",IF(N119=0,"Not مُحقق ","Not مُحقق "))</f>
        <v xml:space="preserve">مُحقق </v>
      </c>
      <c r="R119" s="8"/>
      <c r="S119" s="8"/>
      <c r="T119" s="13"/>
      <c r="U119" s="10" t="s">
        <v>484</v>
      </c>
      <c r="V119" s="4">
        <f>K119/131.89%</f>
        <v>4.630275402993126E-2</v>
      </c>
      <c r="W119" s="81">
        <v>45704</v>
      </c>
    </row>
    <row r="120" spans="1:23" s="14" customFormat="1" ht="23">
      <c r="A120" s="3" t="s">
        <v>195</v>
      </c>
      <c r="B120" s="2" t="s">
        <v>199</v>
      </c>
      <c r="C120" s="61" t="s">
        <v>207</v>
      </c>
      <c r="D120" s="3" t="s">
        <v>220</v>
      </c>
      <c r="E120" s="2" t="s">
        <v>120</v>
      </c>
      <c r="F120" s="3" t="s">
        <v>288</v>
      </c>
      <c r="G120" s="8" t="s">
        <v>409</v>
      </c>
      <c r="H120" s="3" t="s">
        <v>456</v>
      </c>
      <c r="I120" s="3" t="s">
        <v>463</v>
      </c>
      <c r="J120" s="3" t="s">
        <v>470</v>
      </c>
      <c r="K120" s="15">
        <v>6.1068702290076333E-2</v>
      </c>
      <c r="L120" s="17">
        <v>0.2</v>
      </c>
      <c r="M120" s="17"/>
      <c r="N120" s="18">
        <f t="shared" si="23"/>
        <v>0</v>
      </c>
      <c r="O120" s="24"/>
      <c r="P120" s="8" t="str">
        <f>IF(N120=1,"ضمن الهدف",IF(N120=0,"غير مقاس ","أقل من الهدفt"))</f>
        <v xml:space="preserve">غير مقاس </v>
      </c>
      <c r="Q120" s="8" t="str">
        <f>IF(N120=1,"مُحقق ",IF(N120=0,"غير مُحقق","غير مُحقق"))</f>
        <v>غير مُحقق</v>
      </c>
      <c r="R120" s="8" t="s">
        <v>494</v>
      </c>
      <c r="S120" s="8" t="s">
        <v>518</v>
      </c>
      <c r="T120" s="13"/>
      <c r="U120" s="10" t="s">
        <v>485</v>
      </c>
      <c r="V120" s="4"/>
      <c r="W120" s="81">
        <v>45704</v>
      </c>
    </row>
    <row r="121" spans="1:23">
      <c r="A121" s="76" t="s">
        <v>196</v>
      </c>
      <c r="B121" s="2" t="s">
        <v>199</v>
      </c>
      <c r="C121" s="32" t="s">
        <v>204</v>
      </c>
      <c r="D121" s="77" t="s">
        <v>209</v>
      </c>
      <c r="E121" s="32" t="s">
        <v>121</v>
      </c>
      <c r="F121" s="3" t="s">
        <v>276</v>
      </c>
      <c r="G121" s="8" t="s">
        <v>363</v>
      </c>
      <c r="H121" s="3" t="s">
        <v>456</v>
      </c>
      <c r="I121" s="3" t="s">
        <v>463</v>
      </c>
      <c r="J121" s="3" t="s">
        <v>470</v>
      </c>
      <c r="K121" s="51">
        <v>2.8301886792452831E-2</v>
      </c>
      <c r="L121" s="12">
        <v>0.2</v>
      </c>
      <c r="M121" s="28"/>
      <c r="N121" s="7">
        <f t="shared" si="23"/>
        <v>0</v>
      </c>
      <c r="O121" s="7">
        <f>N121*V121</f>
        <v>0</v>
      </c>
      <c r="P121" s="8" t="str">
        <f>IF(N121=1,"ضمن الهدف",IF(N121=0,"غير مقاس ","أقل من الهدفt"))</f>
        <v xml:space="preserve">غير مقاس </v>
      </c>
      <c r="Q121" s="8" t="str">
        <f>IF(N121=1,"مُحقق ",IF(N121=0,"غير مُحقق","غير مُحقق"))</f>
        <v>غير مُحقق</v>
      </c>
      <c r="R121" s="8" t="s">
        <v>486</v>
      </c>
      <c r="S121" s="8"/>
      <c r="T121" s="19"/>
      <c r="U121" s="10" t="s">
        <v>484</v>
      </c>
      <c r="V121" s="4">
        <f>K121/48.113%</f>
        <v>5.8823783161417557E-2</v>
      </c>
      <c r="W121" s="81">
        <v>45704</v>
      </c>
    </row>
    <row r="122" spans="1:23">
      <c r="A122" s="76" t="s">
        <v>196</v>
      </c>
      <c r="B122" s="2" t="s">
        <v>199</v>
      </c>
      <c r="C122" s="32" t="s">
        <v>204</v>
      </c>
      <c r="D122" s="77" t="s">
        <v>209</v>
      </c>
      <c r="E122" s="32" t="s">
        <v>122</v>
      </c>
      <c r="F122" s="3" t="s">
        <v>307</v>
      </c>
      <c r="G122" s="8" t="s">
        <v>394</v>
      </c>
      <c r="H122" s="3" t="s">
        <v>456</v>
      </c>
      <c r="I122" s="3" t="s">
        <v>464</v>
      </c>
      <c r="J122" s="3" t="s">
        <v>470</v>
      </c>
      <c r="K122" s="4">
        <v>7.5471698113207544E-2</v>
      </c>
      <c r="L122" s="5">
        <v>1</v>
      </c>
      <c r="M122" s="28"/>
      <c r="N122" s="7">
        <f t="shared" si="23"/>
        <v>0</v>
      </c>
      <c r="O122" s="7"/>
      <c r="P122" s="8" t="str">
        <f>IF(N122=1,"ضمن الهدف",IF(N122=0,"غير مقاس ","أقل من الهدفt"))</f>
        <v xml:space="preserve">غير مقاس </v>
      </c>
      <c r="Q122" s="8" t="str">
        <f>IF(N122=1,"مُحقق ",IF(N122=0,"غير مُحقق","غير مُحقق"))</f>
        <v>غير مُحقق</v>
      </c>
      <c r="R122" s="8" t="s">
        <v>509</v>
      </c>
      <c r="S122" s="8"/>
      <c r="T122" s="19"/>
      <c r="U122" s="10" t="s">
        <v>485</v>
      </c>
      <c r="W122" s="81">
        <v>45704</v>
      </c>
    </row>
    <row r="123" spans="1:23">
      <c r="A123" s="3" t="s">
        <v>196</v>
      </c>
      <c r="B123" s="2" t="s">
        <v>199</v>
      </c>
      <c r="C123" s="61" t="s">
        <v>206</v>
      </c>
      <c r="D123" s="74" t="s">
        <v>259</v>
      </c>
      <c r="E123" s="32" t="s">
        <v>123</v>
      </c>
      <c r="F123" s="3" t="s">
        <v>337</v>
      </c>
      <c r="G123" s="8" t="s">
        <v>426</v>
      </c>
      <c r="H123" s="3" t="s">
        <v>456</v>
      </c>
      <c r="I123" s="3" t="s">
        <v>466</v>
      </c>
      <c r="J123" s="3" t="s">
        <v>470</v>
      </c>
      <c r="K123" s="15">
        <v>5.6603773584905662E-2</v>
      </c>
      <c r="L123" s="17">
        <v>0.99</v>
      </c>
      <c r="M123" s="17"/>
      <c r="N123" s="18">
        <f t="shared" si="23"/>
        <v>0</v>
      </c>
      <c r="O123" s="24"/>
      <c r="P123" s="8" t="str">
        <f>IF(N123=1,"ضمن الهدف",IF(N123=0,"غير مقاس ","أقل من الهدفt"))</f>
        <v xml:space="preserve">غير مقاس </v>
      </c>
      <c r="Q123" s="8" t="str">
        <f>IF(N123=1,"مُحقق ",IF(N123=0,"غير مُحقق","غير مُحقق"))</f>
        <v>غير مُحقق</v>
      </c>
      <c r="R123" s="8" t="s">
        <v>508</v>
      </c>
      <c r="S123" s="8" t="s">
        <v>520</v>
      </c>
      <c r="T123" s="19"/>
      <c r="U123" s="10" t="s">
        <v>485</v>
      </c>
      <c r="W123" s="81">
        <v>45704</v>
      </c>
    </row>
    <row r="124" spans="1:23">
      <c r="A124" s="3" t="s">
        <v>196</v>
      </c>
      <c r="B124" s="2" t="s">
        <v>199</v>
      </c>
      <c r="C124" s="61" t="s">
        <v>206</v>
      </c>
      <c r="D124" s="3" t="s">
        <v>259</v>
      </c>
      <c r="E124" s="2" t="s">
        <v>124</v>
      </c>
      <c r="F124" s="3" t="s">
        <v>338</v>
      </c>
      <c r="G124" s="8" t="s">
        <v>427</v>
      </c>
      <c r="H124" s="3" t="s">
        <v>456</v>
      </c>
      <c r="I124" s="3" t="s">
        <v>466</v>
      </c>
      <c r="J124" s="3" t="s">
        <v>470</v>
      </c>
      <c r="K124" s="51">
        <v>5.6603773584905662E-2</v>
      </c>
      <c r="L124" s="12">
        <v>1</v>
      </c>
      <c r="M124" s="12">
        <v>1</v>
      </c>
      <c r="N124" s="7">
        <f t="shared" si="23"/>
        <v>1</v>
      </c>
      <c r="O124" s="7">
        <f>N124*V124</f>
        <v>0.11764756632283511</v>
      </c>
      <c r="P124" s="8" t="str">
        <f>IF(N124=1,"ضمن الهدف",IF(N124=0,"Not measured","أقل من الهدفt"))</f>
        <v>ضمن الهدف</v>
      </c>
      <c r="Q124" s="8" t="str">
        <f>IF(N124=1,"مُحقق ",IF(N124=0,"Not مُحقق ","Not مُحقق "))</f>
        <v xml:space="preserve">مُحقق </v>
      </c>
      <c r="R124" s="8"/>
      <c r="S124" s="8"/>
      <c r="T124" s="19"/>
      <c r="U124" s="10" t="s">
        <v>484</v>
      </c>
      <c r="V124" s="4">
        <f>K124/48.113%</f>
        <v>0.11764756632283511</v>
      </c>
      <c r="W124" s="81">
        <v>45704</v>
      </c>
    </row>
    <row r="125" spans="1:23" ht="23">
      <c r="A125" s="3" t="s">
        <v>196</v>
      </c>
      <c r="B125" s="2" t="s">
        <v>199</v>
      </c>
      <c r="C125" s="61" t="s">
        <v>206</v>
      </c>
      <c r="D125" s="3" t="s">
        <v>238</v>
      </c>
      <c r="E125" s="2" t="s">
        <v>125</v>
      </c>
      <c r="F125" s="3" t="s">
        <v>339</v>
      </c>
      <c r="G125" s="8" t="s">
        <v>428</v>
      </c>
      <c r="H125" s="3" t="s">
        <v>456</v>
      </c>
      <c r="I125" s="3" t="s">
        <v>464</v>
      </c>
      <c r="J125" s="3" t="s">
        <v>470</v>
      </c>
      <c r="K125" s="51">
        <v>5.6603773584905662E-2</v>
      </c>
      <c r="L125" s="12">
        <v>1</v>
      </c>
      <c r="M125" s="12">
        <v>1</v>
      </c>
      <c r="N125" s="7">
        <f t="shared" si="23"/>
        <v>1</v>
      </c>
      <c r="O125" s="7">
        <f>N125*V125</f>
        <v>0.11764756632283511</v>
      </c>
      <c r="P125" s="8" t="str">
        <f>IF(N125=1,"ضمن الهدف",IF(N125=0,"Not measured","أقل من الهدفt"))</f>
        <v>ضمن الهدف</v>
      </c>
      <c r="Q125" s="8" t="str">
        <f>IF(N125=1,"مُحقق ",IF(N125=0,"Not مُحقق ","Not مُحقق "))</f>
        <v xml:space="preserve">مُحقق </v>
      </c>
      <c r="R125" s="8"/>
      <c r="S125" s="8"/>
      <c r="T125" s="19"/>
      <c r="U125" s="10" t="s">
        <v>484</v>
      </c>
      <c r="V125" s="4">
        <f>K125/48.113%</f>
        <v>0.11764756632283511</v>
      </c>
      <c r="W125" s="81">
        <v>45704</v>
      </c>
    </row>
    <row r="126" spans="1:23">
      <c r="A126" s="3" t="s">
        <v>196</v>
      </c>
      <c r="B126" s="2" t="s">
        <v>199</v>
      </c>
      <c r="C126" s="61" t="s">
        <v>206</v>
      </c>
      <c r="D126" s="3" t="s">
        <v>238</v>
      </c>
      <c r="E126" s="2" t="s">
        <v>126</v>
      </c>
      <c r="F126" s="3" t="s">
        <v>280</v>
      </c>
      <c r="G126" s="8" t="s">
        <v>367</v>
      </c>
      <c r="H126" s="3" t="s">
        <v>456</v>
      </c>
      <c r="I126" s="3" t="s">
        <v>463</v>
      </c>
      <c r="J126" s="3" t="s">
        <v>470</v>
      </c>
      <c r="K126" s="15">
        <v>3.7735849056603772E-2</v>
      </c>
      <c r="L126" s="17">
        <v>1</v>
      </c>
      <c r="M126" s="17">
        <v>1</v>
      </c>
      <c r="N126" s="18">
        <f t="shared" si="23"/>
        <v>1</v>
      </c>
      <c r="O126" s="24"/>
      <c r="P126" s="8" t="str">
        <f>IF(N126=1,"ضمن الهدف",IF(N126=0,"Not measured","أقل من الهدفt"))</f>
        <v>ضمن الهدف</v>
      </c>
      <c r="Q126" s="8" t="str">
        <f>IF(N126=1,"مُحقق ",IF(N126=0,"Not مُحقق ","Not مُحقق "))</f>
        <v xml:space="preserve">مُحقق </v>
      </c>
      <c r="R126" s="8" t="s">
        <v>489</v>
      </c>
      <c r="S126" s="8"/>
      <c r="T126" s="19"/>
      <c r="U126" s="10" t="s">
        <v>485</v>
      </c>
      <c r="W126" s="81">
        <v>45704</v>
      </c>
    </row>
    <row r="127" spans="1:23">
      <c r="A127" s="3" t="s">
        <v>196</v>
      </c>
      <c r="B127" s="2" t="s">
        <v>199</v>
      </c>
      <c r="C127" s="61" t="s">
        <v>206</v>
      </c>
      <c r="D127" s="3" t="s">
        <v>238</v>
      </c>
      <c r="E127" s="2" t="s">
        <v>127</v>
      </c>
      <c r="F127" s="3" t="s">
        <v>281</v>
      </c>
      <c r="G127" s="8" t="s">
        <v>368</v>
      </c>
      <c r="H127" s="3" t="s">
        <v>456</v>
      </c>
      <c r="I127" s="3" t="s">
        <v>463</v>
      </c>
      <c r="J127" s="3" t="s">
        <v>470</v>
      </c>
      <c r="K127" s="15">
        <v>6.6037735849056603E-2</v>
      </c>
      <c r="L127" s="17">
        <v>0.8</v>
      </c>
      <c r="M127" s="17">
        <v>1</v>
      </c>
      <c r="N127" s="18">
        <f t="shared" si="23"/>
        <v>0.75</v>
      </c>
      <c r="O127" s="24"/>
      <c r="P127" s="8" t="str">
        <f>IF(N127=1,"ضمن الهدف",IF(N127=0,"Not measured","أقل من الهدف"))</f>
        <v>أقل من الهدف</v>
      </c>
      <c r="Q127" s="8" t="str">
        <f>IF(N127=1,"مُحقق ",IF(N127=0,"غير مُحقق","غير مُحقق"))</f>
        <v>غير مُحقق</v>
      </c>
      <c r="R127" s="8" t="s">
        <v>490</v>
      </c>
      <c r="S127" s="8" t="s">
        <v>5</v>
      </c>
      <c r="T127" s="19"/>
      <c r="U127" s="10" t="s">
        <v>485</v>
      </c>
      <c r="W127" s="81">
        <v>45704</v>
      </c>
    </row>
    <row r="128" spans="1:23">
      <c r="A128" s="3" t="s">
        <v>196</v>
      </c>
      <c r="B128" s="2" t="s">
        <v>199</v>
      </c>
      <c r="C128" s="61" t="s">
        <v>206</v>
      </c>
      <c r="D128" s="3" t="s">
        <v>216</v>
      </c>
      <c r="E128" s="2" t="s">
        <v>128</v>
      </c>
      <c r="F128" s="3" t="s">
        <v>285</v>
      </c>
      <c r="G128" s="8" t="s">
        <v>390</v>
      </c>
      <c r="H128" s="3" t="s">
        <v>456</v>
      </c>
      <c r="I128" s="3" t="s">
        <v>464</v>
      </c>
      <c r="J128" s="3" t="s">
        <v>470</v>
      </c>
      <c r="K128" s="51">
        <v>4.716981132075472E-2</v>
      </c>
      <c r="L128" s="12">
        <v>1</v>
      </c>
      <c r="M128" s="12">
        <v>1</v>
      </c>
      <c r="N128" s="7">
        <f t="shared" si="23"/>
        <v>1</v>
      </c>
      <c r="O128" s="7">
        <f>N128*V128</f>
        <v>9.8039638602362603E-2</v>
      </c>
      <c r="P128" s="8" t="str">
        <f>IF(N128=1,"ضمن الهدف",IF(N128=0,"Not measured","أقل من الهدفt"))</f>
        <v>ضمن الهدف</v>
      </c>
      <c r="Q128" s="8" t="str">
        <f>IF(N128=1,"مُحقق ",IF(N128=0,"Not مُحقق ","Not مُحقق "))</f>
        <v xml:space="preserve">مُحقق </v>
      </c>
      <c r="R128" s="8"/>
      <c r="S128" s="8"/>
      <c r="T128" s="19"/>
      <c r="U128" s="10" t="s">
        <v>484</v>
      </c>
      <c r="V128" s="4">
        <f>K128/48.113%</f>
        <v>9.8039638602362603E-2</v>
      </c>
      <c r="W128" s="81">
        <v>45704</v>
      </c>
    </row>
    <row r="129" spans="1:23">
      <c r="A129" s="3" t="s">
        <v>196</v>
      </c>
      <c r="B129" s="2" t="s">
        <v>199</v>
      </c>
      <c r="C129" s="61" t="s">
        <v>206</v>
      </c>
      <c r="D129" s="3" t="s">
        <v>215</v>
      </c>
      <c r="E129" s="2" t="s">
        <v>129</v>
      </c>
      <c r="F129" s="3" t="s">
        <v>284</v>
      </c>
      <c r="G129" s="8" t="s">
        <v>371</v>
      </c>
      <c r="H129" s="3" t="s">
        <v>456</v>
      </c>
      <c r="I129" s="3" t="s">
        <v>464</v>
      </c>
      <c r="J129" s="3" t="s">
        <v>470</v>
      </c>
      <c r="K129" s="51">
        <v>2.8301886792452831E-2</v>
      </c>
      <c r="L129" s="12">
        <v>1</v>
      </c>
      <c r="M129" s="25">
        <v>0.8</v>
      </c>
      <c r="N129" s="7">
        <f t="shared" si="23"/>
        <v>1</v>
      </c>
      <c r="O129" s="7">
        <f>N129*V129</f>
        <v>5.8823783161417557E-2</v>
      </c>
      <c r="P129" s="8" t="str">
        <f>IF(N129=1,"ضمن الهدف",IF(N129=0,"Not measured","أقل من الهدفt"))</f>
        <v>ضمن الهدف</v>
      </c>
      <c r="Q129" s="8" t="str">
        <f>IF(N129=1,"مُحقق ",IF(N129=0,"Not مُحقق ","Not مُحقق "))</f>
        <v xml:space="preserve">مُحقق </v>
      </c>
      <c r="R129" s="8"/>
      <c r="S129" s="8"/>
      <c r="T129" s="19"/>
      <c r="U129" s="10" t="s">
        <v>484</v>
      </c>
      <c r="V129" s="4">
        <f>K129/48.113%</f>
        <v>5.8823783161417557E-2</v>
      </c>
      <c r="W129" s="81">
        <v>45704</v>
      </c>
    </row>
    <row r="130" spans="1:23" ht="23">
      <c r="A130" s="3" t="s">
        <v>196</v>
      </c>
      <c r="B130" s="2" t="s">
        <v>199</v>
      </c>
      <c r="C130" s="61" t="s">
        <v>206</v>
      </c>
      <c r="D130" s="74" t="s">
        <v>214</v>
      </c>
      <c r="E130" s="32" t="s">
        <v>130</v>
      </c>
      <c r="F130" s="3" t="s">
        <v>283</v>
      </c>
      <c r="G130" s="8" t="s">
        <v>396</v>
      </c>
      <c r="H130" s="3" t="s">
        <v>456</v>
      </c>
      <c r="I130" s="3" t="s">
        <v>465</v>
      </c>
      <c r="J130" s="3" t="s">
        <v>470</v>
      </c>
      <c r="K130" s="15">
        <v>7.5471698113207544E-2</v>
      </c>
      <c r="L130" s="17">
        <v>1</v>
      </c>
      <c r="M130" s="17">
        <v>1</v>
      </c>
      <c r="N130" s="18">
        <f t="shared" si="23"/>
        <v>1</v>
      </c>
      <c r="O130" s="24"/>
      <c r="P130" s="8" t="str">
        <f>IF(N130=1,"ضمن الهدف",IF(N130=0,"Not measured","أقل من الهدفt"))</f>
        <v>ضمن الهدف</v>
      </c>
      <c r="Q130" s="8" t="str">
        <f>IF(N130=1,"مُحقق ",IF(N130=0,"Not مُحقق ","Not مُحقق "))</f>
        <v xml:space="preserve">مُحقق </v>
      </c>
      <c r="R130" s="8" t="s">
        <v>492</v>
      </c>
      <c r="S130" s="8" t="s">
        <v>519</v>
      </c>
      <c r="T130" s="19"/>
      <c r="U130" s="10" t="s">
        <v>485</v>
      </c>
      <c r="W130" s="81">
        <v>45704</v>
      </c>
    </row>
    <row r="131" spans="1:23">
      <c r="A131" s="3" t="s">
        <v>196</v>
      </c>
      <c r="B131" s="2" t="s">
        <v>199</v>
      </c>
      <c r="C131" s="61" t="s">
        <v>208</v>
      </c>
      <c r="D131" s="3" t="s">
        <v>264</v>
      </c>
      <c r="E131" s="2" t="s">
        <v>131</v>
      </c>
      <c r="F131" s="3" t="s">
        <v>340</v>
      </c>
      <c r="G131" s="8" t="s">
        <v>429</v>
      </c>
      <c r="H131" s="3" t="s">
        <v>459</v>
      </c>
      <c r="I131" s="3" t="s">
        <v>464</v>
      </c>
      <c r="J131" s="3" t="s">
        <v>470</v>
      </c>
      <c r="K131" s="51">
        <v>4.716981132075472E-2</v>
      </c>
      <c r="L131" s="33">
        <v>30</v>
      </c>
      <c r="M131" s="52">
        <v>32.272727272727273</v>
      </c>
      <c r="N131" s="7">
        <f t="shared" si="23"/>
        <v>0.9242424242424242</v>
      </c>
      <c r="O131" s="7">
        <f>N131*V131</f>
        <v>9.061239325369877E-2</v>
      </c>
      <c r="P131" s="8" t="str">
        <f>IF(N131=1,"ضمن الهدف",IF(N131=0,"Not measured","أقل من الهدف"))</f>
        <v>أقل من الهدف</v>
      </c>
      <c r="Q131" s="8" t="str">
        <f>IF(N131=1,"مُحقق ",IF(N131=0,"غير مُحقق","غير مُحقق"))</f>
        <v>غير مُحقق</v>
      </c>
      <c r="R131" s="8"/>
      <c r="S131" s="8"/>
      <c r="T131" s="19"/>
      <c r="U131" s="10" t="s">
        <v>484</v>
      </c>
      <c r="V131" s="4">
        <f>K131/48.113%</f>
        <v>9.8039638602362603E-2</v>
      </c>
      <c r="W131" s="81">
        <v>45704</v>
      </c>
    </row>
    <row r="132" spans="1:23">
      <c r="A132" s="3" t="s">
        <v>196</v>
      </c>
      <c r="B132" s="2" t="s">
        <v>199</v>
      </c>
      <c r="C132" s="61" t="s">
        <v>208</v>
      </c>
      <c r="D132" s="74" t="s">
        <v>263</v>
      </c>
      <c r="E132" s="32" t="s">
        <v>132</v>
      </c>
      <c r="F132" s="3" t="s">
        <v>287</v>
      </c>
      <c r="G132" s="72" t="s">
        <v>374</v>
      </c>
      <c r="H132" s="3" t="s">
        <v>456</v>
      </c>
      <c r="I132" s="3" t="s">
        <v>465</v>
      </c>
      <c r="J132" s="3" t="s">
        <v>470</v>
      </c>
      <c r="K132" s="51">
        <v>6.6037735849056603E-2</v>
      </c>
      <c r="L132" s="12">
        <v>0.75</v>
      </c>
      <c r="M132" s="12">
        <v>0.74</v>
      </c>
      <c r="N132" s="7">
        <f t="shared" si="23"/>
        <v>1</v>
      </c>
      <c r="O132" s="7">
        <f>N132*V132</f>
        <v>0.13725549404330764</v>
      </c>
      <c r="P132" s="8" t="str">
        <f>IF(N132=1,"ضمن الهدف",IF(N132=0,"Not measured","أقل من الهدفt"))</f>
        <v>ضمن الهدف</v>
      </c>
      <c r="Q132" s="8" t="str">
        <f>IF(N132=1,"مُحقق ",IF(N132=0,"Not مُحقق ","Not مُحقق "))</f>
        <v xml:space="preserve">مُحقق </v>
      </c>
      <c r="R132" s="8" t="s">
        <v>493</v>
      </c>
      <c r="S132" s="8" t="s">
        <v>518</v>
      </c>
      <c r="T132" s="19"/>
      <c r="U132" s="10" t="s">
        <v>484</v>
      </c>
      <c r="V132" s="4">
        <f>K132/48.113%</f>
        <v>0.13725549404330764</v>
      </c>
      <c r="W132" s="81">
        <v>45704</v>
      </c>
    </row>
    <row r="133" spans="1:23" ht="23">
      <c r="A133" s="3" t="s">
        <v>196</v>
      </c>
      <c r="B133" s="2" t="s">
        <v>199</v>
      </c>
      <c r="C133" s="61" t="s">
        <v>208</v>
      </c>
      <c r="D133" s="74" t="s">
        <v>263</v>
      </c>
      <c r="E133" s="32" t="s">
        <v>133</v>
      </c>
      <c r="F133" s="3" t="s">
        <v>341</v>
      </c>
      <c r="G133" s="8" t="s">
        <v>431</v>
      </c>
      <c r="H133" s="3" t="s">
        <v>460</v>
      </c>
      <c r="I133" s="3" t="s">
        <v>463</v>
      </c>
      <c r="J133" s="3" t="s">
        <v>469</v>
      </c>
      <c r="K133" s="15">
        <v>6.6037735849056603E-2</v>
      </c>
      <c r="L133" s="53">
        <v>15</v>
      </c>
      <c r="M133" s="17"/>
      <c r="N133" s="18">
        <f t="shared" ref="N133:N186" si="29">IF(M133="", 0, IF(L133=0, IF(M133=0, 1, 0), IF(J133="Positive", IF(M133&gt;L133, 1, M133/L133), IF(M133&lt;L133, 1, IF((M133-L133)&lt;L133, 1-(M133-L133)/L133, 0)))))</f>
        <v>0</v>
      </c>
      <c r="O133" s="24"/>
      <c r="P133" s="8" t="str">
        <f>IF(N133=1,"ضمن الهدف",IF(N133=0,"غير مقاس ","أقل من الهدفt"))</f>
        <v xml:space="preserve">غير مقاس </v>
      </c>
      <c r="Q133" s="8" t="str">
        <f>IF(N133=1,"مُحقق ",IF(N133=0,"غير مُحقق","غير مُحقق"))</f>
        <v>غير مُحقق</v>
      </c>
      <c r="R133" s="8" t="s">
        <v>507</v>
      </c>
      <c r="S133" s="8"/>
      <c r="T133" s="19"/>
      <c r="U133" s="10" t="s">
        <v>485</v>
      </c>
      <c r="W133" s="81">
        <v>45704</v>
      </c>
    </row>
    <row r="134" spans="1:23">
      <c r="A134" s="3" t="s">
        <v>196</v>
      </c>
      <c r="B134" s="2" t="s">
        <v>199</v>
      </c>
      <c r="C134" s="61" t="s">
        <v>208</v>
      </c>
      <c r="D134" s="74" t="s">
        <v>218</v>
      </c>
      <c r="E134" s="32" t="s">
        <v>134</v>
      </c>
      <c r="F134" s="3" t="s">
        <v>342</v>
      </c>
      <c r="G134" s="8" t="s">
        <v>432</v>
      </c>
      <c r="H134" s="3" t="s">
        <v>461</v>
      </c>
      <c r="I134" s="3" t="s">
        <v>463</v>
      </c>
      <c r="J134" s="3" t="s">
        <v>469</v>
      </c>
      <c r="K134" s="15">
        <v>6.6037735849056603E-2</v>
      </c>
      <c r="L134" s="53">
        <v>2</v>
      </c>
      <c r="M134" s="17"/>
      <c r="N134" s="18">
        <f t="shared" si="29"/>
        <v>0</v>
      </c>
      <c r="O134" s="24"/>
      <c r="P134" s="8" t="str">
        <f>IF(N134=1,"ضمن الهدف",IF(N134=0,"غير مقاس ","أقل من الهدفt"))</f>
        <v xml:space="preserve">غير مقاس </v>
      </c>
      <c r="Q134" s="8" t="str">
        <f>IF(N134=1,"مُحقق ",IF(N134=0,"غير مُحقق","غير مُحقق"))</f>
        <v>غير مُحقق</v>
      </c>
      <c r="R134" s="8" t="s">
        <v>506</v>
      </c>
      <c r="S134" s="8"/>
      <c r="T134" s="19"/>
      <c r="U134" s="10" t="s">
        <v>485</v>
      </c>
      <c r="W134" s="81">
        <v>45704</v>
      </c>
    </row>
    <row r="135" spans="1:23">
      <c r="A135" s="3" t="s">
        <v>196</v>
      </c>
      <c r="B135" s="2" t="s">
        <v>199</v>
      </c>
      <c r="C135" s="61" t="s">
        <v>207</v>
      </c>
      <c r="D135" s="3" t="s">
        <v>223</v>
      </c>
      <c r="E135" s="2" t="s">
        <v>135</v>
      </c>
      <c r="F135" s="3" t="s">
        <v>291</v>
      </c>
      <c r="G135" s="8" t="s">
        <v>384</v>
      </c>
      <c r="H135" s="3" t="s">
        <v>456</v>
      </c>
      <c r="I135" s="3" t="s">
        <v>464</v>
      </c>
      <c r="J135" s="3" t="s">
        <v>470</v>
      </c>
      <c r="K135" s="51">
        <v>7.5471698113207544E-2</v>
      </c>
      <c r="L135" s="12">
        <v>0.9</v>
      </c>
      <c r="M135" s="12">
        <v>1</v>
      </c>
      <c r="N135" s="7">
        <f t="shared" si="29"/>
        <v>0.88888888888888895</v>
      </c>
      <c r="O135" s="7">
        <f>N135*V135</f>
        <v>0.13943415267891571</v>
      </c>
      <c r="P135" s="8" t="str">
        <f>IF(N135=1,"ضمن الهدف",IF(N135=0,"Not measured","أقل من الهدف"))</f>
        <v>أقل من الهدف</v>
      </c>
      <c r="Q135" s="8" t="str">
        <f>IF(N135=1,"مُحقق ",IF(N135=0,"غير مُحقق","غير مُحقق"))</f>
        <v>غير مُحقق</v>
      </c>
      <c r="R135" s="8"/>
      <c r="S135" s="8"/>
      <c r="T135" s="19"/>
      <c r="U135" s="10" t="s">
        <v>484</v>
      </c>
      <c r="V135" s="4">
        <f>K135/48.113%</f>
        <v>0.15686342176378015</v>
      </c>
      <c r="W135" s="81">
        <v>45704</v>
      </c>
    </row>
    <row r="136" spans="1:23" ht="34.5">
      <c r="A136" s="3" t="s">
        <v>196</v>
      </c>
      <c r="B136" s="2" t="s">
        <v>199</v>
      </c>
      <c r="C136" s="61" t="s">
        <v>207</v>
      </c>
      <c r="D136" s="74" t="s">
        <v>223</v>
      </c>
      <c r="E136" s="32" t="s">
        <v>136</v>
      </c>
      <c r="F136" s="3" t="s">
        <v>288</v>
      </c>
      <c r="G136" s="8" t="s">
        <v>452</v>
      </c>
      <c r="H136" s="3" t="s">
        <v>456</v>
      </c>
      <c r="I136" s="3" t="s">
        <v>463</v>
      </c>
      <c r="J136" s="3" t="s">
        <v>470</v>
      </c>
      <c r="K136" s="15">
        <v>7.5471698113207544E-2</v>
      </c>
      <c r="L136" s="17">
        <v>0.2</v>
      </c>
      <c r="M136" s="17"/>
      <c r="N136" s="18">
        <f t="shared" si="29"/>
        <v>0</v>
      </c>
      <c r="O136" s="24"/>
      <c r="P136" s="8" t="str">
        <f>IF(N136=1,"ضمن الهدف",IF(N136=0,"غير مقاس ","أقل من الهدفt"))</f>
        <v xml:space="preserve">غير مقاس </v>
      </c>
      <c r="Q136" s="8" t="str">
        <f>IF(N136=1,"مُحقق ",IF(N136=0,"غير مُحقق","غير مُحقق"))</f>
        <v>غير مُحقق</v>
      </c>
      <c r="R136" s="8" t="s">
        <v>494</v>
      </c>
      <c r="S136" s="8" t="s">
        <v>518</v>
      </c>
      <c r="T136" s="19"/>
      <c r="U136" s="10" t="s">
        <v>485</v>
      </c>
      <c r="W136" s="81">
        <v>45704</v>
      </c>
    </row>
    <row r="137" spans="1:23">
      <c r="A137" s="3" t="s">
        <v>196</v>
      </c>
      <c r="B137" s="2" t="s">
        <v>199</v>
      </c>
      <c r="C137" s="61" t="s">
        <v>207</v>
      </c>
      <c r="D137" s="3" t="s">
        <v>242</v>
      </c>
      <c r="E137" s="2" t="s">
        <v>137</v>
      </c>
      <c r="F137" s="3" t="s">
        <v>289</v>
      </c>
      <c r="G137" s="8" t="s">
        <v>377</v>
      </c>
      <c r="H137" s="3" t="s">
        <v>456</v>
      </c>
      <c r="I137" s="3" t="s">
        <v>464</v>
      </c>
      <c r="J137" s="3" t="s">
        <v>470</v>
      </c>
      <c r="K137" s="51">
        <v>7.5471698113207544E-2</v>
      </c>
      <c r="L137" s="12">
        <v>1</v>
      </c>
      <c r="M137" s="12">
        <v>1</v>
      </c>
      <c r="N137" s="7">
        <f t="shared" si="29"/>
        <v>1</v>
      </c>
      <c r="O137" s="7">
        <f>N137*V137</f>
        <v>0.15686342176378015</v>
      </c>
      <c r="P137" s="8" t="str">
        <f>IF(N137=1,"ضمن الهدف",IF(N137=0,"Not measured","أقل من الهدفt"))</f>
        <v>ضمن الهدف</v>
      </c>
      <c r="Q137" s="8" t="str">
        <f>IF(N137=1,"مُحقق ",IF(N137=0,"Not مُحقق ","Not مُحقق "))</f>
        <v xml:space="preserve">مُحقق </v>
      </c>
      <c r="R137" s="8"/>
      <c r="S137" s="8"/>
      <c r="T137" s="19"/>
      <c r="U137" s="10" t="s">
        <v>484</v>
      </c>
      <c r="V137" s="4">
        <f>K137/48.113%</f>
        <v>0.15686342176378015</v>
      </c>
      <c r="W137" s="81">
        <v>45704</v>
      </c>
    </row>
    <row r="138" spans="1:23" s="14" customFormat="1">
      <c r="A138" s="3" t="s">
        <v>197</v>
      </c>
      <c r="B138" s="2" t="s">
        <v>199</v>
      </c>
      <c r="C138" s="32" t="s">
        <v>204</v>
      </c>
      <c r="D138" s="77" t="s">
        <v>209</v>
      </c>
      <c r="E138" s="2" t="s">
        <v>138</v>
      </c>
      <c r="F138" s="3" t="s">
        <v>307</v>
      </c>
      <c r="G138" s="8" t="s">
        <v>394</v>
      </c>
      <c r="H138" s="3" t="s">
        <v>456</v>
      </c>
      <c r="I138" s="3" t="s">
        <v>464</v>
      </c>
      <c r="J138" s="3" t="s">
        <v>470</v>
      </c>
      <c r="K138" s="54">
        <v>8.8888888888888906E-2</v>
      </c>
      <c r="L138" s="5">
        <v>0.85</v>
      </c>
      <c r="M138" s="12">
        <v>1</v>
      </c>
      <c r="N138" s="7">
        <f t="shared" si="29"/>
        <v>0.82352941176470584</v>
      </c>
      <c r="O138" s="7">
        <f>N138*V138</f>
        <v>9.1503267973856217E-2</v>
      </c>
      <c r="P138" s="8" t="str">
        <f>IF(N138=1,"ضمن الهدف",IF(N138=0,"Not measured","أقل من الهدف"))</f>
        <v>أقل من الهدف</v>
      </c>
      <c r="Q138" s="8" t="str">
        <f>IF(N138=1,"مُحقق ",IF(N138=0,"غير مُحقق","غير مُحقق"))</f>
        <v>غير مُحقق</v>
      </c>
      <c r="R138" s="8"/>
      <c r="S138" s="8"/>
      <c r="T138" s="13"/>
      <c r="U138" s="10" t="s">
        <v>484</v>
      </c>
      <c r="V138" s="4">
        <f>K138/80%</f>
        <v>0.11111111111111113</v>
      </c>
      <c r="W138" s="81">
        <v>45704</v>
      </c>
    </row>
    <row r="139" spans="1:23" s="14" customFormat="1">
      <c r="A139" s="74" t="s">
        <v>197</v>
      </c>
      <c r="B139" s="2" t="s">
        <v>199</v>
      </c>
      <c r="C139" s="61" t="s">
        <v>207</v>
      </c>
      <c r="D139" s="74" t="s">
        <v>242</v>
      </c>
      <c r="E139" s="32" t="s">
        <v>139</v>
      </c>
      <c r="F139" s="74" t="s">
        <v>289</v>
      </c>
      <c r="G139" s="8" t="s">
        <v>377</v>
      </c>
      <c r="H139" s="3" t="s">
        <v>456</v>
      </c>
      <c r="I139" s="3" t="s">
        <v>464</v>
      </c>
      <c r="J139" s="3" t="s">
        <v>470</v>
      </c>
      <c r="K139" s="54">
        <v>2.2222222222222223E-2</v>
      </c>
      <c r="L139" s="5">
        <v>1</v>
      </c>
      <c r="M139" s="55">
        <v>0.72699999999999998</v>
      </c>
      <c r="N139" s="7">
        <f t="shared" si="29"/>
        <v>1</v>
      </c>
      <c r="O139" s="7">
        <f>N139*V139</f>
        <v>2.7777777777777776E-2</v>
      </c>
      <c r="P139" s="8" t="str">
        <f>IF(N139=1,"ضمن الهدف",IF(N139=0,"Not measured","أقل من الهدفt"))</f>
        <v>ضمن الهدف</v>
      </c>
      <c r="Q139" s="8" t="str">
        <f>IF(N139=1,"مُحقق ",IF(N139=0,"Not مُحقق ","Not مُحقق "))</f>
        <v xml:space="preserve">مُحقق </v>
      </c>
      <c r="R139" s="8"/>
      <c r="S139" s="8" t="s">
        <v>518</v>
      </c>
      <c r="T139" s="13"/>
      <c r="U139" s="10" t="s">
        <v>484</v>
      </c>
      <c r="V139" s="4">
        <f>K139/80%</f>
        <v>2.7777777777777776E-2</v>
      </c>
      <c r="W139" s="81">
        <v>45704</v>
      </c>
    </row>
    <row r="140" spans="1:23" s="14" customFormat="1">
      <c r="A140" s="79" t="s">
        <v>197</v>
      </c>
      <c r="B140" s="2" t="s">
        <v>199</v>
      </c>
      <c r="C140" s="61" t="s">
        <v>206</v>
      </c>
      <c r="D140" s="74" t="s">
        <v>269</v>
      </c>
      <c r="E140" s="32" t="s">
        <v>140</v>
      </c>
      <c r="F140" s="74" t="s">
        <v>343</v>
      </c>
      <c r="G140" s="8" t="s">
        <v>433</v>
      </c>
      <c r="H140" s="3" t="s">
        <v>456</v>
      </c>
      <c r="I140" s="3" t="s">
        <v>464</v>
      </c>
      <c r="J140" s="3" t="s">
        <v>470</v>
      </c>
      <c r="K140" s="54">
        <v>6.6666666666666666E-2</v>
      </c>
      <c r="L140" s="5">
        <v>0.88</v>
      </c>
      <c r="M140" s="28"/>
      <c r="N140" s="7">
        <f t="shared" si="29"/>
        <v>0</v>
      </c>
      <c r="O140" s="7"/>
      <c r="P140" s="8" t="str">
        <f>IF(N140=1,"ضمن الهدف",IF(N140=0,"غير مقاس ","أقل من الهدفt"))</f>
        <v xml:space="preserve">غير مقاس </v>
      </c>
      <c r="Q140" s="8" t="str">
        <f>IF(N140=1,"مُحقق ",IF(N140=0,"غير مُحقق","غير مُحقق"))</f>
        <v>غير مُحقق</v>
      </c>
      <c r="R140" s="8"/>
      <c r="S140" s="8"/>
      <c r="T140" s="13"/>
      <c r="U140" s="10" t="s">
        <v>485</v>
      </c>
      <c r="V140" s="4"/>
      <c r="W140" s="81">
        <v>45704</v>
      </c>
    </row>
    <row r="141" spans="1:23" s="14" customFormat="1" ht="23">
      <c r="A141" s="3" t="s">
        <v>197</v>
      </c>
      <c r="B141" s="2" t="s">
        <v>199</v>
      </c>
      <c r="C141" s="61" t="s">
        <v>206</v>
      </c>
      <c r="D141" s="3" t="s">
        <v>270</v>
      </c>
      <c r="E141" s="2" t="s">
        <v>141</v>
      </c>
      <c r="F141" s="3" t="s">
        <v>344</v>
      </c>
      <c r="G141" s="8" t="s">
        <v>434</v>
      </c>
      <c r="H141" s="3" t="s">
        <v>456</v>
      </c>
      <c r="I141" s="3" t="s">
        <v>466</v>
      </c>
      <c r="J141" s="3" t="s">
        <v>470</v>
      </c>
      <c r="K141" s="54">
        <v>7.7777777777777779E-2</v>
      </c>
      <c r="L141" s="26">
        <v>1</v>
      </c>
      <c r="M141" s="12">
        <v>1</v>
      </c>
      <c r="N141" s="7">
        <f t="shared" si="29"/>
        <v>1</v>
      </c>
      <c r="O141" s="7">
        <f>N141*V141</f>
        <v>9.7222222222222224E-2</v>
      </c>
      <c r="P141" s="8" t="str">
        <f>IF(N141=1,"ضمن الهدف",IF(N141=0,"Not measured","أقل من الهدفt"))</f>
        <v>ضمن الهدف</v>
      </c>
      <c r="Q141" s="8" t="str">
        <f>IF(N141=1,"مُحقق ",IF(N141=0,"Not مُحقق ","Not مُحقق "))</f>
        <v xml:space="preserve">مُحقق </v>
      </c>
      <c r="R141" s="71" t="s">
        <v>505</v>
      </c>
      <c r="S141" s="8"/>
      <c r="T141" s="13"/>
      <c r="U141" s="10" t="s">
        <v>484</v>
      </c>
      <c r="V141" s="4">
        <f>K141/80%</f>
        <v>9.7222222222222224E-2</v>
      </c>
      <c r="W141" s="81">
        <v>45704</v>
      </c>
    </row>
    <row r="142" spans="1:23" s="14" customFormat="1">
      <c r="A142" s="3" t="s">
        <v>197</v>
      </c>
      <c r="B142" s="2" t="s">
        <v>199</v>
      </c>
      <c r="C142" s="61" t="s">
        <v>206</v>
      </c>
      <c r="D142" s="3" t="s">
        <v>216</v>
      </c>
      <c r="E142" s="2" t="s">
        <v>142</v>
      </c>
      <c r="F142" s="3" t="s">
        <v>285</v>
      </c>
      <c r="G142" s="8" t="s">
        <v>390</v>
      </c>
      <c r="H142" s="3" t="s">
        <v>456</v>
      </c>
      <c r="I142" s="3" t="s">
        <v>464</v>
      </c>
      <c r="J142" s="3" t="s">
        <v>470</v>
      </c>
      <c r="K142" s="54">
        <v>2.2222222222222223E-2</v>
      </c>
      <c r="L142" s="5">
        <v>1</v>
      </c>
      <c r="M142" s="12">
        <v>0.8</v>
      </c>
      <c r="N142" s="7">
        <f t="shared" si="29"/>
        <v>1</v>
      </c>
      <c r="O142" s="7">
        <f>N142*V142</f>
        <v>2.7777777777777776E-2</v>
      </c>
      <c r="P142" s="8" t="str">
        <f>IF(N142=1,"ضمن الهدف",IF(N142=0,"Not measured","أقل من الهدفt"))</f>
        <v>ضمن الهدف</v>
      </c>
      <c r="Q142" s="8" t="str">
        <f>IF(N142=1,"مُحقق ",IF(N142=0,"Not مُحقق ","Not مُحقق "))</f>
        <v xml:space="preserve">مُحقق </v>
      </c>
      <c r="R142" s="8"/>
      <c r="S142" s="8"/>
      <c r="T142" s="19"/>
      <c r="U142" s="10" t="s">
        <v>484</v>
      </c>
      <c r="V142" s="4">
        <f>K142/80%</f>
        <v>2.7777777777777776E-2</v>
      </c>
      <c r="W142" s="81">
        <v>45704</v>
      </c>
    </row>
    <row r="143" spans="1:23" s="14" customFormat="1">
      <c r="A143" s="3" t="s">
        <v>197</v>
      </c>
      <c r="B143" s="2" t="s">
        <v>199</v>
      </c>
      <c r="C143" s="61" t="s">
        <v>206</v>
      </c>
      <c r="D143" s="3" t="s">
        <v>238</v>
      </c>
      <c r="E143" s="2" t="s">
        <v>143</v>
      </c>
      <c r="F143" s="3" t="s">
        <v>280</v>
      </c>
      <c r="G143" s="8" t="s">
        <v>367</v>
      </c>
      <c r="H143" s="3" t="s">
        <v>456</v>
      </c>
      <c r="I143" s="3" t="s">
        <v>463</v>
      </c>
      <c r="J143" s="3" t="s">
        <v>470</v>
      </c>
      <c r="K143" s="56">
        <v>4.4444444444444446E-2</v>
      </c>
      <c r="L143" s="16">
        <v>1</v>
      </c>
      <c r="M143" s="17">
        <v>1</v>
      </c>
      <c r="N143" s="18">
        <f t="shared" si="29"/>
        <v>1</v>
      </c>
      <c r="O143" s="24"/>
      <c r="P143" s="8" t="str">
        <f>IF(N143=1,"ضمن الهدف",IF(N143=0,"Not measured","أقل من الهدفt"))</f>
        <v>ضمن الهدف</v>
      </c>
      <c r="Q143" s="8" t="str">
        <f>IF(N143=1,"مُحقق ",IF(N143=0,"Not مُحقق ","Not مُحقق "))</f>
        <v xml:space="preserve">مُحقق </v>
      </c>
      <c r="R143" s="8" t="s">
        <v>489</v>
      </c>
      <c r="S143" s="8" t="s">
        <v>5</v>
      </c>
      <c r="T143" s="13"/>
      <c r="U143" s="10" t="s">
        <v>485</v>
      </c>
      <c r="V143" s="4"/>
      <c r="W143" s="81">
        <v>45704</v>
      </c>
    </row>
    <row r="144" spans="1:23" s="14" customFormat="1">
      <c r="A144" s="3" t="s">
        <v>197</v>
      </c>
      <c r="B144" s="2" t="s">
        <v>199</v>
      </c>
      <c r="C144" s="61" t="s">
        <v>206</v>
      </c>
      <c r="D144" s="3" t="s">
        <v>238</v>
      </c>
      <c r="E144" s="2" t="s">
        <v>144</v>
      </c>
      <c r="F144" s="3" t="s">
        <v>281</v>
      </c>
      <c r="G144" s="8" t="s">
        <v>368</v>
      </c>
      <c r="H144" s="3" t="s">
        <v>456</v>
      </c>
      <c r="I144" s="3" t="s">
        <v>463</v>
      </c>
      <c r="J144" s="3" t="s">
        <v>470</v>
      </c>
      <c r="K144" s="56">
        <v>4.4444444444444446E-2</v>
      </c>
      <c r="L144" s="16">
        <v>0.6</v>
      </c>
      <c r="M144" s="17">
        <v>1</v>
      </c>
      <c r="N144" s="18">
        <f t="shared" si="29"/>
        <v>0.33333333333333326</v>
      </c>
      <c r="O144" s="24"/>
      <c r="P144" s="8" t="str">
        <f>IF(N144=1,"ضمن الهدف",IF(N144=0,"Not measured","أقل من الهدف"))</f>
        <v>أقل من الهدف</v>
      </c>
      <c r="Q144" s="8" t="str">
        <f>IF(N144=1,"مُحقق ",IF(N144=0,"غير مُحقق","غير مُحقق"))</f>
        <v>غير مُحقق</v>
      </c>
      <c r="R144" s="8" t="s">
        <v>490</v>
      </c>
      <c r="S144" s="8" t="s">
        <v>5</v>
      </c>
      <c r="T144" s="13"/>
      <c r="U144" s="10" t="s">
        <v>485</v>
      </c>
      <c r="V144" s="4"/>
      <c r="W144" s="81">
        <v>45704</v>
      </c>
    </row>
    <row r="145" spans="1:23" s="14" customFormat="1" ht="23">
      <c r="A145" s="3" t="s">
        <v>197</v>
      </c>
      <c r="B145" s="2" t="s">
        <v>199</v>
      </c>
      <c r="C145" s="61" t="s">
        <v>206</v>
      </c>
      <c r="D145" s="3" t="s">
        <v>238</v>
      </c>
      <c r="E145" s="2" t="s">
        <v>145</v>
      </c>
      <c r="F145" s="3" t="s">
        <v>339</v>
      </c>
      <c r="G145" s="8" t="s">
        <v>428</v>
      </c>
      <c r="H145" s="3" t="s">
        <v>456</v>
      </c>
      <c r="I145" s="3" t="s">
        <v>464</v>
      </c>
      <c r="J145" s="3" t="s">
        <v>470</v>
      </c>
      <c r="K145" s="54">
        <v>5.5555555555555552E-2</v>
      </c>
      <c r="L145" s="5">
        <v>1</v>
      </c>
      <c r="M145" s="12">
        <v>1</v>
      </c>
      <c r="N145" s="7">
        <f t="shared" si="29"/>
        <v>1</v>
      </c>
      <c r="O145" s="7">
        <f t="shared" ref="O145:O151" si="30">N145*V145</f>
        <v>6.9444444444444434E-2</v>
      </c>
      <c r="P145" s="8" t="str">
        <f>IF(N145=1,"ضمن الهدف",IF(N145=0,"Not measured","أقل من الهدفt"))</f>
        <v>ضمن الهدف</v>
      </c>
      <c r="Q145" s="8" t="str">
        <f>IF(N145=1,"مُحقق ",IF(N145=0,"Not مُحقق ","Not مُحقق "))</f>
        <v xml:space="preserve">مُحقق </v>
      </c>
      <c r="R145" s="8"/>
      <c r="S145" s="8"/>
      <c r="T145" s="13"/>
      <c r="U145" s="10" t="s">
        <v>484</v>
      </c>
      <c r="V145" s="4">
        <f t="shared" ref="V145:V151" si="31">K145/80%</f>
        <v>6.9444444444444434E-2</v>
      </c>
      <c r="W145" s="81">
        <v>45704</v>
      </c>
    </row>
    <row r="146" spans="1:23" s="14" customFormat="1">
      <c r="A146" s="3" t="s">
        <v>197</v>
      </c>
      <c r="B146" s="2" t="s">
        <v>199</v>
      </c>
      <c r="C146" s="61" t="s">
        <v>206</v>
      </c>
      <c r="D146" s="3" t="s">
        <v>215</v>
      </c>
      <c r="E146" s="2" t="s">
        <v>146</v>
      </c>
      <c r="F146" s="3" t="s">
        <v>284</v>
      </c>
      <c r="G146" s="8" t="s">
        <v>371</v>
      </c>
      <c r="H146" s="3" t="s">
        <v>456</v>
      </c>
      <c r="I146" s="3" t="s">
        <v>464</v>
      </c>
      <c r="J146" s="3" t="s">
        <v>470</v>
      </c>
      <c r="K146" s="54">
        <v>4.4444444444444446E-2</v>
      </c>
      <c r="L146" s="5">
        <v>1</v>
      </c>
      <c r="M146" s="57">
        <v>0.94699999999999995</v>
      </c>
      <c r="N146" s="7">
        <f t="shared" si="29"/>
        <v>1</v>
      </c>
      <c r="O146" s="7">
        <f t="shared" si="30"/>
        <v>5.5555555555555552E-2</v>
      </c>
      <c r="P146" s="8" t="str">
        <f>IF(N146=1,"ضمن الهدف",IF(N146=0,"Not measured","أقل من الهدفt"))</f>
        <v>ضمن الهدف</v>
      </c>
      <c r="Q146" s="8" t="str">
        <f>IF(N146=1,"مُحقق ",IF(N146=0,"Not مُحقق ","Not مُحقق "))</f>
        <v xml:space="preserve">مُحقق </v>
      </c>
      <c r="R146" s="8"/>
      <c r="S146" s="8"/>
      <c r="T146" s="13"/>
      <c r="U146" s="10" t="s">
        <v>484</v>
      </c>
      <c r="V146" s="4">
        <f t="shared" si="31"/>
        <v>5.5555555555555552E-2</v>
      </c>
      <c r="W146" s="81">
        <v>45704</v>
      </c>
    </row>
    <row r="147" spans="1:23" s="14" customFormat="1">
      <c r="A147" s="3" t="s">
        <v>197</v>
      </c>
      <c r="B147" s="2" t="s">
        <v>199</v>
      </c>
      <c r="C147" s="61" t="s">
        <v>206</v>
      </c>
      <c r="D147" s="3" t="s">
        <v>238</v>
      </c>
      <c r="E147" s="2" t="s">
        <v>147</v>
      </c>
      <c r="F147" s="3" t="s">
        <v>345</v>
      </c>
      <c r="G147" s="8" t="s">
        <v>435</v>
      </c>
      <c r="H147" s="3" t="s">
        <v>456</v>
      </c>
      <c r="I147" s="3" t="s">
        <v>464</v>
      </c>
      <c r="J147" s="3" t="s">
        <v>470</v>
      </c>
      <c r="K147" s="54">
        <v>5.5555555555555552E-2</v>
      </c>
      <c r="L147" s="5">
        <v>1</v>
      </c>
      <c r="M147" s="12">
        <v>1</v>
      </c>
      <c r="N147" s="7">
        <f t="shared" si="29"/>
        <v>1</v>
      </c>
      <c r="O147" s="7">
        <f t="shared" si="30"/>
        <v>6.9444444444444434E-2</v>
      </c>
      <c r="P147" s="8" t="str">
        <f>IF(N147=1,"ضمن الهدف",IF(N147=0,"Not measured","أقل من الهدفt"))</f>
        <v>ضمن الهدف</v>
      </c>
      <c r="Q147" s="8" t="str">
        <f>IF(N147=1,"مُحقق ",IF(N147=0,"Not مُحقق ","Not مُحقق "))</f>
        <v xml:space="preserve">مُحقق </v>
      </c>
      <c r="R147" s="8"/>
      <c r="S147" s="8"/>
      <c r="T147" s="13"/>
      <c r="U147" s="10" t="s">
        <v>484</v>
      </c>
      <c r="V147" s="4">
        <f t="shared" si="31"/>
        <v>6.9444444444444434E-2</v>
      </c>
      <c r="W147" s="81">
        <v>45704</v>
      </c>
    </row>
    <row r="148" spans="1:23">
      <c r="A148" s="74" t="s">
        <v>197</v>
      </c>
      <c r="B148" s="2" t="s">
        <v>199</v>
      </c>
      <c r="C148" s="32" t="s">
        <v>204</v>
      </c>
      <c r="D148" s="77" t="s">
        <v>209</v>
      </c>
      <c r="E148" s="32" t="s">
        <v>148</v>
      </c>
      <c r="F148" s="74" t="s">
        <v>276</v>
      </c>
      <c r="G148" s="8" t="s">
        <v>363</v>
      </c>
      <c r="H148" s="3" t="s">
        <v>456</v>
      </c>
      <c r="I148" s="3" t="s">
        <v>463</v>
      </c>
      <c r="J148" s="3" t="s">
        <v>470</v>
      </c>
      <c r="K148" s="54">
        <v>4.4444444444444446E-2</v>
      </c>
      <c r="L148" s="5">
        <v>0.2</v>
      </c>
      <c r="M148" s="12"/>
      <c r="N148" s="7">
        <f t="shared" si="29"/>
        <v>0</v>
      </c>
      <c r="O148" s="7">
        <f t="shared" si="30"/>
        <v>0</v>
      </c>
      <c r="P148" s="8" t="str">
        <f>IF(N148=1,"ضمن الهدف",IF(N148=0,"غير مقاس ","أقل من الهدفt"))</f>
        <v xml:space="preserve">غير مقاس </v>
      </c>
      <c r="Q148" s="8" t="str">
        <f>IF(N148=1,"مُحقق ",IF(N148=0,"غير مُحقق","غير مُحقق"))</f>
        <v>غير مُحقق</v>
      </c>
      <c r="R148" s="8" t="s">
        <v>486</v>
      </c>
      <c r="S148" s="8"/>
      <c r="T148" s="13"/>
      <c r="U148" s="10" t="s">
        <v>484</v>
      </c>
      <c r="V148" s="4">
        <f t="shared" si="31"/>
        <v>5.5555555555555552E-2</v>
      </c>
      <c r="W148" s="81">
        <v>45704</v>
      </c>
    </row>
    <row r="149" spans="1:23" s="14" customFormat="1">
      <c r="A149" s="3" t="s">
        <v>197</v>
      </c>
      <c r="B149" s="2" t="s">
        <v>199</v>
      </c>
      <c r="C149" s="61" t="s">
        <v>208</v>
      </c>
      <c r="D149" s="3" t="s">
        <v>268</v>
      </c>
      <c r="E149" s="2" t="s">
        <v>149</v>
      </c>
      <c r="F149" s="3" t="s">
        <v>346</v>
      </c>
      <c r="G149" s="8" t="s">
        <v>436</v>
      </c>
      <c r="H149" s="3" t="s">
        <v>459</v>
      </c>
      <c r="I149" s="3" t="s">
        <v>464</v>
      </c>
      <c r="J149" s="3" t="s">
        <v>470</v>
      </c>
      <c r="K149" s="54">
        <v>5.5555555555555552E-2</v>
      </c>
      <c r="L149" s="20">
        <v>435000</v>
      </c>
      <c r="M149" s="20">
        <v>435000</v>
      </c>
      <c r="N149" s="7">
        <f t="shared" si="29"/>
        <v>1</v>
      </c>
      <c r="O149" s="7">
        <f t="shared" si="30"/>
        <v>6.9444444444444434E-2</v>
      </c>
      <c r="P149" s="8" t="str">
        <f>IF(N149=1,"ضمن الهدف",IF(N149=0,"Not measured","أقل من الهدفt"))</f>
        <v>ضمن الهدف</v>
      </c>
      <c r="Q149" s="8" t="str">
        <f>IF(N149=1,"مُحقق ",IF(N149=0,"Not مُحقق ","Not مُحقق "))</f>
        <v xml:space="preserve">مُحقق </v>
      </c>
      <c r="R149" s="8"/>
      <c r="S149" s="8"/>
      <c r="T149" s="13"/>
      <c r="U149" s="10" t="s">
        <v>484</v>
      </c>
      <c r="V149" s="4">
        <f t="shared" si="31"/>
        <v>6.9444444444444434E-2</v>
      </c>
      <c r="W149" s="81">
        <v>45704</v>
      </c>
    </row>
    <row r="150" spans="1:23" s="14" customFormat="1">
      <c r="A150" s="3" t="s">
        <v>197</v>
      </c>
      <c r="B150" s="2" t="s">
        <v>199</v>
      </c>
      <c r="C150" s="61" t="s">
        <v>206</v>
      </c>
      <c r="D150" s="3" t="s">
        <v>268</v>
      </c>
      <c r="E150" s="2" t="s">
        <v>150</v>
      </c>
      <c r="F150" s="3" t="s">
        <v>347</v>
      </c>
      <c r="G150" s="8" t="s">
        <v>437</v>
      </c>
      <c r="H150" s="3" t="s">
        <v>458</v>
      </c>
      <c r="I150" s="3" t="s">
        <v>464</v>
      </c>
      <c r="J150" s="3" t="s">
        <v>469</v>
      </c>
      <c r="K150" s="54">
        <v>6.6666666666666666E-2</v>
      </c>
      <c r="L150" s="20">
        <v>5</v>
      </c>
      <c r="M150" s="20">
        <v>5.85</v>
      </c>
      <c r="N150" s="7">
        <f t="shared" si="29"/>
        <v>0.83000000000000007</v>
      </c>
      <c r="O150" s="7">
        <f t="shared" si="30"/>
        <v>6.9166666666666668E-2</v>
      </c>
      <c r="P150" s="8" t="str">
        <f>IF(N150=1,"ضمن الهدف",IF(N150=0,"Not measured","أقل من الهدف"))</f>
        <v>أقل من الهدف</v>
      </c>
      <c r="Q150" s="8" t="str">
        <f>IF(N150=1,"مُحقق ",IF(N150=0,"غير مُحقق","غير مُحقق"))</f>
        <v>غير مُحقق</v>
      </c>
      <c r="R150" s="8"/>
      <c r="S150" s="8"/>
      <c r="T150" s="13"/>
      <c r="U150" s="10" t="s">
        <v>484</v>
      </c>
      <c r="V150" s="4">
        <f t="shared" si="31"/>
        <v>8.3333333333333329E-2</v>
      </c>
      <c r="W150" s="81">
        <v>45704</v>
      </c>
    </row>
    <row r="151" spans="1:23" s="14" customFormat="1">
      <c r="A151" s="74" t="s">
        <v>197</v>
      </c>
      <c r="B151" s="2" t="s">
        <v>199</v>
      </c>
      <c r="C151" s="61" t="s">
        <v>208</v>
      </c>
      <c r="D151" s="74" t="s">
        <v>271</v>
      </c>
      <c r="E151" s="32" t="s">
        <v>151</v>
      </c>
      <c r="F151" s="74" t="s">
        <v>287</v>
      </c>
      <c r="G151" s="72" t="s">
        <v>374</v>
      </c>
      <c r="H151" s="3" t="s">
        <v>456</v>
      </c>
      <c r="I151" s="3" t="s">
        <v>465</v>
      </c>
      <c r="J151" s="3" t="s">
        <v>470</v>
      </c>
      <c r="K151" s="54">
        <v>2.2222222222222223E-2</v>
      </c>
      <c r="L151" s="5">
        <v>0.75</v>
      </c>
      <c r="M151" s="12">
        <v>0.78</v>
      </c>
      <c r="N151" s="7">
        <f t="shared" si="29"/>
        <v>0.96</v>
      </c>
      <c r="O151" s="7">
        <f t="shared" si="30"/>
        <v>2.6666666666666665E-2</v>
      </c>
      <c r="P151" s="8" t="str">
        <f>IF(N151=1,"ضمن الهدف",IF(N151=0,"Not measured","أقل من الهدف"))</f>
        <v>أقل من الهدف</v>
      </c>
      <c r="Q151" s="8" t="str">
        <f>IF(N151=1,"مُحقق ",IF(N151=0,"غير مُحقق","غير مُحقق"))</f>
        <v>غير مُحقق</v>
      </c>
      <c r="R151" s="8" t="s">
        <v>493</v>
      </c>
      <c r="S151" s="8" t="s">
        <v>518</v>
      </c>
      <c r="T151" s="13"/>
      <c r="U151" s="10" t="s">
        <v>484</v>
      </c>
      <c r="V151" s="4">
        <f t="shared" si="31"/>
        <v>2.7777777777777776E-2</v>
      </c>
      <c r="W151" s="81">
        <v>45704</v>
      </c>
    </row>
    <row r="152" spans="1:23" s="14" customFormat="1" ht="23">
      <c r="A152" s="74" t="s">
        <v>197</v>
      </c>
      <c r="B152" s="2" t="s">
        <v>199</v>
      </c>
      <c r="C152" s="61" t="s">
        <v>207</v>
      </c>
      <c r="D152" s="74" t="s">
        <v>219</v>
      </c>
      <c r="E152" s="32" t="s">
        <v>152</v>
      </c>
      <c r="F152" s="74" t="s">
        <v>288</v>
      </c>
      <c r="G152" s="8" t="s">
        <v>409</v>
      </c>
      <c r="H152" s="3" t="s">
        <v>456</v>
      </c>
      <c r="I152" s="3" t="s">
        <v>463</v>
      </c>
      <c r="J152" s="3" t="s">
        <v>470</v>
      </c>
      <c r="K152" s="56">
        <v>2.2222222222222223E-2</v>
      </c>
      <c r="L152" s="16">
        <v>0.2</v>
      </c>
      <c r="M152" s="17"/>
      <c r="N152" s="18">
        <f t="shared" si="29"/>
        <v>0</v>
      </c>
      <c r="O152" s="24"/>
      <c r="P152" s="8" t="str">
        <f>IF(N152=1,"ضمن الهدف",IF(N152=0,"غير مقاس ","أقل من الهدفt"))</f>
        <v xml:space="preserve">غير مقاس </v>
      </c>
      <c r="Q152" s="8" t="str">
        <f>IF(N152=1,"مُحقق ",IF(N152=0,"غير مُحقق","غير مُحقق"))</f>
        <v>غير مُحقق</v>
      </c>
      <c r="R152" s="8" t="s">
        <v>494</v>
      </c>
      <c r="S152" s="8" t="s">
        <v>518</v>
      </c>
      <c r="T152" s="13"/>
      <c r="U152" s="10" t="s">
        <v>485</v>
      </c>
      <c r="V152" s="4"/>
      <c r="W152" s="81">
        <v>45704</v>
      </c>
    </row>
    <row r="153" spans="1:23" s="14" customFormat="1">
      <c r="A153" s="3" t="s">
        <v>197</v>
      </c>
      <c r="B153" s="2" t="s">
        <v>199</v>
      </c>
      <c r="C153" s="61" t="s">
        <v>207</v>
      </c>
      <c r="D153" s="3" t="s">
        <v>223</v>
      </c>
      <c r="E153" s="2" t="s">
        <v>153</v>
      </c>
      <c r="F153" s="3" t="s">
        <v>291</v>
      </c>
      <c r="G153" s="8" t="s">
        <v>384</v>
      </c>
      <c r="H153" s="3" t="s">
        <v>456</v>
      </c>
      <c r="I153" s="3" t="s">
        <v>464</v>
      </c>
      <c r="J153" s="3" t="s">
        <v>470</v>
      </c>
      <c r="K153" s="54">
        <v>2.2222222222222223E-2</v>
      </c>
      <c r="L153" s="5">
        <v>0.9</v>
      </c>
      <c r="M153" s="12">
        <v>0.97</v>
      </c>
      <c r="N153" s="7">
        <f>IF(M153="", 0, IF(L153=0, IF(M153=0, 1, 0), IF(J153="إيجابي ", IF(M153&gt;L153, 1, M153/L153), IF(M153&lt;L153, 1, IF((M153-L153)&lt;L153, 1-(M153-L153)/L153, 0)))))</f>
        <v>1</v>
      </c>
      <c r="O153" s="7">
        <f>N153*V153</f>
        <v>2.7777777777777776E-2</v>
      </c>
      <c r="P153" s="8" t="str">
        <f>IF(N153=1,"ضمن الهدف",IF(N153=0,"Not measured","أقل من الهدفt"))</f>
        <v>ضمن الهدف</v>
      </c>
      <c r="Q153" s="8" t="str">
        <f>IF(N153=1,"مُحقق ",IF(N153=0,"Not مُحقق ","Not مُحقق "))</f>
        <v xml:space="preserve">مُحقق </v>
      </c>
      <c r="R153" s="8"/>
      <c r="S153" s="8"/>
      <c r="T153" s="13"/>
      <c r="U153" s="10" t="s">
        <v>484</v>
      </c>
      <c r="V153" s="4">
        <f>K153/80%</f>
        <v>2.7777777777777776E-2</v>
      </c>
      <c r="W153" s="81">
        <v>45704</v>
      </c>
    </row>
    <row r="154" spans="1:23" s="14" customFormat="1">
      <c r="A154" s="3" t="s">
        <v>197</v>
      </c>
      <c r="B154" s="2" t="s">
        <v>199</v>
      </c>
      <c r="C154" s="32" t="s">
        <v>204</v>
      </c>
      <c r="D154" s="3" t="s">
        <v>271</v>
      </c>
      <c r="E154" s="2" t="s">
        <v>154</v>
      </c>
      <c r="F154" s="3" t="s">
        <v>348</v>
      </c>
      <c r="G154" s="8" t="s">
        <v>438</v>
      </c>
      <c r="H154" s="3" t="s">
        <v>456</v>
      </c>
      <c r="I154" s="3" t="s">
        <v>463</v>
      </c>
      <c r="J154" s="3" t="s">
        <v>470</v>
      </c>
      <c r="K154" s="54">
        <v>8.8888888888888892E-2</v>
      </c>
      <c r="L154" s="5">
        <v>0.95</v>
      </c>
      <c r="M154" s="12">
        <v>1.0229999999999999</v>
      </c>
      <c r="N154" s="7">
        <f t="shared" si="29"/>
        <v>0.92315789473684218</v>
      </c>
      <c r="O154" s="7">
        <f>N154*V154</f>
        <v>0.10257309941520468</v>
      </c>
      <c r="P154" s="8" t="str">
        <f>IF(N154=1,"ضمن الهدف",IF(N154=0,"Not measured","أقل من الهدف"))</f>
        <v>أقل من الهدف</v>
      </c>
      <c r="Q154" s="8" t="str">
        <f>IF(N154=1,"مُحقق ",IF(N154=0,"غير مُحقق","غير مُحقق"))</f>
        <v>غير مُحقق</v>
      </c>
      <c r="R154" s="8"/>
      <c r="S154" s="8"/>
      <c r="T154" s="13"/>
      <c r="U154" s="10" t="s">
        <v>484</v>
      </c>
      <c r="V154" s="4">
        <f>K154/80%</f>
        <v>0.1111111111111111</v>
      </c>
      <c r="W154" s="81">
        <v>45704</v>
      </c>
    </row>
    <row r="155" spans="1:23" s="14" customFormat="1">
      <c r="A155" s="3" t="s">
        <v>197</v>
      </c>
      <c r="B155" s="2" t="s">
        <v>199</v>
      </c>
      <c r="C155" s="32" t="s">
        <v>204</v>
      </c>
      <c r="D155" s="3" t="s">
        <v>218</v>
      </c>
      <c r="E155" s="2" t="s">
        <v>155</v>
      </c>
      <c r="F155" s="3" t="s">
        <v>349</v>
      </c>
      <c r="G155" s="8" t="s">
        <v>439</v>
      </c>
      <c r="H155" s="3" t="s">
        <v>456</v>
      </c>
      <c r="I155" s="3" t="s">
        <v>463</v>
      </c>
      <c r="J155" s="3" t="s">
        <v>470</v>
      </c>
      <c r="K155" s="54">
        <v>5.5555555555555552E-2</v>
      </c>
      <c r="L155" s="5">
        <v>0.95</v>
      </c>
      <c r="M155" s="12">
        <v>0.98</v>
      </c>
      <c r="N155" s="7">
        <f t="shared" si="29"/>
        <v>0.96842105263157896</v>
      </c>
      <c r="O155" s="7">
        <f>N155*V155</f>
        <v>6.725146198830409E-2</v>
      </c>
      <c r="P155" s="8" t="str">
        <f>IF(N155=1,"ضمن الهدف",IF(N155=0,"Not measured","أقل من الهدف"))</f>
        <v>أقل من الهدف</v>
      </c>
      <c r="Q155" s="8" t="str">
        <f>IF(N155=1,"مُحقق ",IF(N155=0,"غير مُحقق","غير مُحقق"))</f>
        <v>غير مُحقق</v>
      </c>
      <c r="R155" s="8"/>
      <c r="S155" s="8"/>
      <c r="T155" s="13"/>
      <c r="U155" s="10" t="s">
        <v>484</v>
      </c>
      <c r="V155" s="4">
        <f>K155/80%</f>
        <v>6.9444444444444434E-2</v>
      </c>
      <c r="W155" s="81">
        <v>45704</v>
      </c>
    </row>
    <row r="156" spans="1:23" s="14" customFormat="1">
      <c r="A156" s="3" t="s">
        <v>197</v>
      </c>
      <c r="B156" s="2" t="s">
        <v>199</v>
      </c>
      <c r="C156" s="61" t="s">
        <v>206</v>
      </c>
      <c r="D156" s="3" t="s">
        <v>238</v>
      </c>
      <c r="E156" s="2" t="s">
        <v>156</v>
      </c>
      <c r="F156" s="3" t="s">
        <v>350</v>
      </c>
      <c r="G156" s="8" t="s">
        <v>430</v>
      </c>
      <c r="H156" s="3" t="s">
        <v>459</v>
      </c>
      <c r="I156" s="3" t="s">
        <v>464</v>
      </c>
      <c r="J156" s="3" t="s">
        <v>469</v>
      </c>
      <c r="K156" s="54">
        <v>7.7777777777777779E-2</v>
      </c>
      <c r="L156" s="5">
        <v>1</v>
      </c>
      <c r="M156" s="12">
        <v>1</v>
      </c>
      <c r="N156" s="7">
        <f t="shared" si="29"/>
        <v>1</v>
      </c>
      <c r="O156" s="7">
        <f>N156*V156</f>
        <v>9.7222222222222224E-2</v>
      </c>
      <c r="P156" s="8" t="str">
        <f>IF(N156=1,"ضمن الهدف",IF(N156=0,"Not measured","أقل من الهدفt"))</f>
        <v>ضمن الهدف</v>
      </c>
      <c r="Q156" s="8" t="str">
        <f>IF(N156=1,"مُحقق ",IF(N156=0,"Not مُحقق ","Not مُحقق "))</f>
        <v xml:space="preserve">مُحقق </v>
      </c>
      <c r="R156" s="8"/>
      <c r="S156" s="8"/>
      <c r="T156" s="13"/>
      <c r="U156" s="10" t="s">
        <v>484</v>
      </c>
      <c r="V156" s="4">
        <f>K156/80%</f>
        <v>9.7222222222222224E-2</v>
      </c>
      <c r="W156" s="81">
        <v>45704</v>
      </c>
    </row>
    <row r="157" spans="1:23" s="14" customFormat="1" ht="23">
      <c r="A157" s="3" t="s">
        <v>197</v>
      </c>
      <c r="B157" s="2" t="s">
        <v>199</v>
      </c>
      <c r="C157" s="61" t="s">
        <v>206</v>
      </c>
      <c r="D157" s="3" t="s">
        <v>214</v>
      </c>
      <c r="E157" s="2" t="s">
        <v>157</v>
      </c>
      <c r="F157" s="3" t="s">
        <v>283</v>
      </c>
      <c r="G157" s="8" t="s">
        <v>396</v>
      </c>
      <c r="H157" s="3" t="s">
        <v>456</v>
      </c>
      <c r="I157" s="3" t="s">
        <v>465</v>
      </c>
      <c r="J157" s="3" t="s">
        <v>470</v>
      </c>
      <c r="K157" s="56">
        <v>2.2222222222222223E-2</v>
      </c>
      <c r="L157" s="16">
        <v>1</v>
      </c>
      <c r="M157" s="17">
        <v>1</v>
      </c>
      <c r="N157" s="18">
        <f t="shared" si="29"/>
        <v>1</v>
      </c>
      <c r="O157" s="24"/>
      <c r="P157" s="8" t="str">
        <f>IF(N157=1,"ضمن الهدف",IF(N157=0,"Not measured","أقل من الهدفt"))</f>
        <v>ضمن الهدف</v>
      </c>
      <c r="Q157" s="8" t="str">
        <f>IF(N157=1,"مُحقق ",IF(N157=0,"Not مُحقق ","Not مُحقق "))</f>
        <v xml:space="preserve">مُحقق </v>
      </c>
      <c r="R157" s="8" t="s">
        <v>492</v>
      </c>
      <c r="S157" s="8"/>
      <c r="T157" s="13"/>
      <c r="U157" s="10" t="s">
        <v>485</v>
      </c>
      <c r="V157" s="4"/>
      <c r="W157" s="81">
        <v>45704</v>
      </c>
    </row>
    <row r="158" spans="1:23" s="14" customFormat="1">
      <c r="A158" s="77" t="s">
        <v>194</v>
      </c>
      <c r="B158" s="2" t="s">
        <v>199</v>
      </c>
      <c r="C158" s="61" t="s">
        <v>206</v>
      </c>
      <c r="D158" s="3" t="s">
        <v>232</v>
      </c>
      <c r="E158" s="2" t="s">
        <v>158</v>
      </c>
      <c r="F158" s="3" t="s">
        <v>281</v>
      </c>
      <c r="G158" s="8" t="s">
        <v>368</v>
      </c>
      <c r="H158" s="3" t="s">
        <v>456</v>
      </c>
      <c r="I158" s="3" t="s">
        <v>463</v>
      </c>
      <c r="J158" s="3" t="s">
        <v>470</v>
      </c>
      <c r="K158" s="15">
        <v>5.46875E-2</v>
      </c>
      <c r="L158" s="17">
        <v>0.8</v>
      </c>
      <c r="M158" s="17"/>
      <c r="N158" s="18">
        <f t="shared" si="29"/>
        <v>0</v>
      </c>
      <c r="O158" s="24"/>
      <c r="P158" s="8" t="str">
        <f>IF(N158=1,"ضمن الهدف",IF(N158=0,"غير مقاس ","أقل من الهدفt"))</f>
        <v xml:space="preserve">غير مقاس </v>
      </c>
      <c r="Q158" s="8" t="str">
        <f>IF(N158=1,"مُحقق ",IF(N158=0,"غير مُحقق","غير مُحقق"))</f>
        <v>غير مُحقق</v>
      </c>
      <c r="R158" s="8" t="s">
        <v>490</v>
      </c>
      <c r="S158" s="8" t="s">
        <v>5</v>
      </c>
      <c r="T158" s="13"/>
      <c r="U158" s="10" t="s">
        <v>485</v>
      </c>
      <c r="V158" s="4"/>
      <c r="W158" s="81">
        <v>45704</v>
      </c>
    </row>
    <row r="159" spans="1:23" s="14" customFormat="1">
      <c r="A159" s="77" t="s">
        <v>194</v>
      </c>
      <c r="B159" s="2" t="s">
        <v>199</v>
      </c>
      <c r="C159" s="61" t="s">
        <v>206</v>
      </c>
      <c r="D159" s="3" t="s">
        <v>231</v>
      </c>
      <c r="E159" s="2" t="s">
        <v>159</v>
      </c>
      <c r="F159" s="3" t="s">
        <v>284</v>
      </c>
      <c r="G159" s="8" t="s">
        <v>371</v>
      </c>
      <c r="H159" s="3" t="s">
        <v>456</v>
      </c>
      <c r="I159" s="3" t="s">
        <v>464</v>
      </c>
      <c r="J159" s="3" t="s">
        <v>470</v>
      </c>
      <c r="K159" s="4">
        <v>5.3435114503816793E-2</v>
      </c>
      <c r="L159" s="12">
        <v>1</v>
      </c>
      <c r="M159" s="25">
        <v>1</v>
      </c>
      <c r="N159" s="7">
        <f t="shared" si="29"/>
        <v>1</v>
      </c>
      <c r="O159" s="7">
        <f>N159*V159</f>
        <v>4.051490977618985E-2</v>
      </c>
      <c r="P159" s="8" t="str">
        <f>IF(N159=1,"ضمن الهدف",IF(N159=0,"Not measured","أقل من الهدفt"))</f>
        <v>ضمن الهدف</v>
      </c>
      <c r="Q159" s="8" t="str">
        <f>IF(N159=1,"مُحقق ",IF(N159=0,"Not مُحقق ","Not مُحقق "))</f>
        <v xml:space="preserve">مُحقق </v>
      </c>
      <c r="R159" s="8"/>
      <c r="S159" s="8"/>
      <c r="T159" s="13"/>
      <c r="U159" s="10" t="s">
        <v>484</v>
      </c>
      <c r="V159" s="4">
        <f>K159/131.89%</f>
        <v>4.051490977618985E-2</v>
      </c>
      <c r="W159" s="81">
        <v>45704</v>
      </c>
    </row>
    <row r="160" spans="1:23" s="14" customFormat="1" ht="43.5" customHeight="1">
      <c r="A160" s="77" t="s">
        <v>194</v>
      </c>
      <c r="B160" s="2" t="s">
        <v>199</v>
      </c>
      <c r="C160" s="32" t="s">
        <v>204</v>
      </c>
      <c r="D160" s="77" t="s">
        <v>209</v>
      </c>
      <c r="E160" s="2" t="s">
        <v>160</v>
      </c>
      <c r="F160" s="3" t="s">
        <v>276</v>
      </c>
      <c r="G160" s="8" t="s">
        <v>363</v>
      </c>
      <c r="H160" s="3" t="s">
        <v>456</v>
      </c>
      <c r="I160" s="3" t="s">
        <v>463</v>
      </c>
      <c r="J160" s="3" t="s">
        <v>470</v>
      </c>
      <c r="K160" s="4">
        <v>3.8167938931297711E-2</v>
      </c>
      <c r="L160" s="12">
        <v>0.2</v>
      </c>
      <c r="M160" s="12"/>
      <c r="N160" s="7">
        <f t="shared" si="29"/>
        <v>0</v>
      </c>
      <c r="O160" s="7">
        <f>N160*V160</f>
        <v>0</v>
      </c>
      <c r="P160" s="8" t="str">
        <f>IF(N160=1,"ضمن الهدف",IF(N160=0,"غير مقاس ","أقل من الهدفt"))</f>
        <v xml:space="preserve">غير مقاس </v>
      </c>
      <c r="Q160" s="8" t="str">
        <f>IF(N160=1,"مُحقق ",IF(N160=0,"غير مُحقق","غير مُحقق"))</f>
        <v>غير مُحقق</v>
      </c>
      <c r="R160" s="8" t="s">
        <v>486</v>
      </c>
      <c r="S160" s="8"/>
      <c r="T160" s="13"/>
      <c r="U160" s="10" t="s">
        <v>484</v>
      </c>
      <c r="V160" s="4">
        <f>K160/131.89%</f>
        <v>2.8939221268707037E-2</v>
      </c>
      <c r="W160" s="81">
        <v>45704</v>
      </c>
    </row>
    <row r="161" spans="1:23" s="14" customFormat="1" ht="23">
      <c r="A161" s="77" t="s">
        <v>194</v>
      </c>
      <c r="B161" s="2" t="s">
        <v>199</v>
      </c>
      <c r="C161" s="61" t="s">
        <v>206</v>
      </c>
      <c r="D161" s="74" t="s">
        <v>272</v>
      </c>
      <c r="E161" s="2" t="s">
        <v>161</v>
      </c>
      <c r="F161" s="74" t="s">
        <v>351</v>
      </c>
      <c r="G161" s="8" t="s">
        <v>440</v>
      </c>
      <c r="H161" s="3" t="s">
        <v>456</v>
      </c>
      <c r="I161" s="3" t="s">
        <v>464</v>
      </c>
      <c r="J161" s="3" t="s">
        <v>470</v>
      </c>
      <c r="K161" s="4">
        <v>3.125E-2</v>
      </c>
      <c r="L161" s="12">
        <v>1</v>
      </c>
      <c r="M161" s="28">
        <v>1</v>
      </c>
      <c r="N161" s="7">
        <f t="shared" si="29"/>
        <v>1</v>
      </c>
      <c r="O161" s="7">
        <f>N161*V161</f>
        <v>2.3693987413753885E-2</v>
      </c>
      <c r="P161" s="8" t="str">
        <f>IF(N161=1,"ضمن الهدف",IF(N161=0,"Not measured","أقل من الهدفt"))</f>
        <v>ضمن الهدف</v>
      </c>
      <c r="Q161" s="8" t="str">
        <f>IF(N161=1,"مُحقق ",IF(N161=0,"Not مُحقق ","Not مُحقق "))</f>
        <v xml:space="preserve">مُحقق </v>
      </c>
      <c r="R161" s="8"/>
      <c r="S161" s="8"/>
      <c r="T161" s="13"/>
      <c r="U161" s="10" t="s">
        <v>484</v>
      </c>
      <c r="V161" s="4">
        <f>K161/131.89%</f>
        <v>2.3693987413753885E-2</v>
      </c>
      <c r="W161" s="81">
        <v>45704</v>
      </c>
    </row>
    <row r="162" spans="1:23" s="14" customFormat="1">
      <c r="A162" s="77" t="s">
        <v>194</v>
      </c>
      <c r="B162" s="2" t="s">
        <v>199</v>
      </c>
      <c r="C162" s="61" t="s">
        <v>208</v>
      </c>
      <c r="D162" s="74" t="s">
        <v>234</v>
      </c>
      <c r="E162" s="2" t="s">
        <v>162</v>
      </c>
      <c r="F162" s="74" t="s">
        <v>287</v>
      </c>
      <c r="G162" s="72" t="s">
        <v>374</v>
      </c>
      <c r="H162" s="3" t="s">
        <v>456</v>
      </c>
      <c r="I162" s="3" t="s">
        <v>465</v>
      </c>
      <c r="J162" s="3" t="s">
        <v>470</v>
      </c>
      <c r="K162" s="4">
        <v>2.2900763358778626E-2</v>
      </c>
      <c r="L162" s="5">
        <v>0.75</v>
      </c>
      <c r="M162" s="12">
        <v>0.78</v>
      </c>
      <c r="N162" s="7">
        <f t="shared" si="29"/>
        <v>0.96</v>
      </c>
      <c r="O162" s="7">
        <f>N162*V162</f>
        <v>1.6668991450775255E-2</v>
      </c>
      <c r="P162" s="8" t="str">
        <f>IF(N162=1,"ضمن الهدف",IF(N162=0,"Not measured","أقل من الهدف"))</f>
        <v>أقل من الهدف</v>
      </c>
      <c r="Q162" s="8" t="str">
        <f>IF(N162=1,"مُحقق ",IF(N162=0,"غير مُحقق","غير مُحقق"))</f>
        <v>غير مُحقق</v>
      </c>
      <c r="R162" s="8" t="s">
        <v>493</v>
      </c>
      <c r="S162" s="8" t="s">
        <v>518</v>
      </c>
      <c r="T162" s="13"/>
      <c r="U162" s="10" t="s">
        <v>484</v>
      </c>
      <c r="V162" s="4">
        <f>K162/131.89%</f>
        <v>1.7363532761224224E-2</v>
      </c>
      <c r="W162" s="81">
        <v>45704</v>
      </c>
    </row>
    <row r="163" spans="1:23" s="14" customFormat="1">
      <c r="A163" s="77" t="s">
        <v>194</v>
      </c>
      <c r="B163" s="2" t="s">
        <v>199</v>
      </c>
      <c r="C163" s="61" t="s">
        <v>206</v>
      </c>
      <c r="D163" s="74" t="s">
        <v>273</v>
      </c>
      <c r="E163" s="2" t="s">
        <v>163</v>
      </c>
      <c r="F163" s="74" t="s">
        <v>352</v>
      </c>
      <c r="G163" s="8" t="s">
        <v>441</v>
      </c>
      <c r="H163" s="3" t="s">
        <v>456</v>
      </c>
      <c r="I163" s="3" t="s">
        <v>463</v>
      </c>
      <c r="J163" s="3" t="s">
        <v>470</v>
      </c>
      <c r="K163" s="4">
        <v>6.25E-2</v>
      </c>
      <c r="L163" s="12">
        <v>1</v>
      </c>
      <c r="M163" s="12">
        <v>1</v>
      </c>
      <c r="N163" s="7">
        <f t="shared" si="29"/>
        <v>1</v>
      </c>
      <c r="O163" s="7">
        <f>N163*V163</f>
        <v>4.738797482750777E-2</v>
      </c>
      <c r="P163" s="8" t="str">
        <f>IF(N163=1,"ضمن الهدف",IF(N163=0,"Not measured","أقل من الهدفt"))</f>
        <v>ضمن الهدف</v>
      </c>
      <c r="Q163" s="8" t="str">
        <f>IF(N163=1,"مُحقق ",IF(N163=0,"Not مُحقق ","Not مُحقق "))</f>
        <v xml:space="preserve">مُحقق </v>
      </c>
      <c r="R163" s="8" t="s">
        <v>164</v>
      </c>
      <c r="S163" s="8"/>
      <c r="T163" s="13"/>
      <c r="U163" s="10" t="s">
        <v>484</v>
      </c>
      <c r="V163" s="4">
        <f>K163/131.89%</f>
        <v>4.738797482750777E-2</v>
      </c>
      <c r="W163" s="81">
        <v>45704</v>
      </c>
    </row>
    <row r="164" spans="1:23" s="14" customFormat="1" ht="23">
      <c r="A164" s="77" t="s">
        <v>194</v>
      </c>
      <c r="B164" s="2" t="s">
        <v>199</v>
      </c>
      <c r="C164" s="61" t="s">
        <v>207</v>
      </c>
      <c r="D164" s="74" t="s">
        <v>220</v>
      </c>
      <c r="E164" s="32" t="s">
        <v>165</v>
      </c>
      <c r="F164" s="74" t="s">
        <v>288</v>
      </c>
      <c r="G164" s="8" t="s">
        <v>375</v>
      </c>
      <c r="H164" s="3" t="s">
        <v>456</v>
      </c>
      <c r="I164" s="3" t="s">
        <v>463</v>
      </c>
      <c r="J164" s="3" t="s">
        <v>470</v>
      </c>
      <c r="K164" s="15">
        <v>6.25E-2</v>
      </c>
      <c r="L164" s="17">
        <v>0.2</v>
      </c>
      <c r="M164" s="17"/>
      <c r="N164" s="18">
        <f t="shared" si="29"/>
        <v>0</v>
      </c>
      <c r="O164" s="24"/>
      <c r="P164" s="8" t="str">
        <f>IF(N164=1,"ضمن الهدف",IF(N164=0,"غير مقاس ","أقل من الهدفt"))</f>
        <v xml:space="preserve">غير مقاس </v>
      </c>
      <c r="Q164" s="8" t="str">
        <f>IF(N164=1,"مُحقق ",IF(N164=0,"غير مُحقق","غير مُحقق"))</f>
        <v>غير مُحقق</v>
      </c>
      <c r="R164" s="8" t="s">
        <v>494</v>
      </c>
      <c r="S164" s="8" t="s">
        <v>518</v>
      </c>
      <c r="T164" s="13"/>
      <c r="U164" s="10" t="s">
        <v>485</v>
      </c>
      <c r="V164" s="4"/>
      <c r="W164" s="81">
        <v>45704</v>
      </c>
    </row>
    <row r="165" spans="1:23" s="14" customFormat="1">
      <c r="A165" s="77" t="s">
        <v>194</v>
      </c>
      <c r="B165" s="2" t="s">
        <v>199</v>
      </c>
      <c r="C165" s="61" t="s">
        <v>207</v>
      </c>
      <c r="D165" s="74" t="s">
        <v>223</v>
      </c>
      <c r="E165" s="2" t="s">
        <v>166</v>
      </c>
      <c r="F165" s="74" t="s">
        <v>291</v>
      </c>
      <c r="G165" s="8" t="s">
        <v>384</v>
      </c>
      <c r="H165" s="3" t="s">
        <v>456</v>
      </c>
      <c r="I165" s="3" t="s">
        <v>464</v>
      </c>
      <c r="J165" s="3" t="s">
        <v>470</v>
      </c>
      <c r="K165" s="4">
        <v>6.1068702290076333E-2</v>
      </c>
      <c r="L165" s="12">
        <v>0.9</v>
      </c>
      <c r="M165" s="12">
        <v>0.9</v>
      </c>
      <c r="N165" s="7">
        <f t="shared" si="29"/>
        <v>1</v>
      </c>
      <c r="O165" s="7">
        <f t="shared" ref="O165:O170" si="32">N165*V165</f>
        <v>4.630275402993126E-2</v>
      </c>
      <c r="P165" s="8" t="str">
        <f>IF(N165=1,"ضمن الهدف",IF(N165=0,"Not measured","أقل من الهدفt"))</f>
        <v>ضمن الهدف</v>
      </c>
      <c r="Q165" s="8" t="str">
        <f>IF(N165=1,"مُحقق ",IF(N165=0,"Not مُحقق ","Not مُحقق "))</f>
        <v xml:space="preserve">مُحقق </v>
      </c>
      <c r="R165" s="8"/>
      <c r="S165" s="8"/>
      <c r="T165" s="13"/>
      <c r="U165" s="10" t="s">
        <v>484</v>
      </c>
      <c r="V165" s="4">
        <f t="shared" ref="V165:V170" si="33">K165/131.89%</f>
        <v>4.630275402993126E-2</v>
      </c>
      <c r="W165" s="81">
        <v>45704</v>
      </c>
    </row>
    <row r="166" spans="1:23" s="14" customFormat="1">
      <c r="A166" s="77" t="s">
        <v>194</v>
      </c>
      <c r="B166" s="2" t="s">
        <v>199</v>
      </c>
      <c r="C166" s="32" t="s">
        <v>205</v>
      </c>
      <c r="D166" s="74" t="s">
        <v>262</v>
      </c>
      <c r="E166" s="2" t="s">
        <v>167</v>
      </c>
      <c r="F166" s="74" t="s">
        <v>353</v>
      </c>
      <c r="G166" s="8" t="s">
        <v>442</v>
      </c>
      <c r="H166" s="3" t="s">
        <v>459</v>
      </c>
      <c r="I166" s="3" t="s">
        <v>463</v>
      </c>
      <c r="J166" s="3" t="s">
        <v>470</v>
      </c>
      <c r="K166" s="4">
        <v>5.46875E-2</v>
      </c>
      <c r="L166" s="33">
        <v>10</v>
      </c>
      <c r="M166" s="52">
        <v>15</v>
      </c>
      <c r="N166" s="7">
        <f t="shared" si="29"/>
        <v>0.5</v>
      </c>
      <c r="O166" s="7">
        <f t="shared" si="32"/>
        <v>2.0732238987034652E-2</v>
      </c>
      <c r="P166" s="8" t="str">
        <f>IF(N166=1,"ضمن الهدف",IF(N166=0,"Not measured","أقل من الهدف"))</f>
        <v>أقل من الهدف</v>
      </c>
      <c r="Q166" s="8" t="str">
        <f>IF(N166=1,"مُحقق ",IF(N166=0,"غير مُحقق","غير مُحقق"))</f>
        <v>غير مُحقق</v>
      </c>
      <c r="R166" s="8"/>
      <c r="S166" s="8"/>
      <c r="T166" s="13"/>
      <c r="U166" s="10" t="s">
        <v>484</v>
      </c>
      <c r="V166" s="4">
        <f t="shared" si="33"/>
        <v>4.1464477974069304E-2</v>
      </c>
      <c r="W166" s="81">
        <v>45704</v>
      </c>
    </row>
    <row r="167" spans="1:23" s="14" customFormat="1">
      <c r="A167" s="77" t="s">
        <v>194</v>
      </c>
      <c r="B167" s="2" t="s">
        <v>199</v>
      </c>
      <c r="C167" s="32" t="s">
        <v>205</v>
      </c>
      <c r="D167" s="74" t="s">
        <v>257</v>
      </c>
      <c r="E167" s="2" t="s">
        <v>168</v>
      </c>
      <c r="F167" s="3" t="s">
        <v>354</v>
      </c>
      <c r="G167" s="8" t="s">
        <v>443</v>
      </c>
      <c r="H167" s="3" t="s">
        <v>459</v>
      </c>
      <c r="I167" s="3" t="s">
        <v>463</v>
      </c>
      <c r="J167" s="3" t="s">
        <v>470</v>
      </c>
      <c r="K167" s="4">
        <v>6.8702290076335881E-2</v>
      </c>
      <c r="L167" s="33">
        <v>4</v>
      </c>
      <c r="M167" s="21">
        <v>6</v>
      </c>
      <c r="N167" s="7">
        <f t="shared" si="29"/>
        <v>0.5</v>
      </c>
      <c r="O167" s="7">
        <f t="shared" si="32"/>
        <v>2.6045299141836335E-2</v>
      </c>
      <c r="P167" s="8" t="str">
        <f>IF(N167=1,"ضمن الهدف",IF(N167=0,"Not measured","أقل من الهدف"))</f>
        <v>أقل من الهدف</v>
      </c>
      <c r="Q167" s="8" t="str">
        <f>IF(N167=1,"مُحقق ",IF(N167=0,"غير مُحقق","غير مُحقق"))</f>
        <v>غير مُحقق</v>
      </c>
      <c r="R167" s="8"/>
      <c r="S167" s="8"/>
      <c r="T167" s="13"/>
      <c r="U167" s="10" t="s">
        <v>484</v>
      </c>
      <c r="V167" s="4">
        <f t="shared" si="33"/>
        <v>5.2090598283672671E-2</v>
      </c>
      <c r="W167" s="81">
        <v>45704</v>
      </c>
    </row>
    <row r="168" spans="1:23" s="14" customFormat="1">
      <c r="A168" s="77" t="s">
        <v>194</v>
      </c>
      <c r="B168" s="2" t="s">
        <v>199</v>
      </c>
      <c r="C168" s="2" t="s">
        <v>205</v>
      </c>
      <c r="D168" s="3" t="s">
        <v>257</v>
      </c>
      <c r="E168" s="2" t="s">
        <v>169</v>
      </c>
      <c r="F168" s="3" t="s">
        <v>355</v>
      </c>
      <c r="G168" s="8" t="s">
        <v>444</v>
      </c>
      <c r="H168" s="3" t="s">
        <v>459</v>
      </c>
      <c r="I168" s="3" t="s">
        <v>463</v>
      </c>
      <c r="J168" s="3" t="s">
        <v>470</v>
      </c>
      <c r="K168" s="4">
        <v>5.3435114503816793E-2</v>
      </c>
      <c r="L168" s="33">
        <v>4</v>
      </c>
      <c r="M168" s="21">
        <v>4</v>
      </c>
      <c r="N168" s="7">
        <f t="shared" si="29"/>
        <v>1</v>
      </c>
      <c r="O168" s="7">
        <f t="shared" si="32"/>
        <v>4.051490977618985E-2</v>
      </c>
      <c r="P168" s="8" t="str">
        <f>IF(N168=1,"ضمن الهدف",IF(N168=0,"Not measured","أقل من الهدفt"))</f>
        <v>ضمن الهدف</v>
      </c>
      <c r="Q168" s="8" t="str">
        <f>IF(N168=1,"مُحقق ",IF(N168=0,"Not مُحقق ","Not مُحقق "))</f>
        <v xml:space="preserve">مُحقق </v>
      </c>
      <c r="R168" s="8"/>
      <c r="S168" s="8"/>
      <c r="T168" s="13"/>
      <c r="U168" s="10" t="s">
        <v>484</v>
      </c>
      <c r="V168" s="4">
        <f t="shared" si="33"/>
        <v>4.051490977618985E-2</v>
      </c>
      <c r="W168" s="81">
        <v>45704</v>
      </c>
    </row>
    <row r="169" spans="1:23" s="14" customFormat="1">
      <c r="A169" s="77" t="s">
        <v>194</v>
      </c>
      <c r="B169" s="2" t="s">
        <v>199</v>
      </c>
      <c r="C169" s="32" t="s">
        <v>205</v>
      </c>
      <c r="D169" s="74" t="s">
        <v>258</v>
      </c>
      <c r="E169" s="2" t="s">
        <v>170</v>
      </c>
      <c r="F169" s="74" t="s">
        <v>356</v>
      </c>
      <c r="G169" s="8" t="s">
        <v>445</v>
      </c>
      <c r="H169" s="3" t="s">
        <v>456</v>
      </c>
      <c r="I169" s="3" t="s">
        <v>463</v>
      </c>
      <c r="J169" s="3" t="s">
        <v>470</v>
      </c>
      <c r="K169" s="4">
        <v>4.6875E-2</v>
      </c>
      <c r="L169" s="12">
        <v>1</v>
      </c>
      <c r="M169" s="12">
        <v>1</v>
      </c>
      <c r="N169" s="7">
        <f t="shared" si="29"/>
        <v>1</v>
      </c>
      <c r="O169" s="7">
        <f t="shared" si="32"/>
        <v>3.5540981120630831E-2</v>
      </c>
      <c r="P169" s="8" t="str">
        <f>IF(N169=1,"ضمن الهدف",IF(N169=0,"Not measured","أقل من الهدفt"))</f>
        <v>ضمن الهدف</v>
      </c>
      <c r="Q169" s="8" t="str">
        <f>IF(N169=1,"مُحقق ",IF(N169=0,"Not مُحقق ","Not مُحقق "))</f>
        <v xml:space="preserve">مُحقق </v>
      </c>
      <c r="R169" s="8"/>
      <c r="S169" s="8"/>
      <c r="T169" s="13"/>
      <c r="U169" s="10" t="s">
        <v>484</v>
      </c>
      <c r="V169" s="4">
        <f t="shared" si="33"/>
        <v>3.5540981120630831E-2</v>
      </c>
      <c r="W169" s="81">
        <v>45704</v>
      </c>
    </row>
    <row r="170" spans="1:23" s="14" customFormat="1">
      <c r="A170" s="77" t="s">
        <v>194</v>
      </c>
      <c r="B170" s="2" t="s">
        <v>199</v>
      </c>
      <c r="C170" s="32" t="s">
        <v>205</v>
      </c>
      <c r="D170" s="74" t="s">
        <v>256</v>
      </c>
      <c r="E170" s="2" t="s">
        <v>171</v>
      </c>
      <c r="F170" s="3" t="s">
        <v>256</v>
      </c>
      <c r="G170" s="8" t="s">
        <v>446</v>
      </c>
      <c r="H170" s="3" t="s">
        <v>456</v>
      </c>
      <c r="I170" s="3" t="s">
        <v>463</v>
      </c>
      <c r="J170" s="3" t="s">
        <v>470</v>
      </c>
      <c r="K170" s="4">
        <v>3.0534351145038167E-2</v>
      </c>
      <c r="L170" s="22">
        <v>1</v>
      </c>
      <c r="M170" s="12">
        <v>1</v>
      </c>
      <c r="N170" s="7">
        <f t="shared" si="29"/>
        <v>1</v>
      </c>
      <c r="O170" s="7">
        <f t="shared" si="32"/>
        <v>2.315137701496563E-2</v>
      </c>
      <c r="P170" s="8" t="str">
        <f>IF(N170=1,"ضمن الهدف",IF(N170=0,"Not measured","أقل من الهدفt"))</f>
        <v>ضمن الهدف</v>
      </c>
      <c r="Q170" s="8" t="str">
        <f>IF(N170=1,"مُحقق ",IF(N170=0,"Not مُحقق ","Not مُحقق "))</f>
        <v xml:space="preserve">مُحقق </v>
      </c>
      <c r="R170" s="8"/>
      <c r="S170" s="8"/>
      <c r="T170" s="13"/>
      <c r="U170" s="10" t="s">
        <v>484</v>
      </c>
      <c r="V170" s="4">
        <f t="shared" si="33"/>
        <v>2.315137701496563E-2</v>
      </c>
      <c r="W170" s="81">
        <v>45704</v>
      </c>
    </row>
    <row r="171" spans="1:23" s="14" customFormat="1" ht="23">
      <c r="A171" s="77" t="s">
        <v>194</v>
      </c>
      <c r="B171" s="2" t="s">
        <v>199</v>
      </c>
      <c r="C171" s="32" t="s">
        <v>205</v>
      </c>
      <c r="D171" s="74" t="s">
        <v>214</v>
      </c>
      <c r="E171" s="32" t="s">
        <v>172</v>
      </c>
      <c r="F171" s="74" t="s">
        <v>283</v>
      </c>
      <c r="G171" s="8" t="s">
        <v>370</v>
      </c>
      <c r="H171" s="3" t="s">
        <v>456</v>
      </c>
      <c r="I171" s="3" t="s">
        <v>465</v>
      </c>
      <c r="J171" s="3" t="s">
        <v>470</v>
      </c>
      <c r="K171" s="15">
        <v>3.125E-2</v>
      </c>
      <c r="L171" s="17">
        <v>1</v>
      </c>
      <c r="M171" s="17"/>
      <c r="N171" s="18">
        <f t="shared" si="29"/>
        <v>0</v>
      </c>
      <c r="O171" s="24"/>
      <c r="P171" s="8" t="str">
        <f t="shared" ref="P171:P186" si="34">IF(N171=1,"ضمن الهدف",IF(N171=0,"غير مقاس ","أقل من الهدفt"))</f>
        <v xml:space="preserve">غير مقاس </v>
      </c>
      <c r="Q171" s="8" t="str">
        <f t="shared" ref="Q171:Q186" si="35">IF(N171=1,"مُحقق ",IF(N171=0,"غير مُحقق","غير مُحقق"))</f>
        <v>غير مُحقق</v>
      </c>
      <c r="R171" s="8" t="s">
        <v>492</v>
      </c>
      <c r="S171" s="8" t="s">
        <v>519</v>
      </c>
      <c r="T171" s="13"/>
      <c r="U171" s="10" t="s">
        <v>485</v>
      </c>
      <c r="V171" s="4"/>
      <c r="W171" s="81">
        <v>45704</v>
      </c>
    </row>
    <row r="172" spans="1:23" s="14" customFormat="1">
      <c r="A172" s="74" t="s">
        <v>198</v>
      </c>
      <c r="B172" s="2" t="s">
        <v>199</v>
      </c>
      <c r="C172" s="32" t="s">
        <v>204</v>
      </c>
      <c r="D172" s="77" t="s">
        <v>209</v>
      </c>
      <c r="E172" s="32" t="s">
        <v>173</v>
      </c>
      <c r="F172" s="74" t="s">
        <v>276</v>
      </c>
      <c r="G172" s="8" t="s">
        <v>363</v>
      </c>
      <c r="H172" s="3" t="s">
        <v>456</v>
      </c>
      <c r="I172" s="3" t="s">
        <v>463</v>
      </c>
      <c r="J172" s="3" t="s">
        <v>470</v>
      </c>
      <c r="K172" s="15">
        <v>2.9702970297029702E-2</v>
      </c>
      <c r="L172" s="17">
        <v>0.2</v>
      </c>
      <c r="M172" s="17"/>
      <c r="N172" s="18">
        <f t="shared" si="29"/>
        <v>0</v>
      </c>
      <c r="O172" s="24"/>
      <c r="P172" s="8" t="str">
        <f t="shared" si="34"/>
        <v xml:space="preserve">غير مقاس </v>
      </c>
      <c r="Q172" s="8" t="str">
        <f t="shared" si="35"/>
        <v>غير مُحقق</v>
      </c>
      <c r="R172" s="8"/>
      <c r="S172" s="8"/>
      <c r="T172" s="13"/>
      <c r="U172" s="10" t="s">
        <v>484</v>
      </c>
      <c r="V172" s="4"/>
      <c r="W172" s="81">
        <v>45704</v>
      </c>
    </row>
    <row r="173" spans="1:23" s="14" customFormat="1">
      <c r="A173" s="74" t="s">
        <v>198</v>
      </c>
      <c r="B173" s="2" t="s">
        <v>199</v>
      </c>
      <c r="C173" s="32" t="s">
        <v>205</v>
      </c>
      <c r="D173" s="74" t="s">
        <v>254</v>
      </c>
      <c r="E173" s="32" t="s">
        <v>174</v>
      </c>
      <c r="F173" s="74" t="s">
        <v>357</v>
      </c>
      <c r="G173" s="8" t="s">
        <v>447</v>
      </c>
      <c r="H173" s="3" t="s">
        <v>456</v>
      </c>
      <c r="I173" s="3" t="s">
        <v>464</v>
      </c>
      <c r="J173" s="3" t="s">
        <v>470</v>
      </c>
      <c r="K173" s="15">
        <v>7.9207920792079209E-2</v>
      </c>
      <c r="L173" s="17">
        <v>1</v>
      </c>
      <c r="M173" s="17"/>
      <c r="N173" s="18">
        <f t="shared" si="29"/>
        <v>0</v>
      </c>
      <c r="O173" s="24"/>
      <c r="P173" s="8" t="str">
        <f t="shared" si="34"/>
        <v xml:space="preserve">غير مقاس </v>
      </c>
      <c r="Q173" s="8" t="str">
        <f t="shared" si="35"/>
        <v>غير مُحقق</v>
      </c>
      <c r="R173" s="8"/>
      <c r="S173" s="8"/>
      <c r="T173" s="13"/>
      <c r="U173" s="10" t="s">
        <v>485</v>
      </c>
      <c r="V173" s="4"/>
      <c r="W173" s="81">
        <v>45704</v>
      </c>
    </row>
    <row r="174" spans="1:23" s="14" customFormat="1">
      <c r="A174" s="74" t="s">
        <v>198</v>
      </c>
      <c r="B174" s="2" t="s">
        <v>199</v>
      </c>
      <c r="C174" s="32" t="s">
        <v>205</v>
      </c>
      <c r="D174" s="74" t="s">
        <v>254</v>
      </c>
      <c r="E174" s="32" t="s">
        <v>175</v>
      </c>
      <c r="F174" s="74" t="s">
        <v>358</v>
      </c>
      <c r="G174" s="8" t="s">
        <v>448</v>
      </c>
      <c r="H174" s="3" t="s">
        <v>456</v>
      </c>
      <c r="I174" s="3" t="s">
        <v>464</v>
      </c>
      <c r="J174" s="3" t="s">
        <v>470</v>
      </c>
      <c r="K174" s="15">
        <v>7.9207920792079209E-2</v>
      </c>
      <c r="L174" s="17">
        <v>1</v>
      </c>
      <c r="M174" s="17"/>
      <c r="N174" s="18">
        <f t="shared" si="29"/>
        <v>0</v>
      </c>
      <c r="O174" s="24"/>
      <c r="P174" s="8" t="str">
        <f t="shared" si="34"/>
        <v xml:space="preserve">غير مقاس </v>
      </c>
      <c r="Q174" s="8" t="str">
        <f t="shared" si="35"/>
        <v>غير مُحقق</v>
      </c>
      <c r="R174" s="8"/>
      <c r="S174" s="8"/>
      <c r="T174" s="13"/>
      <c r="U174" s="10" t="s">
        <v>485</v>
      </c>
      <c r="V174" s="4"/>
      <c r="W174" s="81">
        <v>45704</v>
      </c>
    </row>
    <row r="175" spans="1:23" s="14" customFormat="1">
      <c r="A175" s="74" t="s">
        <v>198</v>
      </c>
      <c r="B175" s="2" t="s">
        <v>199</v>
      </c>
      <c r="C175" s="61" t="s">
        <v>206</v>
      </c>
      <c r="D175" s="74" t="s">
        <v>254</v>
      </c>
      <c r="E175" s="32" t="s">
        <v>176</v>
      </c>
      <c r="F175" s="74" t="s">
        <v>359</v>
      </c>
      <c r="G175" s="8" t="s">
        <v>449</v>
      </c>
      <c r="H175" s="3" t="s">
        <v>456</v>
      </c>
      <c r="I175" s="3" t="s">
        <v>464</v>
      </c>
      <c r="J175" s="3" t="s">
        <v>470</v>
      </c>
      <c r="K175" s="15">
        <v>7.9207920792079209E-2</v>
      </c>
      <c r="L175" s="17">
        <v>1</v>
      </c>
      <c r="M175" s="17"/>
      <c r="N175" s="18">
        <f t="shared" si="29"/>
        <v>0</v>
      </c>
      <c r="O175" s="24"/>
      <c r="P175" s="8" t="str">
        <f t="shared" si="34"/>
        <v xml:space="preserve">غير مقاس </v>
      </c>
      <c r="Q175" s="8" t="str">
        <f t="shared" si="35"/>
        <v>غير مُحقق</v>
      </c>
      <c r="R175" s="8"/>
      <c r="S175" s="8"/>
      <c r="T175" s="13"/>
      <c r="U175" s="10" t="s">
        <v>485</v>
      </c>
      <c r="V175" s="4"/>
      <c r="W175" s="81">
        <v>45704</v>
      </c>
    </row>
    <row r="176" spans="1:23" s="14" customFormat="1">
      <c r="A176" s="74" t="s">
        <v>198</v>
      </c>
      <c r="B176" s="2" t="s">
        <v>199</v>
      </c>
      <c r="C176" s="61" t="s">
        <v>206</v>
      </c>
      <c r="D176" s="74" t="s">
        <v>238</v>
      </c>
      <c r="E176" s="32" t="s">
        <v>177</v>
      </c>
      <c r="F176" s="74" t="s">
        <v>280</v>
      </c>
      <c r="G176" s="8" t="s">
        <v>367</v>
      </c>
      <c r="H176" s="3" t="s">
        <v>456</v>
      </c>
      <c r="I176" s="3" t="s">
        <v>463</v>
      </c>
      <c r="J176" s="3" t="s">
        <v>470</v>
      </c>
      <c r="K176" s="15">
        <v>3.9603960396039604E-2</v>
      </c>
      <c r="L176" s="17">
        <v>1</v>
      </c>
      <c r="M176" s="17"/>
      <c r="N176" s="18">
        <f t="shared" si="29"/>
        <v>0</v>
      </c>
      <c r="O176" s="24"/>
      <c r="P176" s="8" t="str">
        <f t="shared" si="34"/>
        <v xml:space="preserve">غير مقاس </v>
      </c>
      <c r="Q176" s="8" t="str">
        <f t="shared" si="35"/>
        <v>غير مُحقق</v>
      </c>
      <c r="R176" s="8"/>
      <c r="S176" s="8"/>
      <c r="T176" s="13"/>
      <c r="U176" s="10" t="s">
        <v>485</v>
      </c>
      <c r="V176" s="4"/>
      <c r="W176" s="81">
        <v>45704</v>
      </c>
    </row>
    <row r="177" spans="1:26" s="14" customFormat="1">
      <c r="A177" s="74" t="s">
        <v>198</v>
      </c>
      <c r="B177" s="2" t="s">
        <v>199</v>
      </c>
      <c r="C177" s="61" t="s">
        <v>206</v>
      </c>
      <c r="D177" s="74" t="s">
        <v>238</v>
      </c>
      <c r="E177" s="32" t="s">
        <v>178</v>
      </c>
      <c r="F177" s="74" t="s">
        <v>281</v>
      </c>
      <c r="G177" s="8" t="s">
        <v>368</v>
      </c>
      <c r="H177" s="3" t="s">
        <v>456</v>
      </c>
      <c r="I177" s="3" t="s">
        <v>463</v>
      </c>
      <c r="J177" s="3" t="s">
        <v>470</v>
      </c>
      <c r="K177" s="15">
        <v>6.9306930693069313E-2</v>
      </c>
      <c r="L177" s="17">
        <v>0.8</v>
      </c>
      <c r="M177" s="17"/>
      <c r="N177" s="18">
        <f t="shared" si="29"/>
        <v>0</v>
      </c>
      <c r="O177" s="24"/>
      <c r="P177" s="8" t="str">
        <f t="shared" si="34"/>
        <v xml:space="preserve">غير مقاس </v>
      </c>
      <c r="Q177" s="8" t="str">
        <f t="shared" si="35"/>
        <v>غير مُحقق</v>
      </c>
      <c r="R177" s="8"/>
      <c r="S177" s="8"/>
      <c r="T177" s="13"/>
      <c r="U177" s="10" t="s">
        <v>485</v>
      </c>
      <c r="V177" s="4"/>
      <c r="W177" s="81">
        <v>45704</v>
      </c>
    </row>
    <row r="178" spans="1:26">
      <c r="A178" s="3" t="s">
        <v>198</v>
      </c>
      <c r="B178" s="2" t="s">
        <v>199</v>
      </c>
      <c r="C178" s="61" t="s">
        <v>206</v>
      </c>
      <c r="D178" s="3" t="s">
        <v>216</v>
      </c>
      <c r="E178" s="2" t="s">
        <v>179</v>
      </c>
      <c r="F178" s="3" t="s">
        <v>285</v>
      </c>
      <c r="G178" s="8" t="s">
        <v>390</v>
      </c>
      <c r="H178" s="3" t="s">
        <v>456</v>
      </c>
      <c r="I178" s="3" t="s">
        <v>464</v>
      </c>
      <c r="J178" s="3" t="s">
        <v>470</v>
      </c>
      <c r="K178" s="15">
        <v>4.9504950495049507E-2</v>
      </c>
      <c r="L178" s="17">
        <v>1</v>
      </c>
      <c r="M178" s="17"/>
      <c r="N178" s="18">
        <f t="shared" si="29"/>
        <v>0</v>
      </c>
      <c r="O178" s="24"/>
      <c r="P178" s="8" t="str">
        <f t="shared" si="34"/>
        <v xml:space="preserve">غير مقاس </v>
      </c>
      <c r="Q178" s="8" t="str">
        <f t="shared" si="35"/>
        <v>غير مُحقق</v>
      </c>
      <c r="R178" s="8"/>
      <c r="S178" s="8"/>
      <c r="T178" s="19"/>
      <c r="U178" s="10" t="s">
        <v>485</v>
      </c>
      <c r="W178" s="81">
        <v>45704</v>
      </c>
    </row>
    <row r="179" spans="1:26" s="14" customFormat="1">
      <c r="A179" s="74" t="s">
        <v>198</v>
      </c>
      <c r="B179" s="2" t="s">
        <v>199</v>
      </c>
      <c r="C179" s="61" t="s">
        <v>206</v>
      </c>
      <c r="D179" s="74" t="s">
        <v>215</v>
      </c>
      <c r="E179" s="32" t="s">
        <v>180</v>
      </c>
      <c r="F179" s="74" t="s">
        <v>284</v>
      </c>
      <c r="G179" s="8" t="s">
        <v>371</v>
      </c>
      <c r="H179" s="3" t="s">
        <v>456</v>
      </c>
      <c r="I179" s="3" t="s">
        <v>464</v>
      </c>
      <c r="J179" s="3" t="s">
        <v>470</v>
      </c>
      <c r="K179" s="15">
        <v>2.9702970297029702E-2</v>
      </c>
      <c r="L179" s="17">
        <v>1</v>
      </c>
      <c r="M179" s="17"/>
      <c r="N179" s="18">
        <f t="shared" si="29"/>
        <v>0</v>
      </c>
      <c r="O179" s="24"/>
      <c r="P179" s="8" t="str">
        <f t="shared" si="34"/>
        <v xml:space="preserve">غير مقاس </v>
      </c>
      <c r="Q179" s="8" t="str">
        <f t="shared" si="35"/>
        <v>غير مُحقق</v>
      </c>
      <c r="R179" s="8"/>
      <c r="S179" s="8"/>
      <c r="T179" s="13"/>
      <c r="U179" s="10" t="s">
        <v>485</v>
      </c>
      <c r="V179" s="4"/>
      <c r="W179" s="81">
        <v>45704</v>
      </c>
    </row>
    <row r="180" spans="1:26" s="14" customFormat="1">
      <c r="A180" s="74" t="s">
        <v>198</v>
      </c>
      <c r="B180" s="2" t="s">
        <v>199</v>
      </c>
      <c r="C180" s="61" t="s">
        <v>206</v>
      </c>
      <c r="D180" s="74" t="s">
        <v>214</v>
      </c>
      <c r="E180" s="32" t="s">
        <v>181</v>
      </c>
      <c r="F180" s="74" t="s">
        <v>283</v>
      </c>
      <c r="G180" s="8" t="s">
        <v>396</v>
      </c>
      <c r="H180" s="3" t="s">
        <v>456</v>
      </c>
      <c r="I180" s="3" t="s">
        <v>465</v>
      </c>
      <c r="J180" s="3" t="s">
        <v>470</v>
      </c>
      <c r="K180" s="15">
        <v>7.9207920792079209E-2</v>
      </c>
      <c r="L180" s="17">
        <v>1</v>
      </c>
      <c r="M180" s="17"/>
      <c r="N180" s="18">
        <f t="shared" si="29"/>
        <v>0</v>
      </c>
      <c r="O180" s="24"/>
      <c r="P180" s="8" t="str">
        <f t="shared" si="34"/>
        <v xml:space="preserve">غير مقاس </v>
      </c>
      <c r="Q180" s="8" t="str">
        <f t="shared" si="35"/>
        <v>غير مُحقق</v>
      </c>
      <c r="R180" s="8"/>
      <c r="S180" s="8"/>
      <c r="T180" s="13"/>
      <c r="U180" s="10" t="s">
        <v>485</v>
      </c>
      <c r="V180" s="4"/>
      <c r="W180" s="81">
        <v>45704</v>
      </c>
    </row>
    <row r="181" spans="1:26" s="14" customFormat="1">
      <c r="A181" s="74" t="s">
        <v>198</v>
      </c>
      <c r="B181" s="2" t="s">
        <v>199</v>
      </c>
      <c r="C181" s="61" t="s">
        <v>208</v>
      </c>
      <c r="D181" s="74" t="s">
        <v>218</v>
      </c>
      <c r="E181" s="32" t="s">
        <v>182</v>
      </c>
      <c r="F181" s="74" t="s">
        <v>287</v>
      </c>
      <c r="G181" s="72" t="s">
        <v>374</v>
      </c>
      <c r="H181" s="3" t="s">
        <v>456</v>
      </c>
      <c r="I181" s="3" t="s">
        <v>465</v>
      </c>
      <c r="J181" s="3" t="s">
        <v>470</v>
      </c>
      <c r="K181" s="15">
        <v>6.9306930693069313E-2</v>
      </c>
      <c r="L181" s="17">
        <v>0.8</v>
      </c>
      <c r="M181" s="53"/>
      <c r="N181" s="18">
        <f t="shared" si="29"/>
        <v>0</v>
      </c>
      <c r="O181" s="24"/>
      <c r="P181" s="8" t="str">
        <f t="shared" si="34"/>
        <v xml:space="preserve">غير مقاس </v>
      </c>
      <c r="Q181" s="8" t="str">
        <f t="shared" si="35"/>
        <v>غير مُحقق</v>
      </c>
      <c r="R181" s="8"/>
      <c r="S181" s="8"/>
      <c r="T181" s="13"/>
      <c r="U181" s="10" t="s">
        <v>485</v>
      </c>
      <c r="V181" s="4"/>
      <c r="W181" s="81">
        <v>45704</v>
      </c>
    </row>
    <row r="182" spans="1:26" s="14" customFormat="1">
      <c r="A182" s="74" t="s">
        <v>198</v>
      </c>
      <c r="B182" s="2" t="s">
        <v>199</v>
      </c>
      <c r="C182" s="61" t="s">
        <v>208</v>
      </c>
      <c r="D182" s="74" t="s">
        <v>218</v>
      </c>
      <c r="E182" s="32" t="s">
        <v>183</v>
      </c>
      <c r="F182" s="74" t="s">
        <v>360</v>
      </c>
      <c r="G182" s="8" t="s">
        <v>450</v>
      </c>
      <c r="H182" s="3" t="s">
        <v>458</v>
      </c>
      <c r="I182" s="3" t="s">
        <v>464</v>
      </c>
      <c r="J182" s="3" t="s">
        <v>469</v>
      </c>
      <c r="K182" s="15">
        <v>7.9207920792079209E-2</v>
      </c>
      <c r="L182" s="53">
        <v>1</v>
      </c>
      <c r="M182" s="17"/>
      <c r="N182" s="18">
        <f t="shared" si="29"/>
        <v>0</v>
      </c>
      <c r="O182" s="24"/>
      <c r="P182" s="8" t="str">
        <f t="shared" si="34"/>
        <v xml:space="preserve">غير مقاس </v>
      </c>
      <c r="Q182" s="8" t="str">
        <f t="shared" si="35"/>
        <v>غير مُحقق</v>
      </c>
      <c r="R182" s="8"/>
      <c r="S182" s="8"/>
      <c r="T182" s="13"/>
      <c r="U182" s="10" t="s">
        <v>485</v>
      </c>
      <c r="V182" s="4"/>
      <c r="W182" s="81">
        <v>45704</v>
      </c>
    </row>
    <row r="183" spans="1:26" s="14" customFormat="1">
      <c r="A183" s="74" t="s">
        <v>198</v>
      </c>
      <c r="B183" s="2" t="s">
        <v>199</v>
      </c>
      <c r="C183" s="61" t="s">
        <v>208</v>
      </c>
      <c r="D183" s="74" t="s">
        <v>255</v>
      </c>
      <c r="E183" s="32" t="s">
        <v>184</v>
      </c>
      <c r="F183" s="74" t="s">
        <v>361</v>
      </c>
      <c r="G183" s="8" t="s">
        <v>451</v>
      </c>
      <c r="H183" s="3" t="s">
        <v>456</v>
      </c>
      <c r="I183" s="3" t="s">
        <v>464</v>
      </c>
      <c r="J183" s="3" t="s">
        <v>470</v>
      </c>
      <c r="K183" s="15">
        <v>7.9207920792079209E-2</v>
      </c>
      <c r="L183" s="17">
        <v>0.9</v>
      </c>
      <c r="M183" s="53"/>
      <c r="N183" s="18">
        <f t="shared" si="29"/>
        <v>0</v>
      </c>
      <c r="O183" s="24"/>
      <c r="P183" s="8" t="str">
        <f t="shared" si="34"/>
        <v xml:space="preserve">غير مقاس </v>
      </c>
      <c r="Q183" s="8" t="str">
        <f t="shared" si="35"/>
        <v>غير مُحقق</v>
      </c>
      <c r="R183" s="8"/>
      <c r="S183" s="8"/>
      <c r="T183" s="13"/>
      <c r="U183" s="10" t="s">
        <v>485</v>
      </c>
      <c r="V183" s="4"/>
      <c r="W183" s="81">
        <v>45704</v>
      </c>
    </row>
    <row r="184" spans="1:26" s="14" customFormat="1">
      <c r="A184" s="74" t="s">
        <v>198</v>
      </c>
      <c r="B184" s="2" t="s">
        <v>199</v>
      </c>
      <c r="C184" s="61" t="s">
        <v>207</v>
      </c>
      <c r="D184" s="74" t="s">
        <v>223</v>
      </c>
      <c r="E184" s="32" t="s">
        <v>185</v>
      </c>
      <c r="F184" s="74" t="s">
        <v>291</v>
      </c>
      <c r="G184" s="8" t="s">
        <v>384</v>
      </c>
      <c r="H184" s="3" t="s">
        <v>456</v>
      </c>
      <c r="I184" s="3" t="s">
        <v>464</v>
      </c>
      <c r="J184" s="3" t="s">
        <v>470</v>
      </c>
      <c r="K184" s="15">
        <v>7.9207920792079209E-2</v>
      </c>
      <c r="L184" s="17">
        <v>0.9</v>
      </c>
      <c r="M184" s="17"/>
      <c r="N184" s="18">
        <f t="shared" si="29"/>
        <v>0</v>
      </c>
      <c r="O184" s="24"/>
      <c r="P184" s="8" t="str">
        <f t="shared" si="34"/>
        <v xml:space="preserve">غير مقاس </v>
      </c>
      <c r="Q184" s="8" t="str">
        <f t="shared" si="35"/>
        <v>غير مُحقق</v>
      </c>
      <c r="R184" s="8"/>
      <c r="S184" s="8"/>
      <c r="T184" s="13"/>
      <c r="U184" s="10" t="s">
        <v>485</v>
      </c>
      <c r="V184" s="4"/>
      <c r="W184" s="81">
        <v>45704</v>
      </c>
    </row>
    <row r="185" spans="1:26" s="14" customFormat="1" ht="34.5">
      <c r="A185" s="74" t="s">
        <v>198</v>
      </c>
      <c r="B185" s="2" t="s">
        <v>199</v>
      </c>
      <c r="C185" s="61" t="s">
        <v>207</v>
      </c>
      <c r="D185" s="74" t="s">
        <v>223</v>
      </c>
      <c r="E185" s="32" t="s">
        <v>186</v>
      </c>
      <c r="F185" s="74" t="s">
        <v>288</v>
      </c>
      <c r="G185" s="8" t="s">
        <v>452</v>
      </c>
      <c r="H185" s="3" t="s">
        <v>456</v>
      </c>
      <c r="I185" s="3" t="s">
        <v>463</v>
      </c>
      <c r="J185" s="3" t="s">
        <v>470</v>
      </c>
      <c r="K185" s="15">
        <v>7.9207920792079209E-2</v>
      </c>
      <c r="L185" s="17">
        <v>0.2</v>
      </c>
      <c r="M185" s="17"/>
      <c r="N185" s="18">
        <f t="shared" si="29"/>
        <v>0</v>
      </c>
      <c r="O185" s="24"/>
      <c r="P185" s="8" t="str">
        <f t="shared" si="34"/>
        <v xml:space="preserve">غير مقاس </v>
      </c>
      <c r="Q185" s="8" t="str">
        <f t="shared" si="35"/>
        <v>غير مُحقق</v>
      </c>
      <c r="R185" s="8"/>
      <c r="S185" s="8"/>
      <c r="T185" s="13"/>
      <c r="U185" s="10" t="s">
        <v>485</v>
      </c>
      <c r="V185" s="4"/>
      <c r="W185" s="81">
        <v>45704</v>
      </c>
    </row>
    <row r="186" spans="1:26" s="14" customFormat="1">
      <c r="A186" s="74" t="s">
        <v>198</v>
      </c>
      <c r="B186" s="2" t="s">
        <v>199</v>
      </c>
      <c r="C186" s="61" t="s">
        <v>207</v>
      </c>
      <c r="D186" s="74" t="s">
        <v>242</v>
      </c>
      <c r="E186" s="32" t="s">
        <v>187</v>
      </c>
      <c r="F186" s="74" t="s">
        <v>289</v>
      </c>
      <c r="G186" s="8" t="s">
        <v>377</v>
      </c>
      <c r="H186" s="3" t="s">
        <v>456</v>
      </c>
      <c r="I186" s="3" t="s">
        <v>464</v>
      </c>
      <c r="J186" s="3" t="s">
        <v>470</v>
      </c>
      <c r="K186" s="15">
        <v>7.9207920792079209E-2</v>
      </c>
      <c r="L186" s="17">
        <v>1</v>
      </c>
      <c r="M186" s="17"/>
      <c r="N186" s="18">
        <f t="shared" si="29"/>
        <v>0</v>
      </c>
      <c r="O186" s="24"/>
      <c r="P186" s="8" t="str">
        <f t="shared" si="34"/>
        <v xml:space="preserve">غير مقاس </v>
      </c>
      <c r="Q186" s="8" t="str">
        <f t="shared" si="35"/>
        <v>غير مُحقق</v>
      </c>
      <c r="R186" s="8"/>
      <c r="S186" s="8"/>
      <c r="T186" s="13"/>
      <c r="U186" s="10" t="s">
        <v>485</v>
      </c>
      <c r="V186" s="4"/>
      <c r="W186" s="81">
        <v>45704</v>
      </c>
    </row>
    <row r="187" spans="1:26">
      <c r="K187" s="59"/>
      <c r="O187" s="59"/>
      <c r="V187"/>
      <c r="W187"/>
      <c r="X187"/>
      <c r="Y187"/>
      <c r="Z187"/>
    </row>
    <row r="188" spans="1:26">
      <c r="K188" s="59"/>
      <c r="V188"/>
      <c r="W188"/>
      <c r="X188"/>
      <c r="Y188"/>
    </row>
    <row r="189" spans="1:26">
      <c r="V189"/>
    </row>
    <row r="190" spans="1:26">
      <c r="V190"/>
    </row>
    <row r="191" spans="1:26">
      <c r="V191"/>
    </row>
    <row r="192" spans="1:26">
      <c r="V192"/>
    </row>
    <row r="193" spans="22:22">
      <c r="V193"/>
    </row>
    <row r="194" spans="22:22">
      <c r="V194"/>
    </row>
    <row r="195" spans="22:22">
      <c r="V195"/>
    </row>
    <row r="196" spans="22:22">
      <c r="V196"/>
    </row>
    <row r="197" spans="22:22">
      <c r="V197"/>
    </row>
    <row r="198" spans="22:22">
      <c r="V198"/>
    </row>
    <row r="199" spans="22:22">
      <c r="V199"/>
    </row>
    <row r="200" spans="22:22">
      <c r="V200"/>
    </row>
    <row r="201" spans="22:22">
      <c r="V201"/>
    </row>
    <row r="202" spans="22:22">
      <c r="V202"/>
    </row>
    <row r="203" spans="22:22">
      <c r="V203"/>
    </row>
    <row r="204" spans="22:22">
      <c r="V204"/>
    </row>
    <row r="205" spans="22:22">
      <c r="V205"/>
    </row>
    <row r="206" spans="22:22">
      <c r="V206"/>
    </row>
    <row r="207" spans="22:22">
      <c r="V207"/>
    </row>
    <row r="208" spans="22:22">
      <c r="V208"/>
    </row>
    <row r="209" spans="22:22">
      <c r="V209"/>
    </row>
    <row r="210" spans="22:22">
      <c r="V210"/>
    </row>
    <row r="211" spans="22:22">
      <c r="V211"/>
    </row>
    <row r="212" spans="22:22">
      <c r="V212"/>
    </row>
    <row r="213" spans="22:22">
      <c r="V213"/>
    </row>
    <row r="214" spans="22:22">
      <c r="V214"/>
    </row>
    <row r="215" spans="22:22">
      <c r="V215"/>
    </row>
    <row r="216" spans="22:22">
      <c r="V216"/>
    </row>
    <row r="217" spans="22:22">
      <c r="V217"/>
    </row>
    <row r="218" spans="22:22">
      <c r="V218"/>
    </row>
    <row r="219" spans="22:22">
      <c r="V219"/>
    </row>
    <row r="220" spans="22:22">
      <c r="V220"/>
    </row>
    <row r="221" spans="22:22">
      <c r="V221"/>
    </row>
    <row r="222" spans="22:22">
      <c r="V222"/>
    </row>
    <row r="223" spans="22:22">
      <c r="V223"/>
    </row>
    <row r="224" spans="22:22">
      <c r="V224"/>
    </row>
    <row r="225" spans="22:22">
      <c r="V225"/>
    </row>
    <row r="226" spans="22:22">
      <c r="V226"/>
    </row>
    <row r="227" spans="22:22">
      <c r="V227"/>
    </row>
    <row r="228" spans="22:22">
      <c r="V228"/>
    </row>
    <row r="229" spans="22:22">
      <c r="V229"/>
    </row>
    <row r="230" spans="22:22">
      <c r="V230"/>
    </row>
    <row r="231" spans="22:22">
      <c r="V231"/>
    </row>
    <row r="232" spans="22:22">
      <c r="V232"/>
    </row>
    <row r="233" spans="22:22">
      <c r="V233"/>
    </row>
    <row r="234" spans="22:22">
      <c r="V234"/>
    </row>
    <row r="235" spans="22:22">
      <c r="V235"/>
    </row>
    <row r="236" spans="22:22">
      <c r="V236"/>
    </row>
    <row r="237" spans="22:22">
      <c r="V237"/>
    </row>
    <row r="238" spans="22:22">
      <c r="V238"/>
    </row>
    <row r="239" spans="22:22">
      <c r="V239"/>
    </row>
    <row r="240" spans="22:22">
      <c r="V240"/>
    </row>
    <row r="241" spans="22:22">
      <c r="V241"/>
    </row>
    <row r="242" spans="22:22">
      <c r="V242"/>
    </row>
    <row r="243" spans="22:22">
      <c r="V243"/>
    </row>
    <row r="244" spans="22:22">
      <c r="V244"/>
    </row>
    <row r="245" spans="22:22">
      <c r="V245"/>
    </row>
    <row r="246" spans="22:22">
      <c r="V246"/>
    </row>
    <row r="247" spans="22:22">
      <c r="V247"/>
    </row>
    <row r="248" spans="22:22">
      <c r="V248"/>
    </row>
    <row r="249" spans="22:22">
      <c r="V249"/>
    </row>
    <row r="250" spans="22:22">
      <c r="V250"/>
    </row>
    <row r="251" spans="22:22">
      <c r="V251"/>
    </row>
    <row r="252" spans="22:22">
      <c r="V252"/>
    </row>
    <row r="253" spans="22:22">
      <c r="V253"/>
    </row>
    <row r="254" spans="22:22">
      <c r="V254"/>
    </row>
    <row r="255" spans="22:22">
      <c r="V255"/>
    </row>
    <row r="256" spans="22:22">
      <c r="V256"/>
    </row>
    <row r="257" spans="22:22">
      <c r="V257"/>
    </row>
    <row r="258" spans="22:22">
      <c r="V258"/>
    </row>
    <row r="259" spans="22:22">
      <c r="V259"/>
    </row>
    <row r="260" spans="22:22">
      <c r="V260"/>
    </row>
    <row r="261" spans="22:22">
      <c r="V261"/>
    </row>
    <row r="262" spans="22:22">
      <c r="V262"/>
    </row>
    <row r="263" spans="22:22">
      <c r="V263"/>
    </row>
    <row r="264" spans="22:22">
      <c r="V264"/>
    </row>
    <row r="265" spans="22:22">
      <c r="V265"/>
    </row>
    <row r="266" spans="22:22">
      <c r="V266"/>
    </row>
    <row r="267" spans="22:22">
      <c r="V267"/>
    </row>
    <row r="268" spans="22:22">
      <c r="V268"/>
    </row>
    <row r="269" spans="22:22">
      <c r="V269"/>
    </row>
    <row r="270" spans="22:22">
      <c r="V270"/>
    </row>
    <row r="271" spans="22:22">
      <c r="V271"/>
    </row>
    <row r="272" spans="22:22">
      <c r="V272"/>
    </row>
    <row r="273" spans="22:22">
      <c r="V273"/>
    </row>
    <row r="274" spans="22:22">
      <c r="V274"/>
    </row>
    <row r="275" spans="22:22">
      <c r="V275"/>
    </row>
    <row r="276" spans="22:22">
      <c r="V276"/>
    </row>
    <row r="277" spans="22:22">
      <c r="V277"/>
    </row>
    <row r="278" spans="22:22">
      <c r="V278"/>
    </row>
    <row r="279" spans="22:22">
      <c r="V279"/>
    </row>
    <row r="280" spans="22:22">
      <c r="V280"/>
    </row>
    <row r="281" spans="22:22">
      <c r="V281"/>
    </row>
    <row r="282" spans="22:22">
      <c r="V282"/>
    </row>
    <row r="283" spans="22:22">
      <c r="V283"/>
    </row>
    <row r="284" spans="22:22">
      <c r="V284"/>
    </row>
    <row r="285" spans="22:22">
      <c r="V285"/>
    </row>
    <row r="286" spans="22:22">
      <c r="V286"/>
    </row>
    <row r="287" spans="22:22">
      <c r="V287"/>
    </row>
    <row r="288" spans="22:22">
      <c r="V288"/>
    </row>
    <row r="289" spans="22:22">
      <c r="V289"/>
    </row>
    <row r="290" spans="22:22">
      <c r="V290"/>
    </row>
    <row r="291" spans="22:22">
      <c r="V291"/>
    </row>
    <row r="292" spans="22:22">
      <c r="V292"/>
    </row>
    <row r="293" spans="22:22">
      <c r="V293"/>
    </row>
    <row r="294" spans="22:22">
      <c r="V294"/>
    </row>
    <row r="295" spans="22:22">
      <c r="V295"/>
    </row>
    <row r="296" spans="22:22">
      <c r="V296"/>
    </row>
    <row r="297" spans="22:22">
      <c r="V297"/>
    </row>
    <row r="298" spans="22:22">
      <c r="V298"/>
    </row>
    <row r="299" spans="22:22">
      <c r="V299"/>
    </row>
    <row r="300" spans="22:22">
      <c r="V300"/>
    </row>
    <row r="301" spans="22:22">
      <c r="V301"/>
    </row>
    <row r="302" spans="22:22">
      <c r="V302"/>
    </row>
    <row r="303" spans="22:22">
      <c r="V303"/>
    </row>
    <row r="304" spans="22:22">
      <c r="V304"/>
    </row>
    <row r="305" spans="22:22">
      <c r="V305"/>
    </row>
    <row r="306" spans="22:22">
      <c r="V306"/>
    </row>
    <row r="307" spans="22:22">
      <c r="V307"/>
    </row>
    <row r="308" spans="22:22">
      <c r="V308"/>
    </row>
    <row r="309" spans="22:22">
      <c r="V309"/>
    </row>
    <row r="310" spans="22:22">
      <c r="V310"/>
    </row>
    <row r="311" spans="22:22">
      <c r="V311"/>
    </row>
    <row r="312" spans="22:22">
      <c r="V312"/>
    </row>
    <row r="313" spans="22:22">
      <c r="V313"/>
    </row>
    <row r="314" spans="22:22">
      <c r="V314"/>
    </row>
    <row r="315" spans="22:22">
      <c r="V315"/>
    </row>
    <row r="316" spans="22:22">
      <c r="V316"/>
    </row>
    <row r="317" spans="22:22">
      <c r="V317"/>
    </row>
    <row r="318" spans="22:22">
      <c r="V318"/>
    </row>
    <row r="319" spans="22:22">
      <c r="V319"/>
    </row>
    <row r="320" spans="22:22">
      <c r="V320"/>
    </row>
    <row r="321" spans="22:22">
      <c r="V321"/>
    </row>
    <row r="322" spans="22:22">
      <c r="V322"/>
    </row>
    <row r="323" spans="22:22">
      <c r="V323"/>
    </row>
    <row r="324" spans="22:22">
      <c r="V324"/>
    </row>
    <row r="325" spans="22:22">
      <c r="V325"/>
    </row>
    <row r="326" spans="22:22">
      <c r="V326"/>
    </row>
    <row r="327" spans="22:22">
      <c r="V327"/>
    </row>
    <row r="328" spans="22:22">
      <c r="V328"/>
    </row>
    <row r="329" spans="22:22">
      <c r="V329"/>
    </row>
    <row r="330" spans="22:22">
      <c r="V330"/>
    </row>
    <row r="331" spans="22:22">
      <c r="V331"/>
    </row>
    <row r="332" spans="22:22">
      <c r="V332"/>
    </row>
    <row r="333" spans="22:22">
      <c r="V333"/>
    </row>
    <row r="334" spans="22:22">
      <c r="V334"/>
    </row>
    <row r="335" spans="22:22">
      <c r="V335"/>
    </row>
    <row r="336" spans="22:22">
      <c r="V336"/>
    </row>
    <row r="337" spans="22:22">
      <c r="V337"/>
    </row>
    <row r="338" spans="22:22">
      <c r="V338"/>
    </row>
    <row r="339" spans="22:22">
      <c r="V339"/>
    </row>
    <row r="340" spans="22:22">
      <c r="V340"/>
    </row>
    <row r="341" spans="22:22">
      <c r="V341"/>
    </row>
    <row r="342" spans="22:22">
      <c r="V342"/>
    </row>
    <row r="343" spans="22:22">
      <c r="V343"/>
    </row>
    <row r="344" spans="22:22">
      <c r="V344"/>
    </row>
    <row r="345" spans="22:22">
      <c r="V345"/>
    </row>
    <row r="346" spans="22:22">
      <c r="V346"/>
    </row>
    <row r="347" spans="22:22">
      <c r="V347"/>
    </row>
    <row r="348" spans="22:22">
      <c r="V348"/>
    </row>
    <row r="349" spans="22:22">
      <c r="V349"/>
    </row>
    <row r="350" spans="22:22">
      <c r="V350"/>
    </row>
    <row r="351" spans="22:22">
      <c r="V351"/>
    </row>
    <row r="352" spans="22:22">
      <c r="V352"/>
    </row>
    <row r="353" spans="22:22">
      <c r="V353"/>
    </row>
    <row r="354" spans="22:22">
      <c r="V354"/>
    </row>
    <row r="355" spans="22:22">
      <c r="V355"/>
    </row>
    <row r="356" spans="22:22">
      <c r="V356"/>
    </row>
    <row r="357" spans="22:22">
      <c r="V357"/>
    </row>
    <row r="358" spans="22:22">
      <c r="V358"/>
    </row>
    <row r="359" spans="22:22">
      <c r="V359"/>
    </row>
    <row r="360" spans="22:22">
      <c r="V360"/>
    </row>
    <row r="361" spans="22:22">
      <c r="V361"/>
    </row>
    <row r="362" spans="22:22">
      <c r="V362"/>
    </row>
    <row r="363" spans="22:22">
      <c r="V363"/>
    </row>
    <row r="364" spans="22:22">
      <c r="V364"/>
    </row>
    <row r="365" spans="22:22">
      <c r="V365"/>
    </row>
    <row r="366" spans="22:22">
      <c r="V366"/>
    </row>
    <row r="367" spans="22:22">
      <c r="V367"/>
    </row>
    <row r="368" spans="22:22">
      <c r="V368"/>
    </row>
    <row r="369" spans="22:22">
      <c r="V369"/>
    </row>
    <row r="370" spans="22:22">
      <c r="V370"/>
    </row>
    <row r="371" spans="22:22">
      <c r="V371"/>
    </row>
    <row r="372" spans="22:22">
      <c r="V372"/>
    </row>
    <row r="373" spans="22:22">
      <c r="V373"/>
    </row>
    <row r="374" spans="22:22">
      <c r="V374"/>
    </row>
    <row r="375" spans="22:22">
      <c r="V375"/>
    </row>
    <row r="376" spans="22:22">
      <c r="V376"/>
    </row>
    <row r="377" spans="22:22">
      <c r="V377"/>
    </row>
    <row r="378" spans="22:22">
      <c r="V378"/>
    </row>
    <row r="379" spans="22:22">
      <c r="V379"/>
    </row>
    <row r="380" spans="22:22">
      <c r="V380"/>
    </row>
    <row r="381" spans="22:22">
      <c r="V381"/>
    </row>
    <row r="382" spans="22:22">
      <c r="V382"/>
    </row>
    <row r="383" spans="22:22">
      <c r="V383"/>
    </row>
    <row r="384" spans="22:22">
      <c r="V384"/>
    </row>
    <row r="385" spans="22:22">
      <c r="V385"/>
    </row>
    <row r="386" spans="22:22">
      <c r="V386"/>
    </row>
    <row r="387" spans="22:22">
      <c r="V387"/>
    </row>
    <row r="388" spans="22:22">
      <c r="V388"/>
    </row>
    <row r="389" spans="22:22">
      <c r="V389"/>
    </row>
    <row r="390" spans="22:22">
      <c r="V390"/>
    </row>
    <row r="391" spans="22:22">
      <c r="V391"/>
    </row>
    <row r="392" spans="22:22">
      <c r="V392"/>
    </row>
    <row r="393" spans="22:22">
      <c r="V393"/>
    </row>
    <row r="394" spans="22:22">
      <c r="V394"/>
    </row>
    <row r="395" spans="22:22">
      <c r="V395"/>
    </row>
    <row r="396" spans="22:22">
      <c r="V396"/>
    </row>
    <row r="397" spans="22:22">
      <c r="V397"/>
    </row>
    <row r="398" spans="22:22">
      <c r="V398"/>
    </row>
    <row r="399" spans="22:22">
      <c r="V399"/>
    </row>
    <row r="400" spans="22:22">
      <c r="V400"/>
    </row>
    <row r="401" spans="22:22">
      <c r="V401"/>
    </row>
    <row r="402" spans="22:22">
      <c r="V402"/>
    </row>
    <row r="403" spans="22:22">
      <c r="V403"/>
    </row>
    <row r="404" spans="22:22">
      <c r="V404"/>
    </row>
    <row r="405" spans="22:22">
      <c r="V405"/>
    </row>
    <row r="406" spans="22:22">
      <c r="V406"/>
    </row>
    <row r="407" spans="22:22">
      <c r="V407"/>
    </row>
    <row r="408" spans="22:22">
      <c r="V408"/>
    </row>
    <row r="409" spans="22:22">
      <c r="V409"/>
    </row>
    <row r="410" spans="22:22">
      <c r="V410"/>
    </row>
    <row r="411" spans="22:22">
      <c r="V411"/>
    </row>
    <row r="412" spans="22:22">
      <c r="V412"/>
    </row>
    <row r="413" spans="22:22">
      <c r="V413"/>
    </row>
    <row r="414" spans="22:22">
      <c r="V414"/>
    </row>
    <row r="415" spans="22:22">
      <c r="V415"/>
    </row>
    <row r="416" spans="22:22">
      <c r="V416"/>
    </row>
    <row r="417" spans="22:22">
      <c r="V417"/>
    </row>
    <row r="418" spans="22:22">
      <c r="V418"/>
    </row>
    <row r="419" spans="22:22">
      <c r="V419"/>
    </row>
    <row r="420" spans="22:22">
      <c r="V420"/>
    </row>
    <row r="421" spans="22:22">
      <c r="V421"/>
    </row>
    <row r="422" spans="22:22">
      <c r="V422"/>
    </row>
    <row r="423" spans="22:22">
      <c r="V423"/>
    </row>
    <row r="424" spans="22:22">
      <c r="V424"/>
    </row>
    <row r="425" spans="22:22">
      <c r="V425"/>
    </row>
    <row r="426" spans="22:22">
      <c r="V426"/>
    </row>
    <row r="427" spans="22:22">
      <c r="V427"/>
    </row>
    <row r="428" spans="22:22">
      <c r="V428"/>
    </row>
    <row r="429" spans="22:22">
      <c r="V429"/>
    </row>
    <row r="430" spans="22:22">
      <c r="V430"/>
    </row>
    <row r="431" spans="22:22">
      <c r="V431"/>
    </row>
    <row r="432" spans="22:22">
      <c r="V432"/>
    </row>
    <row r="433" spans="22:22">
      <c r="V433"/>
    </row>
    <row r="434" spans="22:22">
      <c r="V434"/>
    </row>
    <row r="435" spans="22:22">
      <c r="V435"/>
    </row>
    <row r="436" spans="22:22">
      <c r="V436"/>
    </row>
    <row r="437" spans="22:22">
      <c r="V437"/>
    </row>
    <row r="438" spans="22:22">
      <c r="V438"/>
    </row>
    <row r="439" spans="22:22">
      <c r="V439"/>
    </row>
    <row r="440" spans="22:22">
      <c r="V440"/>
    </row>
    <row r="441" spans="22:22">
      <c r="V441"/>
    </row>
    <row r="442" spans="22:22">
      <c r="V442"/>
    </row>
    <row r="443" spans="22:22">
      <c r="V443"/>
    </row>
    <row r="444" spans="22:22">
      <c r="V444"/>
    </row>
    <row r="445" spans="22:22">
      <c r="V445"/>
    </row>
    <row r="446" spans="22:22">
      <c r="V446"/>
    </row>
    <row r="447" spans="22:22">
      <c r="V447"/>
    </row>
    <row r="448" spans="22:22">
      <c r="V448"/>
    </row>
    <row r="449" spans="22:22">
      <c r="V449"/>
    </row>
    <row r="450" spans="22:22">
      <c r="V450"/>
    </row>
    <row r="451" spans="22:22">
      <c r="V451"/>
    </row>
    <row r="452" spans="22:22">
      <c r="V452"/>
    </row>
    <row r="453" spans="22:22">
      <c r="V453"/>
    </row>
    <row r="454" spans="22:22">
      <c r="V454"/>
    </row>
    <row r="455" spans="22:22">
      <c r="V455"/>
    </row>
    <row r="456" spans="22:22">
      <c r="V456"/>
    </row>
    <row r="457" spans="22:22">
      <c r="V457"/>
    </row>
    <row r="458" spans="22:22">
      <c r="V458"/>
    </row>
    <row r="459" spans="22:22">
      <c r="V459"/>
    </row>
    <row r="460" spans="22:22">
      <c r="V460"/>
    </row>
    <row r="461" spans="22:22">
      <c r="V461"/>
    </row>
    <row r="462" spans="22:22">
      <c r="V462"/>
    </row>
    <row r="463" spans="22:22">
      <c r="V463"/>
    </row>
    <row r="464" spans="22:22">
      <c r="V464"/>
    </row>
    <row r="465" spans="22:22">
      <c r="V465"/>
    </row>
    <row r="466" spans="22:22">
      <c r="V466"/>
    </row>
    <row r="467" spans="22:22">
      <c r="V467"/>
    </row>
    <row r="468" spans="22:22">
      <c r="V468"/>
    </row>
    <row r="469" spans="22:22">
      <c r="V469"/>
    </row>
    <row r="470" spans="22:22">
      <c r="V470"/>
    </row>
    <row r="471" spans="22:22">
      <c r="V471"/>
    </row>
    <row r="472" spans="22:22">
      <c r="V472"/>
    </row>
    <row r="473" spans="22:22">
      <c r="V473"/>
    </row>
    <row r="474" spans="22:22">
      <c r="V474"/>
    </row>
    <row r="475" spans="22:22">
      <c r="V475"/>
    </row>
    <row r="476" spans="22:22">
      <c r="V476"/>
    </row>
    <row r="477" spans="22:22">
      <c r="V477"/>
    </row>
    <row r="478" spans="22:22">
      <c r="V478"/>
    </row>
    <row r="479" spans="22:22">
      <c r="V479"/>
    </row>
    <row r="480" spans="22:22">
      <c r="V480"/>
    </row>
    <row r="481" spans="22:22">
      <c r="V481"/>
    </row>
    <row r="482" spans="22:22">
      <c r="V482"/>
    </row>
    <row r="483" spans="22:22">
      <c r="V483"/>
    </row>
    <row r="484" spans="22:22">
      <c r="V484"/>
    </row>
    <row r="485" spans="22:22">
      <c r="V485"/>
    </row>
    <row r="486" spans="22:22">
      <c r="V486"/>
    </row>
    <row r="487" spans="22:22">
      <c r="V487"/>
    </row>
    <row r="488" spans="22:22">
      <c r="V488"/>
    </row>
    <row r="489" spans="22:22">
      <c r="V489"/>
    </row>
    <row r="490" spans="22:22">
      <c r="V490"/>
    </row>
    <row r="491" spans="22:22">
      <c r="V491"/>
    </row>
    <row r="492" spans="22:22">
      <c r="V492"/>
    </row>
    <row r="493" spans="22:22">
      <c r="V493"/>
    </row>
    <row r="494" spans="22:22">
      <c r="V494"/>
    </row>
    <row r="495" spans="22:22">
      <c r="V495"/>
    </row>
    <row r="496" spans="22:22">
      <c r="V496"/>
    </row>
    <row r="497" spans="22:22">
      <c r="V497"/>
    </row>
    <row r="498" spans="22:22">
      <c r="V498"/>
    </row>
    <row r="499" spans="22:22">
      <c r="V499"/>
    </row>
    <row r="500" spans="22:22">
      <c r="V500"/>
    </row>
    <row r="501" spans="22:22">
      <c r="V501"/>
    </row>
    <row r="502" spans="22:22">
      <c r="V502"/>
    </row>
    <row r="503" spans="22:22">
      <c r="V503"/>
    </row>
    <row r="504" spans="22:22">
      <c r="V504"/>
    </row>
    <row r="505" spans="22:22">
      <c r="V505"/>
    </row>
    <row r="506" spans="22:22">
      <c r="V506"/>
    </row>
    <row r="507" spans="22:22">
      <c r="V507"/>
    </row>
    <row r="508" spans="22:22">
      <c r="V508"/>
    </row>
    <row r="509" spans="22:22">
      <c r="V509"/>
    </row>
    <row r="510" spans="22:22">
      <c r="V510"/>
    </row>
    <row r="511" spans="22:22">
      <c r="V511"/>
    </row>
    <row r="512" spans="22:22">
      <c r="V512"/>
    </row>
    <row r="513" spans="22:22">
      <c r="V513"/>
    </row>
    <row r="514" spans="22:22">
      <c r="V514"/>
    </row>
    <row r="515" spans="22:22">
      <c r="V515"/>
    </row>
    <row r="516" spans="22:22">
      <c r="V516"/>
    </row>
    <row r="517" spans="22:22">
      <c r="V517"/>
    </row>
    <row r="518" spans="22:22">
      <c r="V518"/>
    </row>
    <row r="519" spans="22:22">
      <c r="V519"/>
    </row>
    <row r="520" spans="22:22">
      <c r="V520"/>
    </row>
    <row r="521" spans="22:22">
      <c r="V521"/>
    </row>
    <row r="522" spans="22:22">
      <c r="V522"/>
    </row>
    <row r="523" spans="22:22">
      <c r="V523"/>
    </row>
    <row r="524" spans="22:22">
      <c r="V524"/>
    </row>
    <row r="525" spans="22:22">
      <c r="V525"/>
    </row>
    <row r="526" spans="22:22">
      <c r="V526"/>
    </row>
    <row r="527" spans="22:22">
      <c r="V527"/>
    </row>
    <row r="528" spans="22:22">
      <c r="V528"/>
    </row>
    <row r="529" spans="22:22">
      <c r="V529"/>
    </row>
    <row r="530" spans="22:22">
      <c r="V530"/>
    </row>
    <row r="531" spans="22:22">
      <c r="V531"/>
    </row>
    <row r="532" spans="22:22">
      <c r="V532"/>
    </row>
    <row r="533" spans="22:22">
      <c r="V533"/>
    </row>
    <row r="534" spans="22:22">
      <c r="V534"/>
    </row>
    <row r="535" spans="22:22">
      <c r="V535"/>
    </row>
    <row r="536" spans="22:22">
      <c r="V536"/>
    </row>
    <row r="537" spans="22:22">
      <c r="V537"/>
    </row>
    <row r="538" spans="22:22">
      <c r="V538"/>
    </row>
    <row r="539" spans="22:22">
      <c r="V539"/>
    </row>
    <row r="540" spans="22:22">
      <c r="V540"/>
    </row>
    <row r="541" spans="22:22">
      <c r="V541"/>
    </row>
    <row r="542" spans="22:22">
      <c r="V542"/>
    </row>
    <row r="543" spans="22:22">
      <c r="V543"/>
    </row>
    <row r="544" spans="22:22">
      <c r="V544"/>
    </row>
    <row r="545" spans="22:22">
      <c r="V545"/>
    </row>
    <row r="546" spans="22:22">
      <c r="V546"/>
    </row>
    <row r="547" spans="22:22">
      <c r="V547"/>
    </row>
    <row r="548" spans="22:22">
      <c r="V548"/>
    </row>
    <row r="549" spans="22:22">
      <c r="V549"/>
    </row>
    <row r="550" spans="22:22">
      <c r="V550"/>
    </row>
    <row r="551" spans="22:22">
      <c r="V551"/>
    </row>
    <row r="552" spans="22:22">
      <c r="V552"/>
    </row>
    <row r="553" spans="22:22">
      <c r="V553"/>
    </row>
    <row r="554" spans="22:22">
      <c r="V554"/>
    </row>
    <row r="555" spans="22:22">
      <c r="V555"/>
    </row>
    <row r="556" spans="22:22">
      <c r="V556"/>
    </row>
    <row r="557" spans="22:22">
      <c r="V557"/>
    </row>
    <row r="558" spans="22:22">
      <c r="V558"/>
    </row>
    <row r="559" spans="22:22">
      <c r="V559"/>
    </row>
    <row r="560" spans="22:22">
      <c r="V560"/>
    </row>
    <row r="561" spans="22:22">
      <c r="V561"/>
    </row>
    <row r="562" spans="22:22">
      <c r="V562"/>
    </row>
    <row r="563" spans="22:22">
      <c r="V563"/>
    </row>
    <row r="564" spans="22:22">
      <c r="V564"/>
    </row>
    <row r="565" spans="22:22">
      <c r="V565"/>
    </row>
    <row r="566" spans="22:22">
      <c r="V566"/>
    </row>
    <row r="567" spans="22:22">
      <c r="V567"/>
    </row>
    <row r="568" spans="22:22">
      <c r="V568"/>
    </row>
    <row r="569" spans="22:22">
      <c r="V569"/>
    </row>
    <row r="570" spans="22:22">
      <c r="V570"/>
    </row>
    <row r="571" spans="22:22">
      <c r="V571"/>
    </row>
    <row r="572" spans="22:22">
      <c r="V572"/>
    </row>
    <row r="573" spans="22:22">
      <c r="V573"/>
    </row>
    <row r="574" spans="22:22">
      <c r="V574"/>
    </row>
    <row r="575" spans="22:22">
      <c r="V575"/>
    </row>
    <row r="576" spans="22:22">
      <c r="V576"/>
    </row>
    <row r="577" spans="22:22">
      <c r="V577"/>
    </row>
    <row r="578" spans="22:22">
      <c r="V578"/>
    </row>
    <row r="579" spans="22:22">
      <c r="V579"/>
    </row>
    <row r="580" spans="22:22">
      <c r="V580"/>
    </row>
    <row r="581" spans="22:22">
      <c r="V581"/>
    </row>
    <row r="582" spans="22:22">
      <c r="V582"/>
    </row>
    <row r="583" spans="22:22">
      <c r="V583"/>
    </row>
    <row r="584" spans="22:22">
      <c r="V584"/>
    </row>
    <row r="585" spans="22:22">
      <c r="V585"/>
    </row>
    <row r="586" spans="22:22">
      <c r="V586"/>
    </row>
    <row r="587" spans="22:22">
      <c r="V587"/>
    </row>
    <row r="588" spans="22:22">
      <c r="V588"/>
    </row>
    <row r="589" spans="22:22">
      <c r="V589"/>
    </row>
    <row r="590" spans="22:22">
      <c r="V590"/>
    </row>
    <row r="591" spans="22:22">
      <c r="V591"/>
    </row>
    <row r="592" spans="22:22">
      <c r="V592"/>
    </row>
    <row r="593" spans="22:22">
      <c r="V593"/>
    </row>
    <row r="594" spans="22:22">
      <c r="V594"/>
    </row>
    <row r="595" spans="22:22">
      <c r="V595"/>
    </row>
    <row r="596" spans="22:22">
      <c r="V596"/>
    </row>
    <row r="597" spans="22:22">
      <c r="V597"/>
    </row>
    <row r="598" spans="22:22">
      <c r="V598"/>
    </row>
    <row r="599" spans="22:22">
      <c r="V599"/>
    </row>
    <row r="600" spans="22:22">
      <c r="V600"/>
    </row>
    <row r="601" spans="22:22">
      <c r="V601"/>
    </row>
    <row r="602" spans="22:22">
      <c r="V602"/>
    </row>
    <row r="603" spans="22:22">
      <c r="V603"/>
    </row>
    <row r="604" spans="22:22">
      <c r="V604"/>
    </row>
    <row r="605" spans="22:22">
      <c r="V605"/>
    </row>
    <row r="606" spans="22:22">
      <c r="V606"/>
    </row>
    <row r="607" spans="22:22">
      <c r="V607"/>
    </row>
    <row r="608" spans="22:22">
      <c r="V608"/>
    </row>
    <row r="609" spans="22:22">
      <c r="V609"/>
    </row>
    <row r="610" spans="22:22">
      <c r="V610"/>
    </row>
    <row r="611" spans="22:22">
      <c r="V611"/>
    </row>
    <row r="612" spans="22:22">
      <c r="V612"/>
    </row>
    <row r="613" spans="22:22">
      <c r="V613"/>
    </row>
    <row r="614" spans="22:22">
      <c r="V614"/>
    </row>
    <row r="615" spans="22:22">
      <c r="V615"/>
    </row>
    <row r="616" spans="22:22">
      <c r="V616"/>
    </row>
    <row r="617" spans="22:22">
      <c r="V617"/>
    </row>
    <row r="618" spans="22:22">
      <c r="V618"/>
    </row>
    <row r="619" spans="22:22">
      <c r="V619"/>
    </row>
    <row r="620" spans="22:22">
      <c r="V620"/>
    </row>
    <row r="621" spans="22:22">
      <c r="V621"/>
    </row>
    <row r="622" spans="22:22">
      <c r="V622"/>
    </row>
    <row r="623" spans="22:22">
      <c r="V623"/>
    </row>
    <row r="624" spans="22:22">
      <c r="V624"/>
    </row>
    <row r="625" spans="22:22">
      <c r="V625"/>
    </row>
    <row r="626" spans="22:22">
      <c r="V626"/>
    </row>
    <row r="627" spans="22:22">
      <c r="V627"/>
    </row>
    <row r="628" spans="22:22">
      <c r="V628"/>
    </row>
    <row r="629" spans="22:22">
      <c r="V629"/>
    </row>
    <row r="630" spans="22:22">
      <c r="V630"/>
    </row>
    <row r="631" spans="22:22">
      <c r="V631"/>
    </row>
    <row r="632" spans="22:22">
      <c r="V632"/>
    </row>
    <row r="633" spans="22:22">
      <c r="V633"/>
    </row>
    <row r="634" spans="22:22">
      <c r="V634"/>
    </row>
    <row r="635" spans="22:22">
      <c r="V635"/>
    </row>
    <row r="636" spans="22:22">
      <c r="V636"/>
    </row>
    <row r="637" spans="22:22">
      <c r="V637"/>
    </row>
    <row r="638" spans="22:22">
      <c r="V638"/>
    </row>
    <row r="639" spans="22:22">
      <c r="V639"/>
    </row>
    <row r="640" spans="22:22">
      <c r="V640"/>
    </row>
    <row r="641" spans="22:22">
      <c r="V641"/>
    </row>
    <row r="642" spans="22:22">
      <c r="V642"/>
    </row>
    <row r="643" spans="22:22">
      <c r="V643"/>
    </row>
    <row r="644" spans="22:22">
      <c r="V644"/>
    </row>
    <row r="645" spans="22:22">
      <c r="V645"/>
    </row>
    <row r="646" spans="22:22">
      <c r="V646"/>
    </row>
    <row r="647" spans="22:22">
      <c r="V647"/>
    </row>
    <row r="648" spans="22:22">
      <c r="V648"/>
    </row>
    <row r="649" spans="22:22">
      <c r="V649"/>
    </row>
    <row r="650" spans="22:22">
      <c r="V650"/>
    </row>
    <row r="651" spans="22:22">
      <c r="V651"/>
    </row>
    <row r="652" spans="22:22">
      <c r="V652"/>
    </row>
    <row r="653" spans="22:22">
      <c r="V653"/>
    </row>
    <row r="654" spans="22:22">
      <c r="V654"/>
    </row>
    <row r="655" spans="22:22">
      <c r="V655"/>
    </row>
    <row r="656" spans="22:22">
      <c r="V656"/>
    </row>
    <row r="657" spans="22:22">
      <c r="V657"/>
    </row>
    <row r="658" spans="22:22">
      <c r="V658"/>
    </row>
    <row r="659" spans="22:22">
      <c r="V659"/>
    </row>
    <row r="660" spans="22:22">
      <c r="V660"/>
    </row>
    <row r="661" spans="22:22">
      <c r="V661"/>
    </row>
    <row r="662" spans="22:22">
      <c r="V662"/>
    </row>
    <row r="663" spans="22:22">
      <c r="V663"/>
    </row>
    <row r="664" spans="22:22">
      <c r="V664"/>
    </row>
    <row r="665" spans="22:22">
      <c r="V665"/>
    </row>
    <row r="666" spans="22:22">
      <c r="V666"/>
    </row>
    <row r="667" spans="22:22">
      <c r="V667"/>
    </row>
    <row r="668" spans="22:22">
      <c r="V668"/>
    </row>
    <row r="669" spans="22:22">
      <c r="V669"/>
    </row>
    <row r="670" spans="22:22">
      <c r="V670"/>
    </row>
    <row r="671" spans="22:22">
      <c r="V671"/>
    </row>
    <row r="672" spans="22:22">
      <c r="V672"/>
    </row>
    <row r="673" spans="22:22">
      <c r="V673"/>
    </row>
    <row r="674" spans="22:22">
      <c r="V674"/>
    </row>
    <row r="675" spans="22:22">
      <c r="V675"/>
    </row>
    <row r="676" spans="22:22">
      <c r="V676"/>
    </row>
    <row r="677" spans="22:22">
      <c r="V677"/>
    </row>
    <row r="678" spans="22:22">
      <c r="V678"/>
    </row>
    <row r="679" spans="22:22">
      <c r="V679"/>
    </row>
    <row r="680" spans="22:22">
      <c r="V680"/>
    </row>
    <row r="681" spans="22:22">
      <c r="V681"/>
    </row>
    <row r="682" spans="22:22">
      <c r="V682"/>
    </row>
    <row r="683" spans="22:22">
      <c r="V683"/>
    </row>
    <row r="684" spans="22:22">
      <c r="V684"/>
    </row>
    <row r="685" spans="22:22">
      <c r="V685"/>
    </row>
    <row r="686" spans="22:22">
      <c r="V686"/>
    </row>
    <row r="687" spans="22:22">
      <c r="V687"/>
    </row>
    <row r="688" spans="22:22">
      <c r="V688"/>
    </row>
    <row r="689" spans="22:22">
      <c r="V689"/>
    </row>
    <row r="690" spans="22:22">
      <c r="V690"/>
    </row>
    <row r="691" spans="22:22">
      <c r="V691"/>
    </row>
    <row r="692" spans="22:22">
      <c r="V692"/>
    </row>
    <row r="693" spans="22:22">
      <c r="V693"/>
    </row>
    <row r="694" spans="22:22">
      <c r="V694"/>
    </row>
    <row r="695" spans="22:22">
      <c r="V695"/>
    </row>
    <row r="696" spans="22:22">
      <c r="V696"/>
    </row>
    <row r="697" spans="22:22">
      <c r="V697"/>
    </row>
    <row r="698" spans="22:22">
      <c r="V698"/>
    </row>
    <row r="699" spans="22:22">
      <c r="V699"/>
    </row>
    <row r="700" spans="22:22">
      <c r="V700"/>
    </row>
    <row r="701" spans="22:22">
      <c r="V701"/>
    </row>
    <row r="702" spans="22:22">
      <c r="V702"/>
    </row>
    <row r="703" spans="22:22">
      <c r="V703"/>
    </row>
    <row r="704" spans="22:22">
      <c r="V704"/>
    </row>
    <row r="705" spans="22:22">
      <c r="V705"/>
    </row>
    <row r="706" spans="22:22">
      <c r="V706"/>
    </row>
    <row r="707" spans="22:22">
      <c r="V707"/>
    </row>
    <row r="708" spans="22:22">
      <c r="V708"/>
    </row>
    <row r="709" spans="22:22">
      <c r="V709"/>
    </row>
    <row r="710" spans="22:22">
      <c r="V710"/>
    </row>
    <row r="711" spans="22:22">
      <c r="V711"/>
    </row>
    <row r="712" spans="22:22">
      <c r="V712"/>
    </row>
    <row r="713" spans="22:22">
      <c r="V713"/>
    </row>
    <row r="714" spans="22:22">
      <c r="V714"/>
    </row>
    <row r="715" spans="22:22">
      <c r="V715"/>
    </row>
    <row r="716" spans="22:22">
      <c r="V716"/>
    </row>
    <row r="717" spans="22:22">
      <c r="V717"/>
    </row>
    <row r="718" spans="22:22">
      <c r="V718"/>
    </row>
    <row r="719" spans="22:22">
      <c r="V719"/>
    </row>
    <row r="720" spans="22:22">
      <c r="V720"/>
    </row>
    <row r="721" spans="22:22">
      <c r="V721"/>
    </row>
    <row r="722" spans="22:22">
      <c r="V722"/>
    </row>
    <row r="723" spans="22:22">
      <c r="V723"/>
    </row>
    <row r="724" spans="22:22">
      <c r="V724"/>
    </row>
    <row r="725" spans="22:22">
      <c r="V725"/>
    </row>
    <row r="726" spans="22:22">
      <c r="V726"/>
    </row>
    <row r="727" spans="22:22">
      <c r="V727"/>
    </row>
    <row r="728" spans="22:22">
      <c r="V728"/>
    </row>
    <row r="729" spans="22:22">
      <c r="V729"/>
    </row>
    <row r="730" spans="22:22">
      <c r="V730"/>
    </row>
    <row r="731" spans="22:22">
      <c r="V731"/>
    </row>
    <row r="732" spans="22:22">
      <c r="V732"/>
    </row>
    <row r="733" spans="22:22">
      <c r="V733"/>
    </row>
    <row r="734" spans="22:22">
      <c r="V734"/>
    </row>
    <row r="735" spans="22:22">
      <c r="V735"/>
    </row>
    <row r="736" spans="22:22">
      <c r="V736"/>
    </row>
    <row r="737" spans="22:22">
      <c r="V737"/>
    </row>
    <row r="738" spans="22:22">
      <c r="V738"/>
    </row>
    <row r="739" spans="22:22">
      <c r="V739"/>
    </row>
    <row r="740" spans="22:22">
      <c r="V740"/>
    </row>
    <row r="741" spans="22:22">
      <c r="V741"/>
    </row>
    <row r="742" spans="22:22">
      <c r="V742"/>
    </row>
    <row r="743" spans="22:22">
      <c r="V743"/>
    </row>
    <row r="744" spans="22:22">
      <c r="V744"/>
    </row>
    <row r="745" spans="22:22">
      <c r="V745"/>
    </row>
    <row r="746" spans="22:22">
      <c r="V746"/>
    </row>
    <row r="747" spans="22:22">
      <c r="V747"/>
    </row>
    <row r="748" spans="22:22">
      <c r="V748"/>
    </row>
    <row r="749" spans="22:22">
      <c r="V749"/>
    </row>
    <row r="750" spans="22:22">
      <c r="V750"/>
    </row>
    <row r="751" spans="22:22">
      <c r="V751"/>
    </row>
    <row r="752" spans="22:22">
      <c r="V752"/>
    </row>
    <row r="753" spans="22:22">
      <c r="V753"/>
    </row>
    <row r="754" spans="22:22">
      <c r="V754"/>
    </row>
    <row r="755" spans="22:22">
      <c r="V755"/>
    </row>
    <row r="756" spans="22:22">
      <c r="V756"/>
    </row>
    <row r="757" spans="22:22">
      <c r="V757"/>
    </row>
    <row r="758" spans="22:22">
      <c r="V758"/>
    </row>
    <row r="759" spans="22:22">
      <c r="V759"/>
    </row>
    <row r="760" spans="22:22">
      <c r="V760"/>
    </row>
    <row r="761" spans="22:22">
      <c r="V761"/>
    </row>
    <row r="762" spans="22:22">
      <c r="V762"/>
    </row>
    <row r="763" spans="22:22">
      <c r="V763"/>
    </row>
    <row r="764" spans="22:22">
      <c r="V764"/>
    </row>
    <row r="765" spans="22:22">
      <c r="V765"/>
    </row>
    <row r="766" spans="22:22">
      <c r="V766"/>
    </row>
    <row r="767" spans="22:22">
      <c r="V767"/>
    </row>
    <row r="768" spans="22:22">
      <c r="V768"/>
    </row>
    <row r="769" spans="22:22">
      <c r="V769"/>
    </row>
    <row r="770" spans="22:22">
      <c r="V770"/>
    </row>
    <row r="771" spans="22:22">
      <c r="V771"/>
    </row>
    <row r="772" spans="22:22">
      <c r="V772"/>
    </row>
    <row r="773" spans="22:22">
      <c r="V773"/>
    </row>
    <row r="774" spans="22:22">
      <c r="V774"/>
    </row>
    <row r="775" spans="22:22">
      <c r="V775"/>
    </row>
    <row r="776" spans="22:22">
      <c r="V776"/>
    </row>
    <row r="777" spans="22:22">
      <c r="V777"/>
    </row>
    <row r="778" spans="22:22">
      <c r="V778"/>
    </row>
    <row r="779" spans="22:22">
      <c r="V779"/>
    </row>
    <row r="780" spans="22:22">
      <c r="V780"/>
    </row>
    <row r="781" spans="22:22">
      <c r="V781"/>
    </row>
    <row r="782" spans="22:22">
      <c r="V782"/>
    </row>
    <row r="783" spans="22:22">
      <c r="V783"/>
    </row>
    <row r="784" spans="22:22">
      <c r="V784"/>
    </row>
    <row r="785" spans="22:22">
      <c r="V785"/>
    </row>
    <row r="786" spans="22:22">
      <c r="V786"/>
    </row>
    <row r="787" spans="22:22">
      <c r="V787"/>
    </row>
    <row r="788" spans="22:22">
      <c r="V788"/>
    </row>
    <row r="789" spans="22:22">
      <c r="V789"/>
    </row>
    <row r="790" spans="22:22">
      <c r="V790"/>
    </row>
    <row r="791" spans="22:22">
      <c r="V791"/>
    </row>
    <row r="792" spans="22:22">
      <c r="V792"/>
    </row>
    <row r="793" spans="22:22">
      <c r="V793"/>
    </row>
    <row r="794" spans="22:22">
      <c r="V794"/>
    </row>
    <row r="795" spans="22:22">
      <c r="V795"/>
    </row>
    <row r="796" spans="22:22">
      <c r="V796"/>
    </row>
    <row r="797" spans="22:22">
      <c r="V797"/>
    </row>
    <row r="798" spans="22:22">
      <c r="V798"/>
    </row>
    <row r="799" spans="22:22">
      <c r="V799"/>
    </row>
    <row r="800" spans="22:22">
      <c r="V800"/>
    </row>
    <row r="801" spans="22:22">
      <c r="V801"/>
    </row>
    <row r="802" spans="22:22">
      <c r="V802"/>
    </row>
    <row r="803" spans="22:22">
      <c r="V803"/>
    </row>
    <row r="804" spans="22:22">
      <c r="V804"/>
    </row>
    <row r="805" spans="22:22">
      <c r="V805"/>
    </row>
    <row r="806" spans="22:22">
      <c r="V806"/>
    </row>
    <row r="807" spans="22:22">
      <c r="V807"/>
    </row>
    <row r="808" spans="22:22">
      <c r="V808"/>
    </row>
    <row r="809" spans="22:22">
      <c r="V809"/>
    </row>
    <row r="810" spans="22:22">
      <c r="V810"/>
    </row>
    <row r="811" spans="22:22">
      <c r="V811"/>
    </row>
    <row r="812" spans="22:22">
      <c r="V812"/>
    </row>
    <row r="813" spans="22:22">
      <c r="V813"/>
    </row>
    <row r="814" spans="22:22">
      <c r="V814"/>
    </row>
    <row r="815" spans="22:22">
      <c r="V815"/>
    </row>
    <row r="816" spans="22:22">
      <c r="V816"/>
    </row>
    <row r="817" spans="22:22">
      <c r="V817"/>
    </row>
    <row r="818" spans="22:22">
      <c r="V818"/>
    </row>
    <row r="819" spans="22:22">
      <c r="V819"/>
    </row>
    <row r="820" spans="22:22">
      <c r="V820"/>
    </row>
    <row r="821" spans="22:22">
      <c r="V821"/>
    </row>
    <row r="822" spans="22:22">
      <c r="V822"/>
    </row>
    <row r="823" spans="22:22">
      <c r="V823"/>
    </row>
    <row r="824" spans="22:22">
      <c r="V824"/>
    </row>
    <row r="825" spans="22:22">
      <c r="V825"/>
    </row>
    <row r="826" spans="22:22">
      <c r="V826"/>
    </row>
    <row r="827" spans="22:22">
      <c r="V827"/>
    </row>
    <row r="828" spans="22:22">
      <c r="V828"/>
    </row>
    <row r="829" spans="22:22">
      <c r="V829"/>
    </row>
    <row r="830" spans="22:22">
      <c r="V830"/>
    </row>
    <row r="831" spans="22:22">
      <c r="V831"/>
    </row>
    <row r="832" spans="22:22">
      <c r="V832"/>
    </row>
    <row r="833" spans="22:22">
      <c r="V833"/>
    </row>
    <row r="834" spans="22:22">
      <c r="V834"/>
    </row>
    <row r="835" spans="22:22">
      <c r="V835"/>
    </row>
    <row r="836" spans="22:22">
      <c r="V836"/>
    </row>
    <row r="837" spans="22:22">
      <c r="V837"/>
    </row>
    <row r="838" spans="22:22">
      <c r="V838"/>
    </row>
    <row r="839" spans="22:22">
      <c r="V839"/>
    </row>
    <row r="840" spans="22:22">
      <c r="V840"/>
    </row>
    <row r="841" spans="22:22">
      <c r="V841"/>
    </row>
    <row r="842" spans="22:22">
      <c r="V842"/>
    </row>
    <row r="843" spans="22:22">
      <c r="V843"/>
    </row>
    <row r="844" spans="22:22">
      <c r="V844"/>
    </row>
    <row r="845" spans="22:22">
      <c r="V845"/>
    </row>
    <row r="846" spans="22:22">
      <c r="V846"/>
    </row>
    <row r="847" spans="22:22">
      <c r="V847"/>
    </row>
    <row r="848" spans="22:22">
      <c r="V848"/>
    </row>
    <row r="849" spans="22:22">
      <c r="V849"/>
    </row>
    <row r="850" spans="22:22">
      <c r="V850"/>
    </row>
    <row r="851" spans="22:22">
      <c r="V851"/>
    </row>
    <row r="852" spans="22:22">
      <c r="V852"/>
    </row>
    <row r="853" spans="22:22">
      <c r="V853"/>
    </row>
    <row r="854" spans="22:22">
      <c r="V854"/>
    </row>
    <row r="855" spans="22:22">
      <c r="V855"/>
    </row>
    <row r="856" spans="22:22">
      <c r="V856"/>
    </row>
    <row r="857" spans="22:22">
      <c r="V857"/>
    </row>
    <row r="858" spans="22:22">
      <c r="V858"/>
    </row>
    <row r="859" spans="22:22">
      <c r="V859"/>
    </row>
    <row r="860" spans="22:22">
      <c r="V860"/>
    </row>
    <row r="861" spans="22:22">
      <c r="V861"/>
    </row>
    <row r="862" spans="22:22">
      <c r="V862"/>
    </row>
    <row r="863" spans="22:22">
      <c r="V863"/>
    </row>
    <row r="864" spans="22:22">
      <c r="V864"/>
    </row>
    <row r="865" spans="22:22">
      <c r="V865"/>
    </row>
    <row r="866" spans="22:22">
      <c r="V866"/>
    </row>
    <row r="867" spans="22:22">
      <c r="V867"/>
    </row>
    <row r="868" spans="22:22">
      <c r="V868"/>
    </row>
    <row r="869" spans="22:22">
      <c r="V869"/>
    </row>
    <row r="870" spans="22:22">
      <c r="V870"/>
    </row>
    <row r="871" spans="22:22">
      <c r="V871"/>
    </row>
    <row r="872" spans="22:22">
      <c r="V872"/>
    </row>
    <row r="873" spans="22:22">
      <c r="V873"/>
    </row>
    <row r="874" spans="22:22">
      <c r="V874"/>
    </row>
    <row r="875" spans="22:22">
      <c r="V875"/>
    </row>
    <row r="876" spans="22:22">
      <c r="V876"/>
    </row>
    <row r="877" spans="22:22">
      <c r="V877"/>
    </row>
    <row r="878" spans="22:22">
      <c r="V878"/>
    </row>
    <row r="879" spans="22:22">
      <c r="V879"/>
    </row>
    <row r="880" spans="22:22">
      <c r="V880"/>
    </row>
    <row r="881" spans="22:22">
      <c r="V881"/>
    </row>
    <row r="882" spans="22:22">
      <c r="V882"/>
    </row>
    <row r="883" spans="22:22">
      <c r="V883"/>
    </row>
    <row r="884" spans="22:22">
      <c r="V884"/>
    </row>
    <row r="885" spans="22:22">
      <c r="V885"/>
    </row>
    <row r="886" spans="22:22">
      <c r="V886"/>
    </row>
    <row r="887" spans="22:22">
      <c r="V887"/>
    </row>
    <row r="888" spans="22:22">
      <c r="V888"/>
    </row>
    <row r="889" spans="22:22">
      <c r="V889"/>
    </row>
    <row r="890" spans="22:22">
      <c r="V890"/>
    </row>
    <row r="891" spans="22:22">
      <c r="V891"/>
    </row>
    <row r="892" spans="22:22">
      <c r="V892"/>
    </row>
    <row r="893" spans="22:22">
      <c r="V893"/>
    </row>
    <row r="894" spans="22:22">
      <c r="V894"/>
    </row>
    <row r="895" spans="22:22">
      <c r="V895"/>
    </row>
    <row r="896" spans="22:22">
      <c r="V896"/>
    </row>
    <row r="897" spans="22:22">
      <c r="V897"/>
    </row>
    <row r="898" spans="22:22">
      <c r="V898"/>
    </row>
    <row r="899" spans="22:22">
      <c r="V899"/>
    </row>
    <row r="900" spans="22:22">
      <c r="V900"/>
    </row>
    <row r="901" spans="22:22">
      <c r="V901"/>
    </row>
    <row r="902" spans="22:22">
      <c r="V902"/>
    </row>
    <row r="903" spans="22:22">
      <c r="V903"/>
    </row>
    <row r="904" spans="22:22">
      <c r="V904"/>
    </row>
    <row r="905" spans="22:22">
      <c r="V905"/>
    </row>
    <row r="906" spans="22:22">
      <c r="V906"/>
    </row>
    <row r="907" spans="22:22">
      <c r="V907"/>
    </row>
    <row r="908" spans="22:22">
      <c r="V908"/>
    </row>
    <row r="909" spans="22:22">
      <c r="V909"/>
    </row>
    <row r="910" spans="22:22">
      <c r="V910"/>
    </row>
    <row r="911" spans="22:22">
      <c r="V911"/>
    </row>
    <row r="912" spans="22:22">
      <c r="V912"/>
    </row>
    <row r="913" spans="22:22">
      <c r="V913"/>
    </row>
    <row r="914" spans="22:22">
      <c r="V914"/>
    </row>
    <row r="915" spans="22:22">
      <c r="V915"/>
    </row>
    <row r="916" spans="22:22">
      <c r="V916"/>
    </row>
    <row r="917" spans="22:22">
      <c r="V917"/>
    </row>
    <row r="918" spans="22:22">
      <c r="V918"/>
    </row>
    <row r="919" spans="22:22">
      <c r="V919"/>
    </row>
    <row r="920" spans="22:22">
      <c r="V920"/>
    </row>
    <row r="921" spans="22:22">
      <c r="V921"/>
    </row>
    <row r="922" spans="22:22">
      <c r="V922"/>
    </row>
    <row r="923" spans="22:22">
      <c r="V923"/>
    </row>
    <row r="924" spans="22:22">
      <c r="V924"/>
    </row>
    <row r="925" spans="22:22">
      <c r="V925"/>
    </row>
    <row r="926" spans="22:22">
      <c r="V926"/>
    </row>
    <row r="927" spans="22:22">
      <c r="V927"/>
    </row>
    <row r="928" spans="22:22">
      <c r="V928"/>
    </row>
    <row r="929" spans="22:22">
      <c r="V929"/>
    </row>
    <row r="930" spans="22:22">
      <c r="V930"/>
    </row>
  </sheetData>
  <autoFilter ref="A1:W186" xr:uid="{C9C6D150-AB09-420E-A1EF-A22103740482}"/>
  <conditionalFormatting sqref="N2:N186">
    <cfRule type="cellIs" dxfId="1" priority="1" operator="notEqual">
      <formula>1</formula>
    </cfRule>
    <cfRule type="cellIs" dxfId="0" priority="2" operator="equal">
      <formula>1</formula>
    </cfRule>
  </conditionalFormatting>
  <pageMargins left="0.7" right="0.7" top="0.75" bottom="0.75" header="0.3" footer="0.3"/>
  <pageSetup orientation="portrait" r:id="rId1"/>
  <headerFooter>
    <oddHeader>&amp;C&amp;"Calibri"&amp;12&amp;K000000 Classification : Restricted - التصنيف : مقيد&amp;1#_x000D_</oddHeader>
    <oddFooter>&amp;C_x000D_&amp;1#&amp;"Calibri"&amp;12&amp;K000000 Classification : Restricted - التصنيف : مقيد</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N-1 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Amani B.Aljuhani</dc:creator>
  <cp:lastModifiedBy>Khaled M. Alshly</cp:lastModifiedBy>
  <dcterms:created xsi:type="dcterms:W3CDTF">2025-04-28T10:47:00Z</dcterms:created>
  <dcterms:modified xsi:type="dcterms:W3CDTF">2025-05-05T09:10:14Z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ab5f3c-f9f7-4ca3-8f47-46c551d71c77_Enabled">
    <vt:lpwstr>true</vt:lpwstr>
  </property>
  <property fmtid="{D5CDD505-2E9C-101B-9397-08002B2CF9AE}" pid="3" name="MSIP_Label_b6ab5f3c-f9f7-4ca3-8f47-46c551d71c77_SetDate">
    <vt:lpwstr>2025-04-28T10:47:08Z</vt:lpwstr>
  </property>
  <property fmtid="{D5CDD505-2E9C-101B-9397-08002B2CF9AE}" pid="4" name="MSIP_Label_b6ab5f3c-f9f7-4ca3-8f47-46c551d71c77_Method">
    <vt:lpwstr>Standard</vt:lpwstr>
  </property>
  <property fmtid="{D5CDD505-2E9C-101B-9397-08002B2CF9AE}" pid="5" name="MSIP_Label_b6ab5f3c-f9f7-4ca3-8f47-46c551d71c77_Name">
    <vt:lpwstr>KDC General Use</vt:lpwstr>
  </property>
  <property fmtid="{D5CDD505-2E9C-101B-9397-08002B2CF9AE}" pid="6" name="MSIP_Label_b6ab5f3c-f9f7-4ca3-8f47-46c551d71c77_SiteId">
    <vt:lpwstr>64bc5037-4451-4319-8a9b-3c846826bcc5</vt:lpwstr>
  </property>
  <property fmtid="{D5CDD505-2E9C-101B-9397-08002B2CF9AE}" pid="7" name="MSIP_Label_b6ab5f3c-f9f7-4ca3-8f47-46c551d71c77_ActionId">
    <vt:lpwstr>6cf04366-ced7-4b26-80bf-727fbecceea7</vt:lpwstr>
  </property>
  <property fmtid="{D5CDD505-2E9C-101B-9397-08002B2CF9AE}" pid="8" name="MSIP_Label_b6ab5f3c-f9f7-4ca3-8f47-46c551d71c77_ContentBits">
    <vt:lpwstr>3</vt:lpwstr>
  </property>
  <property fmtid="{D5CDD505-2E9C-101B-9397-08002B2CF9AE}" pid="9" name="MSIP_Label_b6ab5f3c-f9f7-4ca3-8f47-46c551d71c77_Tag">
    <vt:lpwstr>10, 3, 0, 1</vt:lpwstr>
  </property>
</Properties>
</file>