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aem\Documents\CEAR\nuevas ayudas\"/>
    </mc:Choice>
  </mc:AlternateContent>
  <xr:revisionPtr revIDLastSave="0" documentId="8_{B93395AD-C662-46B0-8CCD-7371714634BA}" xr6:coauthVersionLast="47" xr6:coauthVersionMax="47" xr10:uidLastSave="{00000000-0000-0000-0000-000000000000}"/>
  <bookViews>
    <workbookView xWindow="-110" yWindow="-110" windowWidth="25820" windowHeight="15500" tabRatio="764" activeTab="5" xr2:uid="{6BB3CBDF-983B-40F2-A88B-E0A90B208E25}"/>
  </bookViews>
  <sheets>
    <sheet name="Efectivo" sheetId="10" r:id="rId1"/>
    <sheet name="Transferencia" sheetId="9" r:id="rId2"/>
    <sheet name="Cheque" sheetId="8" r:id="rId3"/>
    <sheet name="Prepago" sheetId="7" r:id="rId4"/>
    <sheet name="Cheque Portador" sheetId="11" r:id="rId5"/>
    <sheet name="GASTOS DE BENEFICIARIOS" sheetId="2" r:id="rId6"/>
    <sheet name="USUARIOS" sheetId="3" r:id="rId7"/>
    <sheet name="NO BORRAR" sheetId="4" r:id="rId8"/>
    <sheet name="Catálogo ayudas" sheetId="5" r:id="rId9"/>
  </sheets>
  <definedNames>
    <definedName name="_xlnm._FilterDatabase" localSheetId="5" hidden="1">'GASTOS DE BENEFICIARIOS'!$A$1:$AC$301</definedName>
    <definedName name="_xlnm._FilterDatabase" localSheetId="7" hidden="1">'NO BORRAR'!$A$1:$O$129</definedName>
    <definedName name="_xlnm._FilterDatabase" localSheetId="6" hidden="1">USUARIOS!$A$1:$D$2</definedName>
    <definedName name="ACTUACIÓN">'NO BORRAR'!$B$2:$B$8</definedName>
    <definedName name="CONCEPTO">OFFSET(INDIRECT(CONCATENATE("'NO BORRAR'!D",MATCH(Tabla4[[#This Row],[Actuación]],Tabla3[Actuación],0)+15)),0,1,COUNTIF(Tabla3[Actuación],Tabla4[[#This Row],[Actuación]]),1)</definedName>
    <definedName name="DatosExternos_1" localSheetId="4" hidden="1">'Cheque Portador'!$A$3:$Q$4</definedName>
    <definedName name="DatosExternos_2" localSheetId="3" hidden="1">Prepago!$A$3:$Q$4</definedName>
    <definedName name="DatosExternos_3" localSheetId="2" hidden="1">'Cheque'!$A$3:$Q$4</definedName>
    <definedName name="DatosExternos_4" localSheetId="1" hidden="1">Transferencia!$A$3:$Q$4</definedName>
    <definedName name="DatosExternos_5" localSheetId="0" hidden="1">Efectivo!$A$3:$Q$4</definedName>
    <definedName name="RELACION_CON_EL_PROYECTO">OFFSET(INDIRECT(CONCATENATE("'NO BORRAR'!P",MATCH(Tabla4[[#This Row],[Actuación]]&amp;"/"&amp;Tabla4[[#This Row],[Concepto]],Tabla7[ACTUACIÓN/CONCEPTO],0)+1)),0,-4,COUNTIF(Tabla7[ACTUACIÓN/CONCEPTO],Tabla4[[#This Row],[Actuación]]&amp;"/"&amp;Tabla4[[#This Row],[Concepto]]),1)</definedName>
    <definedName name="USUARIOS">OFFSET(USUARIOS!$A$2,0,0,COUNTA(Tabla1[NOMBRE Y APELLIDOS DEL PARTICIPANTE]),COUNTA(Tabla1[#Headers]))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127" i="2" l="1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F28" i="2" l="1"/>
  <c r="F29" i="2"/>
  <c r="F30" i="2"/>
  <c r="F31" i="2"/>
  <c r="F32" i="2"/>
  <c r="F33" i="2"/>
  <c r="L28" i="2"/>
  <c r="L29" i="2"/>
  <c r="L30" i="2"/>
  <c r="L31" i="2"/>
  <c r="L32" i="2"/>
  <c r="L33" i="2"/>
  <c r="N28" i="2"/>
  <c r="N29" i="2"/>
  <c r="N30" i="2"/>
  <c r="N31" i="2"/>
  <c r="N32" i="2"/>
  <c r="N33" i="2"/>
  <c r="O28" i="2"/>
  <c r="O29" i="2"/>
  <c r="O30" i="2"/>
  <c r="O31" i="2"/>
  <c r="O32" i="2"/>
  <c r="O33" i="2"/>
  <c r="P28" i="2"/>
  <c r="P29" i="2"/>
  <c r="P30" i="2"/>
  <c r="P31" i="2"/>
  <c r="P32" i="2"/>
  <c r="P33" i="2"/>
  <c r="Q28" i="2"/>
  <c r="Q29" i="2"/>
  <c r="Q30" i="2"/>
  <c r="Q31" i="2"/>
  <c r="Q32" i="2"/>
  <c r="Q33" i="2"/>
  <c r="R28" i="2"/>
  <c r="R29" i="2"/>
  <c r="R30" i="2"/>
  <c r="R31" i="2"/>
  <c r="R32" i="2"/>
  <c r="R33" i="2"/>
  <c r="S28" i="2"/>
  <c r="S29" i="2"/>
  <c r="S30" i="2"/>
  <c r="S31" i="2"/>
  <c r="S32" i="2"/>
  <c r="S33" i="2"/>
  <c r="T28" i="2"/>
  <c r="T29" i="2"/>
  <c r="T30" i="2"/>
  <c r="T31" i="2"/>
  <c r="T32" i="2"/>
  <c r="T33" i="2"/>
  <c r="U28" i="2"/>
  <c r="U29" i="2"/>
  <c r="U30" i="2"/>
  <c r="U31" i="2"/>
  <c r="U32" i="2"/>
  <c r="U33" i="2"/>
  <c r="V28" i="2"/>
  <c r="V29" i="2"/>
  <c r="V30" i="2"/>
  <c r="V31" i="2"/>
  <c r="V32" i="2"/>
  <c r="V33" i="2"/>
  <c r="W28" i="2"/>
  <c r="W29" i="2"/>
  <c r="W30" i="2"/>
  <c r="W31" i="2"/>
  <c r="W32" i="2"/>
  <c r="W33" i="2"/>
  <c r="X28" i="2"/>
  <c r="X29" i="2"/>
  <c r="X30" i="2"/>
  <c r="X31" i="2"/>
  <c r="X32" i="2"/>
  <c r="X33" i="2"/>
  <c r="Y28" i="2"/>
  <c r="Y29" i="2"/>
  <c r="Y30" i="2"/>
  <c r="Y31" i="2"/>
  <c r="Y32" i="2"/>
  <c r="Y33" i="2"/>
  <c r="Z28" i="2"/>
  <c r="Z29" i="2"/>
  <c r="Z30" i="2"/>
  <c r="Z31" i="2"/>
  <c r="Z32" i="2"/>
  <c r="Z33" i="2"/>
  <c r="AA28" i="2"/>
  <c r="AA29" i="2"/>
  <c r="AA30" i="2"/>
  <c r="AA31" i="2"/>
  <c r="AA32" i="2"/>
  <c r="AA33" i="2"/>
  <c r="AB28" i="2"/>
  <c r="AB29" i="2"/>
  <c r="AB30" i="2"/>
  <c r="AB31" i="2"/>
  <c r="AB32" i="2"/>
  <c r="AB33" i="2"/>
  <c r="AC28" i="2"/>
  <c r="AC29" i="2"/>
  <c r="AC30" i="2"/>
  <c r="AC31" i="2"/>
  <c r="AC32" i="2"/>
  <c r="AC3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F3" i="2"/>
  <c r="F4" i="2"/>
  <c r="F5" i="2"/>
  <c r="F6" i="2"/>
  <c r="F7" i="2"/>
  <c r="F8" i="2"/>
  <c r="F9" i="2"/>
  <c r="F10" i="2"/>
  <c r="F11" i="2"/>
  <c r="F12" i="2"/>
  <c r="F13" i="2"/>
  <c r="F14" i="2"/>
  <c r="L3" i="2"/>
  <c r="L4" i="2"/>
  <c r="L5" i="2"/>
  <c r="L6" i="2"/>
  <c r="L7" i="2"/>
  <c r="L8" i="2"/>
  <c r="L9" i="2"/>
  <c r="L10" i="2"/>
  <c r="L11" i="2"/>
  <c r="L12" i="2"/>
  <c r="L13" i="2"/>
  <c r="L14" i="2"/>
  <c r="N3" i="2"/>
  <c r="N4" i="2"/>
  <c r="N5" i="2"/>
  <c r="N6" i="2"/>
  <c r="N7" i="2"/>
  <c r="N8" i="2"/>
  <c r="N9" i="2"/>
  <c r="N10" i="2"/>
  <c r="N11" i="2"/>
  <c r="N12" i="2"/>
  <c r="N13" i="2"/>
  <c r="N14" i="2"/>
  <c r="O3" i="2"/>
  <c r="O4" i="2"/>
  <c r="O5" i="2"/>
  <c r="O6" i="2"/>
  <c r="O7" i="2"/>
  <c r="O8" i="2"/>
  <c r="O9" i="2"/>
  <c r="O10" i="2"/>
  <c r="O11" i="2"/>
  <c r="O12" i="2"/>
  <c r="O13" i="2"/>
  <c r="O14" i="2"/>
  <c r="P3" i="2"/>
  <c r="P4" i="2"/>
  <c r="P5" i="2"/>
  <c r="P6" i="2"/>
  <c r="P7" i="2"/>
  <c r="P8" i="2"/>
  <c r="P9" i="2"/>
  <c r="P10" i="2"/>
  <c r="P11" i="2"/>
  <c r="P12" i="2"/>
  <c r="P13" i="2"/>
  <c r="P14" i="2"/>
  <c r="Q3" i="2"/>
  <c r="Q4" i="2"/>
  <c r="Q5" i="2"/>
  <c r="Q6" i="2"/>
  <c r="Q7" i="2"/>
  <c r="Q8" i="2"/>
  <c r="Q9" i="2"/>
  <c r="Q10" i="2"/>
  <c r="Q11" i="2"/>
  <c r="Q12" i="2"/>
  <c r="Q13" i="2"/>
  <c r="Q14" i="2"/>
  <c r="R3" i="2"/>
  <c r="R4" i="2"/>
  <c r="R5" i="2"/>
  <c r="R6" i="2"/>
  <c r="R7" i="2"/>
  <c r="R8" i="2"/>
  <c r="R9" i="2"/>
  <c r="R10" i="2"/>
  <c r="R11" i="2"/>
  <c r="R12" i="2"/>
  <c r="R13" i="2"/>
  <c r="R14" i="2"/>
  <c r="S3" i="2"/>
  <c r="S4" i="2"/>
  <c r="S5" i="2"/>
  <c r="S6" i="2"/>
  <c r="S7" i="2"/>
  <c r="S8" i="2"/>
  <c r="S9" i="2"/>
  <c r="S10" i="2"/>
  <c r="S11" i="2"/>
  <c r="S12" i="2"/>
  <c r="S13" i="2"/>
  <c r="S14" i="2"/>
  <c r="T3" i="2"/>
  <c r="T4" i="2"/>
  <c r="T5" i="2"/>
  <c r="T6" i="2"/>
  <c r="T7" i="2"/>
  <c r="T8" i="2"/>
  <c r="T9" i="2"/>
  <c r="T10" i="2"/>
  <c r="T11" i="2"/>
  <c r="T12" i="2"/>
  <c r="T13" i="2"/>
  <c r="T14" i="2"/>
  <c r="U3" i="2"/>
  <c r="U4" i="2"/>
  <c r="U5" i="2"/>
  <c r="U6" i="2"/>
  <c r="U7" i="2"/>
  <c r="U8" i="2"/>
  <c r="U9" i="2"/>
  <c r="U10" i="2"/>
  <c r="U11" i="2"/>
  <c r="U12" i="2"/>
  <c r="U13" i="2"/>
  <c r="U14" i="2"/>
  <c r="V3" i="2"/>
  <c r="V4" i="2"/>
  <c r="V5" i="2"/>
  <c r="V6" i="2"/>
  <c r="V7" i="2"/>
  <c r="V8" i="2"/>
  <c r="V9" i="2"/>
  <c r="V10" i="2"/>
  <c r="V11" i="2"/>
  <c r="V12" i="2"/>
  <c r="V13" i="2"/>
  <c r="V14" i="2"/>
  <c r="W3" i="2"/>
  <c r="W4" i="2"/>
  <c r="W5" i="2"/>
  <c r="W6" i="2"/>
  <c r="W7" i="2"/>
  <c r="W8" i="2"/>
  <c r="W9" i="2"/>
  <c r="W10" i="2"/>
  <c r="W11" i="2"/>
  <c r="W12" i="2"/>
  <c r="W13" i="2"/>
  <c r="W14" i="2"/>
  <c r="X3" i="2"/>
  <c r="X4" i="2"/>
  <c r="X5" i="2"/>
  <c r="X6" i="2"/>
  <c r="X7" i="2"/>
  <c r="X8" i="2"/>
  <c r="X9" i="2"/>
  <c r="X10" i="2"/>
  <c r="X11" i="2"/>
  <c r="X12" i="2"/>
  <c r="X13" i="2"/>
  <c r="X14" i="2"/>
  <c r="Y3" i="2"/>
  <c r="Y4" i="2"/>
  <c r="Y5" i="2"/>
  <c r="Y6" i="2"/>
  <c r="Y7" i="2"/>
  <c r="Y8" i="2"/>
  <c r="Y9" i="2"/>
  <c r="Y10" i="2"/>
  <c r="Y11" i="2"/>
  <c r="Y12" i="2"/>
  <c r="Y13" i="2"/>
  <c r="Y14" i="2"/>
  <c r="Z3" i="2"/>
  <c r="Z4" i="2"/>
  <c r="Z5" i="2"/>
  <c r="Z6" i="2"/>
  <c r="Z7" i="2"/>
  <c r="Z8" i="2"/>
  <c r="Z9" i="2"/>
  <c r="Z10" i="2"/>
  <c r="Z11" i="2"/>
  <c r="Z12" i="2"/>
  <c r="Z13" i="2"/>
  <c r="Z14" i="2"/>
  <c r="AA3" i="2"/>
  <c r="AA4" i="2"/>
  <c r="AA5" i="2"/>
  <c r="AA6" i="2"/>
  <c r="AA7" i="2"/>
  <c r="AA8" i="2"/>
  <c r="AA9" i="2"/>
  <c r="AA10" i="2"/>
  <c r="AA11" i="2"/>
  <c r="AA12" i="2"/>
  <c r="AA13" i="2"/>
  <c r="AA14" i="2"/>
  <c r="AB3" i="2"/>
  <c r="AB4" i="2"/>
  <c r="AB5" i="2"/>
  <c r="AB6" i="2"/>
  <c r="AB7" i="2"/>
  <c r="AB8" i="2"/>
  <c r="AB9" i="2"/>
  <c r="AB10" i="2"/>
  <c r="AB11" i="2"/>
  <c r="AB12" i="2"/>
  <c r="AB13" i="2"/>
  <c r="AB14" i="2"/>
  <c r="AC3" i="2"/>
  <c r="AC4" i="2"/>
  <c r="AC5" i="2"/>
  <c r="AC6" i="2"/>
  <c r="AC7" i="2"/>
  <c r="AC8" i="2"/>
  <c r="AC9" i="2"/>
  <c r="AC10" i="2"/>
  <c r="AC11" i="2"/>
  <c r="AC12" i="2"/>
  <c r="AC13" i="2"/>
  <c r="AC14" i="2"/>
  <c r="V2" i="2" l="1"/>
  <c r="S2" i="2"/>
  <c r="P237" i="4"/>
  <c r="M237" i="4"/>
  <c r="P236" i="4"/>
  <c r="M236" i="4"/>
  <c r="P235" i="4"/>
  <c r="M235" i="4"/>
  <c r="P234" i="4"/>
  <c r="M234" i="4"/>
  <c r="P233" i="4"/>
  <c r="M233" i="4"/>
  <c r="P232" i="4"/>
  <c r="M232" i="4"/>
  <c r="P231" i="4"/>
  <c r="M231" i="4"/>
  <c r="P230" i="4"/>
  <c r="M230" i="4"/>
  <c r="P229" i="4"/>
  <c r="M229" i="4"/>
  <c r="P228" i="4"/>
  <c r="M228" i="4"/>
  <c r="P227" i="4"/>
  <c r="M227" i="4"/>
  <c r="P226" i="4"/>
  <c r="M226" i="4"/>
  <c r="P225" i="4"/>
  <c r="M225" i="4"/>
  <c r="P224" i="4"/>
  <c r="M224" i="4"/>
  <c r="P223" i="4"/>
  <c r="M223" i="4"/>
  <c r="P222" i="4"/>
  <c r="M222" i="4"/>
  <c r="P221" i="4"/>
  <c r="M221" i="4"/>
  <c r="P220" i="4"/>
  <c r="M220" i="4"/>
  <c r="P219" i="4"/>
  <c r="M219" i="4"/>
  <c r="P218" i="4"/>
  <c r="M218" i="4"/>
  <c r="P217" i="4"/>
  <c r="M217" i="4"/>
  <c r="P216" i="4"/>
  <c r="M216" i="4"/>
  <c r="P215" i="4"/>
  <c r="M215" i="4"/>
  <c r="P214" i="4"/>
  <c r="M214" i="4"/>
  <c r="P213" i="4"/>
  <c r="M213" i="4"/>
  <c r="P212" i="4"/>
  <c r="M212" i="4"/>
  <c r="P211" i="4"/>
  <c r="M211" i="4"/>
  <c r="P210" i="4"/>
  <c r="M210" i="4"/>
  <c r="P209" i="4"/>
  <c r="M209" i="4"/>
  <c r="P208" i="4"/>
  <c r="M208" i="4"/>
  <c r="P207" i="4"/>
  <c r="M207" i="4"/>
  <c r="P206" i="4"/>
  <c r="M206" i="4"/>
  <c r="P205" i="4"/>
  <c r="M205" i="4"/>
  <c r="P204" i="4"/>
  <c r="M204" i="4"/>
  <c r="P203" i="4"/>
  <c r="M203" i="4"/>
  <c r="P202" i="4"/>
  <c r="M202" i="4"/>
  <c r="P201" i="4"/>
  <c r="M201" i="4"/>
  <c r="P200" i="4"/>
  <c r="M200" i="4"/>
  <c r="P199" i="4"/>
  <c r="M199" i="4"/>
  <c r="P198" i="4"/>
  <c r="M198" i="4"/>
  <c r="P197" i="4"/>
  <c r="M197" i="4"/>
  <c r="P196" i="4"/>
  <c r="M196" i="4"/>
  <c r="P195" i="4"/>
  <c r="M195" i="4"/>
  <c r="P194" i="4"/>
  <c r="M194" i="4"/>
  <c r="P193" i="4"/>
  <c r="M193" i="4"/>
  <c r="P192" i="4"/>
  <c r="M192" i="4"/>
  <c r="P191" i="4"/>
  <c r="M191" i="4"/>
  <c r="P190" i="4"/>
  <c r="M190" i="4"/>
  <c r="P189" i="4"/>
  <c r="M189" i="4"/>
  <c r="P188" i="4"/>
  <c r="M188" i="4"/>
  <c r="P187" i="4"/>
  <c r="M187" i="4"/>
  <c r="P186" i="4"/>
  <c r="M186" i="4"/>
  <c r="P185" i="4"/>
  <c r="M185" i="4"/>
  <c r="P184" i="4"/>
  <c r="M184" i="4"/>
  <c r="P183" i="4"/>
  <c r="M183" i="4"/>
  <c r="P182" i="4"/>
  <c r="M182" i="4"/>
  <c r="P181" i="4"/>
  <c r="M181" i="4"/>
  <c r="P180" i="4"/>
  <c r="M180" i="4"/>
  <c r="P179" i="4"/>
  <c r="M179" i="4"/>
  <c r="P178" i="4"/>
  <c r="M178" i="4"/>
  <c r="P177" i="4"/>
  <c r="M177" i="4"/>
  <c r="P176" i="4"/>
  <c r="M176" i="4"/>
  <c r="P175" i="4"/>
  <c r="M175" i="4"/>
  <c r="P174" i="4"/>
  <c r="M174" i="4"/>
  <c r="P173" i="4"/>
  <c r="M173" i="4"/>
  <c r="P172" i="4"/>
  <c r="M172" i="4"/>
  <c r="P171" i="4"/>
  <c r="M171" i="4"/>
  <c r="P170" i="4"/>
  <c r="M170" i="4"/>
  <c r="P169" i="4"/>
  <c r="M169" i="4"/>
  <c r="P168" i="4"/>
  <c r="M168" i="4"/>
  <c r="P167" i="4"/>
  <c r="M167" i="4"/>
  <c r="P166" i="4"/>
  <c r="M166" i="4"/>
  <c r="P165" i="4"/>
  <c r="M165" i="4"/>
  <c r="P164" i="4"/>
  <c r="M164" i="4"/>
  <c r="P163" i="4"/>
  <c r="M163" i="4"/>
  <c r="P162" i="4"/>
  <c r="M162" i="4"/>
  <c r="P161" i="4"/>
  <c r="M161" i="4"/>
  <c r="P160" i="4"/>
  <c r="M160" i="4"/>
  <c r="P159" i="4"/>
  <c r="M159" i="4"/>
  <c r="P158" i="4"/>
  <c r="M158" i="4"/>
  <c r="P157" i="4"/>
  <c r="M157" i="4"/>
  <c r="P156" i="4"/>
  <c r="M156" i="4"/>
  <c r="P155" i="4"/>
  <c r="M155" i="4"/>
  <c r="P154" i="4"/>
  <c r="M154" i="4"/>
  <c r="P153" i="4"/>
  <c r="M153" i="4"/>
  <c r="P152" i="4"/>
  <c r="M152" i="4"/>
  <c r="P151" i="4"/>
  <c r="M151" i="4"/>
  <c r="P150" i="4"/>
  <c r="M150" i="4"/>
  <c r="P149" i="4"/>
  <c r="M149" i="4"/>
  <c r="P148" i="4"/>
  <c r="M148" i="4"/>
  <c r="P147" i="4"/>
  <c r="M147" i="4"/>
  <c r="P146" i="4"/>
  <c r="M146" i="4"/>
  <c r="P145" i="4"/>
  <c r="M145" i="4"/>
  <c r="P144" i="4"/>
  <c r="M144" i="4"/>
  <c r="P143" i="4"/>
  <c r="M143" i="4"/>
  <c r="P142" i="4"/>
  <c r="M142" i="4"/>
  <c r="P141" i="4"/>
  <c r="M141" i="4"/>
  <c r="P140" i="4"/>
  <c r="M140" i="4"/>
  <c r="P139" i="4"/>
  <c r="M139" i="4"/>
  <c r="P138" i="4"/>
  <c r="M138" i="4"/>
  <c r="P137" i="4"/>
  <c r="M137" i="4"/>
  <c r="P136" i="4"/>
  <c r="M136" i="4"/>
  <c r="P135" i="4"/>
  <c r="M135" i="4"/>
  <c r="P134" i="4"/>
  <c r="M134" i="4"/>
  <c r="P133" i="4"/>
  <c r="M133" i="4"/>
  <c r="P132" i="4"/>
  <c r="M132" i="4"/>
  <c r="P131" i="4"/>
  <c r="M131" i="4"/>
  <c r="P130" i="4"/>
  <c r="M130" i="4"/>
  <c r="P129" i="4"/>
  <c r="M129" i="4"/>
  <c r="P128" i="4"/>
  <c r="M128" i="4"/>
  <c r="P127" i="4"/>
  <c r="M127" i="4"/>
  <c r="P126" i="4"/>
  <c r="M126" i="4"/>
  <c r="P125" i="4"/>
  <c r="M125" i="4"/>
  <c r="P124" i="4"/>
  <c r="M124" i="4"/>
  <c r="P123" i="4"/>
  <c r="M123" i="4"/>
  <c r="P122" i="4"/>
  <c r="M122" i="4"/>
  <c r="P121" i="4"/>
  <c r="M121" i="4"/>
  <c r="P120" i="4"/>
  <c r="M120" i="4"/>
  <c r="P119" i="4"/>
  <c r="M119" i="4"/>
  <c r="P118" i="4"/>
  <c r="M118" i="4"/>
  <c r="P117" i="4"/>
  <c r="M117" i="4"/>
  <c r="P116" i="4"/>
  <c r="M116" i="4"/>
  <c r="P115" i="4"/>
  <c r="M115" i="4"/>
  <c r="P114" i="4"/>
  <c r="M114" i="4"/>
  <c r="P113" i="4"/>
  <c r="M113" i="4"/>
  <c r="P112" i="4"/>
  <c r="M112" i="4"/>
  <c r="P111" i="4"/>
  <c r="M111" i="4"/>
  <c r="P110" i="4"/>
  <c r="M110" i="4"/>
  <c r="P109" i="4"/>
  <c r="M109" i="4"/>
  <c r="P108" i="4"/>
  <c r="M108" i="4"/>
  <c r="P107" i="4"/>
  <c r="M107" i="4"/>
  <c r="P106" i="4"/>
  <c r="M106" i="4"/>
  <c r="P105" i="4"/>
  <c r="M105" i="4"/>
  <c r="P104" i="4"/>
  <c r="M104" i="4"/>
  <c r="P103" i="4"/>
  <c r="M103" i="4"/>
  <c r="P102" i="4"/>
  <c r="M102" i="4"/>
  <c r="P101" i="4"/>
  <c r="M101" i="4"/>
  <c r="P100" i="4"/>
  <c r="M100" i="4"/>
  <c r="P99" i="4"/>
  <c r="M99" i="4"/>
  <c r="P98" i="4"/>
  <c r="M98" i="4"/>
  <c r="P97" i="4"/>
  <c r="M97" i="4"/>
  <c r="P96" i="4"/>
  <c r="M96" i="4"/>
  <c r="P95" i="4"/>
  <c r="M95" i="4"/>
  <c r="P94" i="4"/>
  <c r="M94" i="4"/>
  <c r="P93" i="4"/>
  <c r="M93" i="4"/>
  <c r="P92" i="4"/>
  <c r="M92" i="4"/>
  <c r="P91" i="4"/>
  <c r="M91" i="4"/>
  <c r="P90" i="4"/>
  <c r="M90" i="4"/>
  <c r="P89" i="4"/>
  <c r="M89" i="4"/>
  <c r="P88" i="4"/>
  <c r="M88" i="4"/>
  <c r="P87" i="4"/>
  <c r="M87" i="4"/>
  <c r="P86" i="4"/>
  <c r="M86" i="4"/>
  <c r="P85" i="4"/>
  <c r="M85" i="4"/>
  <c r="P84" i="4"/>
  <c r="M84" i="4"/>
  <c r="P83" i="4"/>
  <c r="M83" i="4"/>
  <c r="P82" i="4"/>
  <c r="M82" i="4"/>
  <c r="P81" i="4"/>
  <c r="M81" i="4"/>
  <c r="P80" i="4"/>
  <c r="M80" i="4"/>
  <c r="P79" i="4"/>
  <c r="M79" i="4"/>
  <c r="P78" i="4"/>
  <c r="M78" i="4"/>
  <c r="P77" i="4"/>
  <c r="M77" i="4"/>
  <c r="P76" i="4"/>
  <c r="M76" i="4"/>
  <c r="P75" i="4"/>
  <c r="M75" i="4"/>
  <c r="P74" i="4"/>
  <c r="M74" i="4"/>
  <c r="P73" i="4"/>
  <c r="M73" i="4"/>
  <c r="P72" i="4"/>
  <c r="M72" i="4"/>
  <c r="P71" i="4"/>
  <c r="M71" i="4"/>
  <c r="P70" i="4"/>
  <c r="M70" i="4"/>
  <c r="P69" i="4"/>
  <c r="M69" i="4"/>
  <c r="P68" i="4"/>
  <c r="M68" i="4"/>
  <c r="P67" i="4"/>
  <c r="M67" i="4"/>
  <c r="P66" i="4"/>
  <c r="M66" i="4"/>
  <c r="P65" i="4"/>
  <c r="M65" i="4"/>
  <c r="P64" i="4"/>
  <c r="M64" i="4"/>
  <c r="P63" i="4"/>
  <c r="M63" i="4"/>
  <c r="P62" i="4"/>
  <c r="M62" i="4"/>
  <c r="P61" i="4"/>
  <c r="M61" i="4"/>
  <c r="P60" i="4"/>
  <c r="M60" i="4"/>
  <c r="P59" i="4"/>
  <c r="M59" i="4"/>
  <c r="P58" i="4"/>
  <c r="M58" i="4"/>
  <c r="P57" i="4"/>
  <c r="M57" i="4"/>
  <c r="P56" i="4"/>
  <c r="M56" i="4"/>
  <c r="P55" i="4"/>
  <c r="M55" i="4"/>
  <c r="P54" i="4"/>
  <c r="M54" i="4"/>
  <c r="P53" i="4"/>
  <c r="M53" i="4"/>
  <c r="P52" i="4"/>
  <c r="M52" i="4"/>
  <c r="P51" i="4"/>
  <c r="M51" i="4"/>
  <c r="P50" i="4"/>
  <c r="M50" i="4"/>
  <c r="P49" i="4"/>
  <c r="M49" i="4"/>
  <c r="P48" i="4"/>
  <c r="M48" i="4"/>
  <c r="P47" i="4"/>
  <c r="M47" i="4"/>
  <c r="P46" i="4"/>
  <c r="M46" i="4"/>
  <c r="P45" i="4"/>
  <c r="M45" i="4"/>
  <c r="P44" i="4"/>
  <c r="M44" i="4"/>
  <c r="P43" i="4"/>
  <c r="M43" i="4"/>
  <c r="P42" i="4"/>
  <c r="M42" i="4"/>
  <c r="P41" i="4"/>
  <c r="M41" i="4"/>
  <c r="P40" i="4"/>
  <c r="M40" i="4"/>
  <c r="P39" i="4"/>
  <c r="M39" i="4"/>
  <c r="P38" i="4"/>
  <c r="M38" i="4"/>
  <c r="P37" i="4"/>
  <c r="M37" i="4"/>
  <c r="P36" i="4"/>
  <c r="M36" i="4"/>
  <c r="P35" i="4"/>
  <c r="M35" i="4"/>
  <c r="P34" i="4"/>
  <c r="M34" i="4"/>
  <c r="P33" i="4"/>
  <c r="M33" i="4"/>
  <c r="P32" i="4"/>
  <c r="M32" i="4"/>
  <c r="P31" i="4"/>
  <c r="M31" i="4"/>
  <c r="P30" i="4"/>
  <c r="M30" i="4"/>
  <c r="P29" i="4"/>
  <c r="M29" i="4"/>
  <c r="P28" i="4"/>
  <c r="M28" i="4"/>
  <c r="P27" i="4"/>
  <c r="M27" i="4"/>
  <c r="P26" i="4"/>
  <c r="M26" i="4"/>
  <c r="P25" i="4"/>
  <c r="M25" i="4"/>
  <c r="P24" i="4"/>
  <c r="M24" i="4"/>
  <c r="P23" i="4"/>
  <c r="M23" i="4"/>
  <c r="P22" i="4"/>
  <c r="M22" i="4"/>
  <c r="P21" i="4"/>
  <c r="M21" i="4"/>
  <c r="P20" i="4"/>
  <c r="M20" i="4"/>
  <c r="P19" i="4"/>
  <c r="M19" i="4"/>
  <c r="P18" i="4"/>
  <c r="M18" i="4"/>
  <c r="P17" i="4"/>
  <c r="M17" i="4"/>
  <c r="P16" i="4"/>
  <c r="M16" i="4"/>
  <c r="P15" i="4"/>
  <c r="M15" i="4"/>
  <c r="P14" i="4"/>
  <c r="M14" i="4"/>
  <c r="P13" i="4"/>
  <c r="M13" i="4"/>
  <c r="P12" i="4"/>
  <c r="M12" i="4"/>
  <c r="P11" i="4"/>
  <c r="M11" i="4"/>
  <c r="P10" i="4"/>
  <c r="M10" i="4"/>
  <c r="P9" i="4"/>
  <c r="M9" i="4"/>
  <c r="P8" i="4"/>
  <c r="M8" i="4"/>
  <c r="P7" i="4"/>
  <c r="M7" i="4"/>
  <c r="P6" i="4"/>
  <c r="M6" i="4"/>
  <c r="P5" i="4"/>
  <c r="M5" i="4"/>
  <c r="P4" i="4"/>
  <c r="M4" i="4"/>
  <c r="P3" i="4"/>
  <c r="M3" i="4"/>
  <c r="P2" i="4"/>
  <c r="M2" i="4"/>
  <c r="Z2" i="2"/>
  <c r="X2" i="2"/>
  <c r="M129" i="2" l="1"/>
  <c r="M137" i="2"/>
  <c r="M145" i="2"/>
  <c r="M153" i="2"/>
  <c r="M161" i="2"/>
  <c r="M169" i="2"/>
  <c r="M177" i="2"/>
  <c r="M185" i="2"/>
  <c r="M193" i="2"/>
  <c r="M201" i="2"/>
  <c r="M209" i="2"/>
  <c r="M217" i="2"/>
  <c r="M225" i="2"/>
  <c r="M233" i="2"/>
  <c r="M241" i="2"/>
  <c r="M249" i="2"/>
  <c r="M257" i="2"/>
  <c r="M265" i="2"/>
  <c r="M273" i="2"/>
  <c r="M281" i="2"/>
  <c r="M289" i="2"/>
  <c r="M297" i="2"/>
  <c r="M59" i="2"/>
  <c r="M91" i="2"/>
  <c r="M115" i="2"/>
  <c r="M138" i="2"/>
  <c r="M186" i="2"/>
  <c r="M210" i="2"/>
  <c r="M250" i="2"/>
  <c r="M282" i="2"/>
  <c r="M116" i="2"/>
  <c r="M163" i="2"/>
  <c r="M54" i="2"/>
  <c r="M78" i="2"/>
  <c r="M118" i="2"/>
  <c r="M130" i="2"/>
  <c r="M131" i="2"/>
  <c r="M132" i="2"/>
  <c r="M140" i="2"/>
  <c r="M148" i="2"/>
  <c r="M156" i="2"/>
  <c r="M164" i="2"/>
  <c r="M172" i="2"/>
  <c r="M180" i="2"/>
  <c r="M188" i="2"/>
  <c r="M196" i="2"/>
  <c r="M204" i="2"/>
  <c r="M212" i="2"/>
  <c r="M220" i="2"/>
  <c r="M228" i="2"/>
  <c r="M236" i="2"/>
  <c r="M244" i="2"/>
  <c r="M252" i="2"/>
  <c r="M260" i="2"/>
  <c r="M268" i="2"/>
  <c r="M276" i="2"/>
  <c r="M284" i="2"/>
  <c r="M292" i="2"/>
  <c r="M300" i="2"/>
  <c r="M46" i="2"/>
  <c r="M70" i="2"/>
  <c r="M102" i="2"/>
  <c r="M133" i="2"/>
  <c r="M141" i="2"/>
  <c r="M149" i="2"/>
  <c r="M157" i="2"/>
  <c r="M165" i="2"/>
  <c r="M173" i="2"/>
  <c r="M181" i="2"/>
  <c r="M189" i="2"/>
  <c r="M197" i="2"/>
  <c r="M205" i="2"/>
  <c r="M213" i="2"/>
  <c r="M221" i="2"/>
  <c r="M229" i="2"/>
  <c r="M237" i="2"/>
  <c r="M245" i="2"/>
  <c r="M253" i="2"/>
  <c r="M261" i="2"/>
  <c r="M269" i="2"/>
  <c r="M277" i="2"/>
  <c r="M285" i="2"/>
  <c r="M293" i="2"/>
  <c r="M301" i="2"/>
  <c r="M39" i="2"/>
  <c r="M47" i="2"/>
  <c r="M55" i="2"/>
  <c r="M63" i="2"/>
  <c r="M71" i="2"/>
  <c r="M79" i="2"/>
  <c r="M87" i="2"/>
  <c r="M95" i="2"/>
  <c r="M103" i="2"/>
  <c r="M111" i="2"/>
  <c r="M119" i="2"/>
  <c r="M162" i="2"/>
  <c r="M194" i="2"/>
  <c r="M242" i="2"/>
  <c r="M274" i="2"/>
  <c r="M60" i="2"/>
  <c r="M92" i="2"/>
  <c r="M124" i="2"/>
  <c r="M139" i="2"/>
  <c r="M187" i="2"/>
  <c r="M211" i="2"/>
  <c r="M251" i="2"/>
  <c r="M291" i="2"/>
  <c r="M53" i="2"/>
  <c r="M77" i="2"/>
  <c r="M93" i="2"/>
  <c r="M125" i="2"/>
  <c r="M38" i="2"/>
  <c r="M62" i="2"/>
  <c r="M110" i="2"/>
  <c r="M134" i="2"/>
  <c r="M142" i="2"/>
  <c r="M150" i="2"/>
  <c r="M158" i="2"/>
  <c r="M166" i="2"/>
  <c r="M174" i="2"/>
  <c r="M182" i="2"/>
  <c r="M190" i="2"/>
  <c r="M198" i="2"/>
  <c r="M206" i="2"/>
  <c r="M214" i="2"/>
  <c r="M222" i="2"/>
  <c r="M230" i="2"/>
  <c r="M238" i="2"/>
  <c r="M246" i="2"/>
  <c r="M254" i="2"/>
  <c r="M262" i="2"/>
  <c r="M270" i="2"/>
  <c r="M278" i="2"/>
  <c r="M286" i="2"/>
  <c r="M294" i="2"/>
  <c r="M40" i="2"/>
  <c r="M48" i="2"/>
  <c r="M56" i="2"/>
  <c r="M64" i="2"/>
  <c r="M72" i="2"/>
  <c r="M80" i="2"/>
  <c r="M88" i="2"/>
  <c r="M96" i="2"/>
  <c r="M104" i="2"/>
  <c r="M112" i="2"/>
  <c r="M120" i="2"/>
  <c r="M83" i="2"/>
  <c r="M170" i="2"/>
  <c r="M52" i="2"/>
  <c r="M84" i="2"/>
  <c r="M147" i="2"/>
  <c r="M179" i="2"/>
  <c r="M195" i="2"/>
  <c r="M227" i="2"/>
  <c r="M243" i="2"/>
  <c r="M267" i="2"/>
  <c r="M283" i="2"/>
  <c r="M45" i="2"/>
  <c r="M61" i="2"/>
  <c r="M85" i="2"/>
  <c r="M101" i="2"/>
  <c r="M117" i="2"/>
  <c r="M94" i="2"/>
  <c r="M126" i="2"/>
  <c r="M127" i="2"/>
  <c r="M135" i="2"/>
  <c r="M143" i="2"/>
  <c r="M151" i="2"/>
  <c r="M159" i="2"/>
  <c r="M167" i="2"/>
  <c r="M175" i="2"/>
  <c r="M183" i="2"/>
  <c r="M191" i="2"/>
  <c r="M199" i="2"/>
  <c r="M207" i="2"/>
  <c r="M215" i="2"/>
  <c r="M223" i="2"/>
  <c r="M231" i="2"/>
  <c r="M239" i="2"/>
  <c r="M247" i="2"/>
  <c r="M255" i="2"/>
  <c r="M263" i="2"/>
  <c r="M271" i="2"/>
  <c r="M279" i="2"/>
  <c r="M287" i="2"/>
  <c r="M295" i="2"/>
  <c r="M41" i="2"/>
  <c r="M49" i="2"/>
  <c r="M57" i="2"/>
  <c r="M65" i="2"/>
  <c r="M73" i="2"/>
  <c r="M81" i="2"/>
  <c r="M89" i="2"/>
  <c r="M97" i="2"/>
  <c r="M105" i="2"/>
  <c r="M113" i="2"/>
  <c r="M121" i="2"/>
  <c r="M98" i="2"/>
  <c r="M67" i="2"/>
  <c r="M107" i="2"/>
  <c r="M154" i="2"/>
  <c r="M202" i="2"/>
  <c r="M226" i="2"/>
  <c r="M258" i="2"/>
  <c r="M290" i="2"/>
  <c r="M36" i="2"/>
  <c r="M68" i="2"/>
  <c r="M100" i="2"/>
  <c r="M155" i="2"/>
  <c r="M171" i="2"/>
  <c r="M203" i="2"/>
  <c r="M219" i="2"/>
  <c r="M235" i="2"/>
  <c r="M259" i="2"/>
  <c r="M275" i="2"/>
  <c r="M299" i="2"/>
  <c r="M37" i="2"/>
  <c r="M69" i="2"/>
  <c r="M109" i="2"/>
  <c r="M86" i="2"/>
  <c r="M128" i="2"/>
  <c r="M136" i="2"/>
  <c r="M144" i="2"/>
  <c r="M152" i="2"/>
  <c r="M160" i="2"/>
  <c r="M168" i="2"/>
  <c r="M176" i="2"/>
  <c r="M184" i="2"/>
  <c r="M192" i="2"/>
  <c r="M200" i="2"/>
  <c r="M208" i="2"/>
  <c r="M216" i="2"/>
  <c r="M224" i="2"/>
  <c r="M232" i="2"/>
  <c r="M240" i="2"/>
  <c r="M248" i="2"/>
  <c r="M256" i="2"/>
  <c r="M264" i="2"/>
  <c r="M272" i="2"/>
  <c r="M280" i="2"/>
  <c r="M288" i="2"/>
  <c r="M296" i="2"/>
  <c r="M34" i="2"/>
  <c r="M42" i="2"/>
  <c r="M50" i="2"/>
  <c r="M58" i="2"/>
  <c r="M66" i="2"/>
  <c r="M74" i="2"/>
  <c r="M82" i="2"/>
  <c r="M90" i="2"/>
  <c r="M106" i="2"/>
  <c r="M114" i="2"/>
  <c r="M122" i="2"/>
  <c r="M35" i="2"/>
  <c r="M43" i="2"/>
  <c r="M51" i="2"/>
  <c r="M75" i="2"/>
  <c r="M99" i="2"/>
  <c r="M123" i="2"/>
  <c r="M146" i="2"/>
  <c r="M178" i="2"/>
  <c r="M218" i="2"/>
  <c r="M234" i="2"/>
  <c r="M266" i="2"/>
  <c r="M298" i="2"/>
  <c r="M44" i="2"/>
  <c r="M76" i="2"/>
  <c r="M108" i="2"/>
  <c r="M32" i="2"/>
  <c r="M33" i="2"/>
  <c r="M21" i="2"/>
  <c r="M22" i="2"/>
  <c r="M28" i="2"/>
  <c r="M15" i="2"/>
  <c r="M23" i="2"/>
  <c r="M6" i="2"/>
  <c r="M14" i="2"/>
  <c r="M11" i="2"/>
  <c r="M29" i="2"/>
  <c r="M16" i="2"/>
  <c r="M24" i="2"/>
  <c r="M7" i="2"/>
  <c r="M9" i="2"/>
  <c r="M3" i="2"/>
  <c r="M12" i="2"/>
  <c r="M13" i="2"/>
  <c r="M30" i="2"/>
  <c r="M17" i="2"/>
  <c r="M25" i="2"/>
  <c r="M8" i="2"/>
  <c r="M18" i="2"/>
  <c r="M26" i="2"/>
  <c r="M19" i="2"/>
  <c r="M27" i="2"/>
  <c r="M10" i="2"/>
  <c r="M20" i="2"/>
  <c r="M4" i="2"/>
  <c r="M5" i="2"/>
  <c r="M31" i="2"/>
  <c r="M2" i="2"/>
  <c r="R2" i="2"/>
  <c r="Q2" i="2"/>
  <c r="AC2" i="2"/>
  <c r="N2" i="2" l="1"/>
  <c r="L2" i="2" l="1"/>
  <c r="O2" i="2"/>
  <c r="P2" i="2"/>
  <c r="T2" i="2"/>
  <c r="U2" i="2"/>
  <c r="W2" i="2"/>
  <c r="Y2" i="2"/>
  <c r="AA2" i="2"/>
  <c r="AB2" i="2"/>
  <c r="D58" i="5" l="1"/>
  <c r="C58" i="5"/>
  <c r="E58" i="5" s="1"/>
  <c r="D57" i="5"/>
  <c r="C57" i="5"/>
  <c r="E57" i="5" s="1"/>
  <c r="D56" i="5"/>
  <c r="C56" i="5"/>
  <c r="E56" i="5" s="1"/>
  <c r="D55" i="5"/>
  <c r="C55" i="5"/>
  <c r="E55" i="5" s="1"/>
  <c r="D54" i="5"/>
  <c r="C54" i="5"/>
  <c r="E54" i="5" s="1"/>
  <c r="D53" i="5"/>
  <c r="C53" i="5"/>
  <c r="E53" i="5" s="1"/>
  <c r="D52" i="5"/>
  <c r="C52" i="5"/>
  <c r="E52" i="5" s="1"/>
  <c r="D51" i="5"/>
  <c r="C51" i="5"/>
  <c r="E51" i="5" s="1"/>
  <c r="D50" i="5"/>
  <c r="C50" i="5"/>
  <c r="E50" i="5" s="1"/>
  <c r="D49" i="5"/>
  <c r="C49" i="5"/>
  <c r="E49" i="5" s="1"/>
  <c r="D48" i="5"/>
  <c r="C48" i="5"/>
  <c r="E48" i="5" s="1"/>
  <c r="D47" i="5"/>
  <c r="C47" i="5"/>
  <c r="E47" i="5" s="1"/>
  <c r="D46" i="5"/>
  <c r="C46" i="5"/>
  <c r="E46" i="5" s="1"/>
  <c r="D45" i="5"/>
  <c r="C45" i="5"/>
  <c r="E45" i="5" s="1"/>
  <c r="D44" i="5"/>
  <c r="C44" i="5"/>
  <c r="E44" i="5" s="1"/>
  <c r="D43" i="5"/>
  <c r="C43" i="5"/>
  <c r="E43" i="5" s="1"/>
  <c r="D42" i="5"/>
  <c r="C42" i="5"/>
  <c r="E42" i="5" s="1"/>
  <c r="D41" i="5"/>
  <c r="C41" i="5"/>
  <c r="E41" i="5" s="1"/>
  <c r="D40" i="5"/>
  <c r="C40" i="5"/>
  <c r="E40" i="5" s="1"/>
  <c r="D39" i="5"/>
  <c r="C39" i="5"/>
  <c r="E39" i="5" s="1"/>
  <c r="D38" i="5"/>
  <c r="C38" i="5"/>
  <c r="E38" i="5" s="1"/>
  <c r="D37" i="5"/>
  <c r="C37" i="5"/>
  <c r="E37" i="5" s="1"/>
  <c r="D36" i="5"/>
  <c r="C36" i="5"/>
  <c r="E36" i="5" s="1"/>
  <c r="D35" i="5"/>
  <c r="C35" i="5"/>
  <c r="E35" i="5" s="1"/>
  <c r="D34" i="5"/>
  <c r="C34" i="5"/>
  <c r="E34" i="5" s="1"/>
  <c r="D33" i="5"/>
  <c r="C33" i="5"/>
  <c r="E33" i="5" s="1"/>
  <c r="D32" i="5"/>
  <c r="C32" i="5"/>
  <c r="E32" i="5" s="1"/>
  <c r="D31" i="5"/>
  <c r="C31" i="5"/>
  <c r="E31" i="5" s="1"/>
  <c r="D30" i="5"/>
  <c r="C30" i="5"/>
  <c r="E30" i="5" s="1"/>
  <c r="D29" i="5"/>
  <c r="C29" i="5"/>
  <c r="E29" i="5" s="1"/>
  <c r="D28" i="5"/>
  <c r="C28" i="5"/>
  <c r="E28" i="5" s="1"/>
  <c r="D27" i="5"/>
  <c r="C27" i="5"/>
  <c r="E27" i="5" s="1"/>
  <c r="D26" i="5"/>
  <c r="C26" i="5"/>
  <c r="E26" i="5" s="1"/>
  <c r="D25" i="5"/>
  <c r="C25" i="5"/>
  <c r="E25" i="5" s="1"/>
  <c r="D24" i="5"/>
  <c r="C24" i="5"/>
  <c r="E24" i="5" s="1"/>
  <c r="D23" i="5"/>
  <c r="C23" i="5"/>
  <c r="E23" i="5" s="1"/>
  <c r="D22" i="5"/>
  <c r="C22" i="5"/>
  <c r="E22" i="5" s="1"/>
  <c r="D21" i="5"/>
  <c r="C21" i="5"/>
  <c r="E21" i="5" s="1"/>
  <c r="D20" i="5"/>
  <c r="C20" i="5"/>
  <c r="E20" i="5" s="1"/>
  <c r="D19" i="5"/>
  <c r="C19" i="5"/>
  <c r="E19" i="5" s="1"/>
  <c r="D18" i="5"/>
  <c r="C18" i="5"/>
  <c r="E18" i="5" s="1"/>
  <c r="D17" i="5"/>
  <c r="C17" i="5"/>
  <c r="E17" i="5" s="1"/>
  <c r="D16" i="5"/>
  <c r="C16" i="5"/>
  <c r="E16" i="5" s="1"/>
  <c r="D15" i="5"/>
  <c r="C15" i="5"/>
  <c r="E15" i="5" s="1"/>
  <c r="D14" i="5"/>
  <c r="C14" i="5"/>
  <c r="E14" i="5" s="1"/>
  <c r="D13" i="5"/>
  <c r="C13" i="5"/>
  <c r="E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Raul Sanz Repecho</author>
  </authors>
  <commentList>
    <comment ref="D1" authorId="0" shapeId="0" xr:uid="{59568EC6-55EF-417E-B90D-CCA570BEAF6A}">
      <text>
        <r>
          <rPr>
            <sz val="9"/>
            <color indexed="81"/>
            <rFont val="Tahoma"/>
            <family val="2"/>
          </rPr>
          <t>TOKEN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012B8C-3182-44D7-BCE0-5998FC6B02B7}" keepAlive="1" name="Consulta - C_Portador" description="Conexión a la consulta 'C_Portador' en el libro." type="5" refreshedVersion="6" background="1" saveData="1">
    <dbPr connection="Provider=Microsoft.Mashup.OleDb.1;Data Source=$Workbook$;Location=C_Portador;Extended Properties=&quot;&quot;" command="SELECT * FROM [C_Portador]"/>
  </connection>
  <connection id="2" xr16:uid="{1F5C722D-ECFF-489B-BABA-6F24E1F729A1}" keepAlive="1" name="Consulta - Cheque" description="Conexión a la consulta 'Cheque' en el libro." type="5" refreshedVersion="6" background="1" saveData="1">
    <dbPr connection="Provider=Microsoft.Mashup.OleDb.1;Data Source=$Workbook$;Location=Cheque;Extended Properties=&quot;&quot;" command="SELECT * FROM [Cheque]"/>
  </connection>
  <connection id="3" xr16:uid="{70C8AA98-45CA-48C9-8DA2-E4CE5BF273B3}" keepAlive="1" name="Consulta - Efectivo" description="Conexión a la consulta 'Efectivo' en el libro." type="5" refreshedVersion="6" background="1" saveData="1">
    <dbPr connection="Provider=Microsoft.Mashup.OleDb.1;Data Source=$Workbook$;Location=Efectivo;Extended Properties=&quot;&quot;" command="SELECT * FROM [Efectivo]"/>
  </connection>
  <connection id="4" xr16:uid="{CB31617F-2CC7-4ADE-862D-EE9B04609D61}" keepAlive="1" name="Consulta - Prepago" description="Conexión a la consulta 'Prepago' en el libro." type="5" refreshedVersion="6" background="1" saveData="1">
    <dbPr connection="Provider=Microsoft.Mashup.OleDb.1;Data Source=$Workbook$;Location=Prepago;Extended Properties=&quot;&quot;" command="SELECT * FROM [Prepago]"/>
  </connection>
  <connection id="5" xr16:uid="{6896FCA0-2D30-4585-B7B0-1BBF6822ADE5}" keepAlive="1" name="Consulta - Tabla4" description="Conexión a la consulta 'Tabla4' en el libro." type="5" refreshedVersion="6" background="1">
    <dbPr connection="Provider=Microsoft.Mashup.OleDb.1;Data Source=$Workbook$;Location=Tabla4;Extended Properties=&quot;&quot;" command="SELECT * FROM [Tabla4]"/>
  </connection>
  <connection id="6" xr16:uid="{B8F2BB33-8277-4D19-B802-D50EC86ECA4A}" keepAlive="1" name="Consulta - Transferencia" description="Conexión a la consulta 'Transferencia' en el libro." type="5" refreshedVersion="6" background="1" saveData="1">
    <dbPr connection="Provider=Microsoft.Mashup.OleDb.1;Data Source=$Workbook$;Location=Transferencia;Extended Properties=&quot;&quot;" command="SELECT * FROM [Transferencia]"/>
  </connection>
</connections>
</file>

<file path=xl/sharedStrings.xml><?xml version="1.0" encoding="utf-8"?>
<sst xmlns="http://schemas.openxmlformats.org/spreadsheetml/2006/main" count="1831" uniqueCount="474">
  <si>
    <t>EFECTIVO</t>
  </si>
  <si>
    <t>CUENTA DEBE</t>
  </si>
  <si>
    <t>CUENTA HABER</t>
  </si>
  <si>
    <t>IMPORTE DEBE</t>
  </si>
  <si>
    <t>IMPORTE HABER</t>
  </si>
  <si>
    <t>DESCRIPCION O CONCEPTO</t>
  </si>
  <si>
    <t>Nº DOCUMENTO</t>
  </si>
  <si>
    <t>DISPOSITIVO</t>
  </si>
  <si>
    <t>ID DE USUARIO</t>
  </si>
  <si>
    <t>NOMBRE DE USUARIO</t>
  </si>
  <si>
    <t>FECHA INICIO</t>
  </si>
  <si>
    <t>FECHA FIN</t>
  </si>
  <si>
    <t>CENTRO DE COSTE (ANALÍTICA)</t>
  </si>
  <si>
    <t>DELEGACIÓN</t>
  </si>
  <si>
    <t>ÁREA</t>
  </si>
  <si>
    <t>IBAN</t>
  </si>
  <si>
    <t>TOKEN</t>
  </si>
  <si>
    <t>NOMBRE A IMPRIMIR</t>
  </si>
  <si>
    <t>TRANSFERENCIA</t>
  </si>
  <si>
    <t>CHEQUE</t>
  </si>
  <si>
    <t>TARJETA PREPAGO</t>
  </si>
  <si>
    <t>Forma de pago</t>
  </si>
  <si>
    <t>Actuación</t>
  </si>
  <si>
    <t>Localización</t>
  </si>
  <si>
    <t>Mes de Imputación</t>
  </si>
  <si>
    <r>
      <t xml:space="preserve">Nombre y apellidos del </t>
    </r>
    <r>
      <rPr>
        <b/>
        <sz val="10"/>
        <color rgb="FFFFFF00"/>
        <rFont val="Arial"/>
        <family val="2"/>
      </rPr>
      <t>TITULAR DE LA UC</t>
    </r>
  </si>
  <si>
    <t>NIE</t>
  </si>
  <si>
    <r>
      <t xml:space="preserve">Nombre y apellidos del </t>
    </r>
    <r>
      <rPr>
        <b/>
        <sz val="10"/>
        <color rgb="FFFFFF00"/>
        <rFont val="Arial"/>
        <family val="2"/>
      </rPr>
      <t>DESTINATARIO DE LA AYUDA</t>
    </r>
  </si>
  <si>
    <t>Concepto</t>
  </si>
  <si>
    <t>Relación con el proyecto</t>
  </si>
  <si>
    <t>Observaciones</t>
  </si>
  <si>
    <t>Total factura / recibí (3)</t>
  </si>
  <si>
    <t>NOMBRE Y APELLIDOS DEL PARTICIPANTE</t>
  </si>
  <si>
    <t>ACTUACIÓN</t>
  </si>
  <si>
    <t>MES</t>
  </si>
  <si>
    <t>Cuenta acreedora</t>
  </si>
  <si>
    <t>Concepto/Relación con el proyecto</t>
  </si>
  <si>
    <t>CODIGO</t>
  </si>
  <si>
    <t>DESCRIPCIÓN ASIENTO</t>
  </si>
  <si>
    <t>ACTUACIÓN/CONCEPTO</t>
  </si>
  <si>
    <t>01-ENERO</t>
  </si>
  <si>
    <t>GASTOS 1ª NECESIDAD</t>
  </si>
  <si>
    <t>TRANSPORTE PUBLICO 1ATP</t>
  </si>
  <si>
    <t>1ATP</t>
  </si>
  <si>
    <t>02-FEBRERO</t>
  </si>
  <si>
    <t>MEDICAMENTOS 1AM</t>
  </si>
  <si>
    <t>1AM</t>
  </si>
  <si>
    <t>03-MARZO</t>
  </si>
  <si>
    <t>GASTOS DE BOLSILLO</t>
  </si>
  <si>
    <t>INDIVIDUAL 1FGBI</t>
  </si>
  <si>
    <t>04-ABRIL</t>
  </si>
  <si>
    <t>05-MAYO</t>
  </si>
  <si>
    <t>MANUTENCIÓN</t>
  </si>
  <si>
    <t>INDIVIDUAL 1FMI</t>
  </si>
  <si>
    <t>06-JUNIO</t>
  </si>
  <si>
    <t>07-JULIO</t>
  </si>
  <si>
    <t>08-AGOSTO</t>
  </si>
  <si>
    <t>09-SEPTIEMBRE</t>
  </si>
  <si>
    <t>10-OCTUBRE</t>
  </si>
  <si>
    <t>11-NOVIEMBRE</t>
  </si>
  <si>
    <t>12-DICIEMBRE</t>
  </si>
  <si>
    <t>LOCALIZACIÓN</t>
  </si>
  <si>
    <t>NACIMIENTO DE HIJOS</t>
  </si>
  <si>
    <t>ATNH</t>
  </si>
  <si>
    <t>AYUDAS DE CARÁCTER SANITARIO</t>
  </si>
  <si>
    <t>MEDICAMENTOS ATSANMED</t>
  </si>
  <si>
    <t>GAFAS ATSANGA</t>
  </si>
  <si>
    <t>MATERIAL ORTOPROTÉSICO ATSANMO</t>
  </si>
  <si>
    <t>ATSANMO</t>
  </si>
  <si>
    <t>TRATAMIENTOS DENTALES ATSANTDE</t>
  </si>
  <si>
    <t>PRÓTESIS DENTALES REMOVIBLES ATSANPR</t>
  </si>
  <si>
    <t>ADQUISICIÓN DE VESTUARIO</t>
  </si>
  <si>
    <t>ATVES</t>
  </si>
  <si>
    <t>TRANSPORTE Y DESPLAZAMIENTO PARA GESTIONES</t>
  </si>
  <si>
    <t>INCORPORACIÓN A DISPOSITIVO ATTPINCO</t>
  </si>
  <si>
    <t>EDUCATIVAS</t>
  </si>
  <si>
    <t>INTRAPROVINCIAL TRANSPORTE SEGÚN TARIFA DEL TRANSPORTE PÚBLICO ATTPTIN</t>
  </si>
  <si>
    <t>CONTEXTUALIZACIÓN Y HABILIDADES SOCIALES</t>
  </si>
  <si>
    <t>INTRAPROVINCIAL TAXIS ATTPTIN</t>
  </si>
  <si>
    <t>OCIO</t>
  </si>
  <si>
    <t>EXTRAPROVINCIAL TRANSPORTE ATTPTEXT</t>
  </si>
  <si>
    <t>OBTENCIÓN DE DOCUMENTOS</t>
  </si>
  <si>
    <t>EXTRAPROVINCIAL ALOJAMIENTO ATTPTEXA</t>
  </si>
  <si>
    <t>AYUDAS PARA LA REAGRUPACIÓN FAMILIAR</t>
  </si>
  <si>
    <t>EXTRAPROVINCIAL MANUTENCIÓN ATTPTEXM</t>
  </si>
  <si>
    <t>EDUCACIÓN REGLADA ACTIVIDADES EXTRAESCOLARES ATEDUREXTR</t>
  </si>
  <si>
    <t>EDUCACIÓN REGLADA COMEDOR ESCOLAR ATEDURCOM</t>
  </si>
  <si>
    <t>EDUCACIÓN REGLADA CUOTAS ASOC. MADRES Y PADRES ATEDURAMPA</t>
  </si>
  <si>
    <t>EDUCACIÓN REGLADA MATERIAL ESCOLAR ATEDURMATE</t>
  </si>
  <si>
    <t>EDUCACIÓN REGLADA MATRÍCULA ATEDURMA</t>
  </si>
  <si>
    <t>EDUCACIÓN REGLADA SEGURO ESCOLAR OBLIGATORIO ATEDURSEO</t>
  </si>
  <si>
    <t>EDUCACIÓN REGLADA TRANSPORTE ESCOLAR ATEDURTPT</t>
  </si>
  <si>
    <t>EDUCACIÓN REGLADA UNIFORMES ESCOLARES ATEDURUNI</t>
  </si>
  <si>
    <t>GUARDERÍA MATRÍCULA ATEDUGUMA</t>
  </si>
  <si>
    <t>GUARDERÍA MENSUALIDAD ATEDUGUME</t>
  </si>
  <si>
    <t>MATRÍCULA Y/O MENSUALIDADES ATCONMM</t>
  </si>
  <si>
    <t>AYUDAS DE BOLSILLO</t>
  </si>
  <si>
    <t>MATERIAL DIDÁCTICO ATCONMAT</t>
  </si>
  <si>
    <t>CAMPAMENTOS DE VERANO INFANTIL Y JUVENIL ATOCCAMP</t>
  </si>
  <si>
    <t>TRANSPORTE PÚBLICO</t>
  </si>
  <si>
    <t>EXPEDICIÓN, HOMOLOGACIÓN Y TRAMITACIÓN DE DOCUMENTACIÓN ATDOCU</t>
  </si>
  <si>
    <t>TRANSPORTE (DESPLAZAMIENTOS EXCEPCIONALES)</t>
  </si>
  <si>
    <t>OBTENCIÓN DE DOCUMENTACIÓN ATREADOCU</t>
  </si>
  <si>
    <t>AYUDA DE SALIDA</t>
  </si>
  <si>
    <t>VIAJES, TRASLADOS Y ESTANCIAS NECESARIOS PARA LA LLEGADA A ESPAÑA ATREALLEG</t>
  </si>
  <si>
    <t>EDUCATIVAS-ESCUELA INFANTIL</t>
  </si>
  <si>
    <t>VIAJES, TRASLADOS Y ESTANCIAS EN ESPAÑA ATREAESTA</t>
  </si>
  <si>
    <t>EDUCATIVAS-SEGURO ESCOLAR</t>
  </si>
  <si>
    <t>EDUCATIVAS-UNIFORMES ESCOLARES</t>
  </si>
  <si>
    <t>EDUCATIVAS-COMEDOR ESCOLAR O BECA DE COMEDOR</t>
  </si>
  <si>
    <t>EDUCATIVAS-TRANSPORTE ESCOLAR</t>
  </si>
  <si>
    <t>EDUCATIVAS-CLASES EXTRAESCOLARES</t>
  </si>
  <si>
    <t>EDUCATIVAS-MATERIAL ESCOLAR</t>
  </si>
  <si>
    <t>ACTIVIDADES LÚDICO-EDUCATIVAS</t>
  </si>
  <si>
    <t>ACTIVIDADES CULTURALES</t>
  </si>
  <si>
    <t>EXCURSIONES Y CAMPAMENTOS DE VERANO INFANTILES Y JUVENILES</t>
  </si>
  <si>
    <t>ACTIVIDADES DEPORTIVAS</t>
  </si>
  <si>
    <t>SANITARIAS-MEDICAMENTOS</t>
  </si>
  <si>
    <t>SANITARIA-ATENCIÓN MÉDICA</t>
  </si>
  <si>
    <t xml:space="preserve">TRADUCCIÓN E INTERPRETACIÓN PARA LA REALIZACIÓN DE TRÁMITES </t>
  </si>
  <si>
    <t>700_MADRID</t>
  </si>
  <si>
    <t>070</t>
  </si>
  <si>
    <t>EXPEDICIÓN Y HOMOLOGACIÓN</t>
  </si>
  <si>
    <t>701_MADRID (CARABANCHEL)</t>
  </si>
  <si>
    <t>AYUDAS EXTRAORDINARIAS GAFAS</t>
  </si>
  <si>
    <t>710_MADRID (GETAFE)</t>
  </si>
  <si>
    <t>AYUDAS EXTRAORDINARIAS DENTALES TRATAMIENTOS</t>
  </si>
  <si>
    <t>720_MADRID (LEGANÉS)</t>
  </si>
  <si>
    <t>AYUDAS EXTRAORDINARIAS DENTALES PRÓTESIS</t>
  </si>
  <si>
    <t>730_MADRID (RIVAS)</t>
  </si>
  <si>
    <t>AYUDAS EXTRAORDINARIAS MATERIAL ORTOPROTÉSICO</t>
  </si>
  <si>
    <t>750_MADRID (MÓSTOLES)</t>
  </si>
  <si>
    <t>MEDICAMENTOS</t>
  </si>
  <si>
    <t>760_MADRID (EL ESCORIAL)</t>
  </si>
  <si>
    <t>770_MADRID (ALCORCÓN)</t>
  </si>
  <si>
    <t>AHFGI</t>
  </si>
  <si>
    <t>AHFGM</t>
  </si>
  <si>
    <t>AHMI</t>
  </si>
  <si>
    <t>AHMI2</t>
  </si>
  <si>
    <t>AHMI3</t>
  </si>
  <si>
    <t>AHMI4</t>
  </si>
  <si>
    <t>AHMI5</t>
  </si>
  <si>
    <t>AHMI6</t>
  </si>
  <si>
    <t>AHMI7</t>
  </si>
  <si>
    <t>AHMI8</t>
  </si>
  <si>
    <t>AHMI9</t>
  </si>
  <si>
    <t>AHTPTIN</t>
  </si>
  <si>
    <t>AHTPTEXA</t>
  </si>
  <si>
    <t>AHTPTEXARD</t>
  </si>
  <si>
    <t>AHTPTEXARD2</t>
  </si>
  <si>
    <t>AHTPTEXARD3</t>
  </si>
  <si>
    <t>AHTPTEXARD4</t>
  </si>
  <si>
    <t>AHTPTEXARD5</t>
  </si>
  <si>
    <t>AHTPTEXARD6</t>
  </si>
  <si>
    <t>AHTPTEXARD7</t>
  </si>
  <si>
    <t>AHTPTEXARD8</t>
  </si>
  <si>
    <t>AHTPTEXARD9</t>
  </si>
  <si>
    <t>AHEDURMA</t>
  </si>
  <si>
    <t>AHEDURSEO</t>
  </si>
  <si>
    <t>AHEDURUNI</t>
  </si>
  <si>
    <t>AHEDURCOM</t>
  </si>
  <si>
    <t>AHEDURTPT</t>
  </si>
  <si>
    <t>AHEDUREXTR</t>
  </si>
  <si>
    <t>AHEDUESOMD</t>
  </si>
  <si>
    <t>AHEDUGUMD</t>
  </si>
  <si>
    <t>AHEDUPREMD</t>
  </si>
  <si>
    <t>AHEDUPRIMD</t>
  </si>
  <si>
    <t>AHEDUEXTCUL</t>
  </si>
  <si>
    <t>AHATOCEX</t>
  </si>
  <si>
    <t>AHATODEP</t>
  </si>
  <si>
    <t>AHSANFA</t>
  </si>
  <si>
    <t>AHSANNOCUB</t>
  </si>
  <si>
    <t>AHTRADTRAM</t>
  </si>
  <si>
    <t>AHDOCU</t>
  </si>
  <si>
    <t>AHSAGA</t>
  </si>
  <si>
    <t>AHEXDE</t>
  </si>
  <si>
    <t>Nomenclatura propuesta</t>
  </si>
  <si>
    <t>NOMENCLATURA CONCEPTO - TRANSFERENCIAS BANCARIAS</t>
  </si>
  <si>
    <t>NOMENCLATURA CONCEPTO - RECARGAS TARJETAS PREPAGO</t>
  </si>
  <si>
    <t>Nº CARACTERES (MÁX. 20)</t>
  </si>
  <si>
    <t>GASTOS DE BOLSILLO / INDIVIDUAL 1FGBI</t>
  </si>
  <si>
    <t>BOLSILLO-1FGBI</t>
  </si>
  <si>
    <t>BOLSILLO-MEN-1FGBM</t>
  </si>
  <si>
    <t>MANUTENCIÓN / INDIVIDUAL 1FMI</t>
  </si>
  <si>
    <t>MANUTENCION-1FMI</t>
  </si>
  <si>
    <t>NACIMIENTO DE HIJOS / ATNH</t>
  </si>
  <si>
    <t>NACIMIENTO</t>
  </si>
  <si>
    <t>AYUDAS DE CARÁCTER SANITARIO / MEDICAMENTOS ATSANMED</t>
  </si>
  <si>
    <t>SANIDAD-MEDICAMENT</t>
  </si>
  <si>
    <t>AYUDAS DE CARÁCTER SANITARIO / GAFAS ATSANGA</t>
  </si>
  <si>
    <t>SANIDAD-GAFAS</t>
  </si>
  <si>
    <t>AYUDAS DE CARÁCTER SANITARIO / MATERIAL ORTOPROTÉSICO ATSANMO</t>
  </si>
  <si>
    <t>SANIDAD-ORTOPROTES</t>
  </si>
  <si>
    <t>AYUDAS DE CARÁCTER SANITARIO / TRATAMIENTOS DENTALES ATSANTDE</t>
  </si>
  <si>
    <t>SANIDAD-DENTALES</t>
  </si>
  <si>
    <t>AYUDAS DE CARÁCTER SANITARIO / PRÓTESIS DENTALES REMOVIBLES ATSANPR</t>
  </si>
  <si>
    <t>SANIDAD-PROTESIS</t>
  </si>
  <si>
    <t>ADQUISICIÓN DE VESTUARIO / ATVES</t>
  </si>
  <si>
    <t>VESTUARIO-IND</t>
  </si>
  <si>
    <t>TRANSPORTE Y DESPLAZAMIENTO PARA GESTIONES / INTRAPROVINCIAL TRANSPORTE SEGÚN TARIFA DEL TRANSPORTE PÚBLICO ATTPTIN</t>
  </si>
  <si>
    <t>TRANSP-PUB-ATTPTIN</t>
  </si>
  <si>
    <t>TRANSPORTE Y DESPLAZAMIENTO PARA GESTIONES / INTRAPROVINCIAL TAXIS ATTPTIN</t>
  </si>
  <si>
    <t>TRANSP-TAX-ATTPTIN</t>
  </si>
  <si>
    <t>TRANSPORTE Y DESPLAZAMIENTO PARA GESTIONES / EXTRAPROVINCIAL TRANSPORTE ATTPTEXT</t>
  </si>
  <si>
    <t>TRANSP-TPEXT</t>
  </si>
  <si>
    <t>TRANSPORTE Y DESPLAZAMIENTO PARA GESTIONES / EXTRAPROVINCIAL ALOJAMIENTO ATTPTEXA</t>
  </si>
  <si>
    <t>TRANSP-TPTEXT-ALOJ</t>
  </si>
  <si>
    <t>TRANSPORTE Y DESPLAZAMIENTO PARA GESTIONES / EXTRAPROVINCIAL MANUTENCIÓN ATTPTEXM</t>
  </si>
  <si>
    <t>TRANSP-TPEXT-MANUT</t>
  </si>
  <si>
    <t>TRANSPORTE Y DESPLAZAMIENTO PARA GESTIONES / INCORPORACIÓN A DISPOSITIVO ATTPINCO</t>
  </si>
  <si>
    <t>INC. DISPOSITIVO</t>
  </si>
  <si>
    <t>EDUCATIVAS / GUARDERÍA MENSUALIDAD ATEDUGUME</t>
  </si>
  <si>
    <t>EDU-GUARDE-MM</t>
  </si>
  <si>
    <t>EDUCATIVAS / GUARDERÍA MATRÍCULA ATEDUGUMA</t>
  </si>
  <si>
    <t>EDU-GUA-MATRICULA</t>
  </si>
  <si>
    <t>EDUCATIVAS / GUARDERÍA MATERIAL DIDÁCTICO ATEDUGUMD</t>
  </si>
  <si>
    <t>EDU-GUA-MATERIAL</t>
  </si>
  <si>
    <t>GUARDERÍA MATERIAL DIDÁCTICO ATEDUGUMD</t>
  </si>
  <si>
    <t>EDUCATIVAS / EDUCACIÓN REGLADA MATRÍCULA ATEDURMA</t>
  </si>
  <si>
    <t>EDU-REG-MATRICULA</t>
  </si>
  <si>
    <t>EDUCATIVAS / EDUCACIÓN REGLADA MATERIAL ESCOLAR ATEDURMATE</t>
  </si>
  <si>
    <t>EDU-REG-MATERIAL</t>
  </si>
  <si>
    <t>EDUCATIVAS / EDUCACIÓN REGLADA UNIFORMES ESCOLARES ATEDURUNI</t>
  </si>
  <si>
    <t>EDU-REG-UNIFORME</t>
  </si>
  <si>
    <t>EDUCATIVAS / EDUCACIÓN REGLADA COMEDOR ESCOLAR ATEDURCOM</t>
  </si>
  <si>
    <t>EDU-REG-COMEDOR</t>
  </si>
  <si>
    <t>EDUCATIVAS / EDUCACIÓN REGLADA ACTIVIDADES EXTRAESCOLARES ATEDUREXTR</t>
  </si>
  <si>
    <t>EDU-REG-EXTRAESC</t>
  </si>
  <si>
    <t>EDUCATIVAS / EDUCACIÓN REGLADA TRANSPORTE ESCOLAR ATEDURTPT</t>
  </si>
  <si>
    <t>EDU-REG-TRANSPORTE</t>
  </si>
  <si>
    <t>EDUCATIVAS / EDUCACIÓN REGLADA SEGURO ESCOLAR OBLIGATORIO ATEDURSEO</t>
  </si>
  <si>
    <t>EDU-REG-SEGURO</t>
  </si>
  <si>
    <t>EDUCATIVAS / EDUCACIÓN REGLADA CUOTAS ASOC. MADRES Y PADRES ATEDURAMPA</t>
  </si>
  <si>
    <t>EDU-REG-AMPA</t>
  </si>
  <si>
    <t>CONTEXTUALIZACIÓN Y HABILIDADES SOCIALES / MATRÍCULA Y/O MENSUALIDADES ATCONMM</t>
  </si>
  <si>
    <t>PREFORM-MATRICULA</t>
  </si>
  <si>
    <t>CONTEXTUALIZACIÓN Y HABILIDADES SOCIALES / MATERIAL DIDÁCTICO ATCONMAT</t>
  </si>
  <si>
    <t>PREFORM-MATERIAL</t>
  </si>
  <si>
    <t>OCIO / EXCURSIONES ESCOLARES ATOCEX</t>
  </si>
  <si>
    <t>OCIO-EXCURSIONES</t>
  </si>
  <si>
    <t>EXCURSIONES ESCOLARES ATOCEX</t>
  </si>
  <si>
    <t>OCIO / CAMPAMENTOS DE VERANO INFANTIL Y JUVENIL ATOCCAMP</t>
  </si>
  <si>
    <t>OCIO-CAMPAMENTOS</t>
  </si>
  <si>
    <t>OBTENCIÓN DE DOCUMENTOS / EXPEDICIÓN, HOMOLOGACIÓN Y TRAMITACIÓN DE DOCUMENTACIÓN ATDOCU</t>
  </si>
  <si>
    <t>DOCU-OBTENCION</t>
  </si>
  <si>
    <t>AYUDAS PARA LA REAGRUPACIÓN FAMILIAR / OBTENCIÓN DE DOCUMENTACIÓN ATREADOCU</t>
  </si>
  <si>
    <t>REAGRUP-DOCU</t>
  </si>
  <si>
    <t>AYUDAS PARA LA REAGRUPACIÓN FAMILIAR / VIAJES, TRASLADOS Y ESTANCIAS NECESARIOS PARA LA LLEGADA A ESPAÑA ATREALLEG</t>
  </si>
  <si>
    <t>REAGRUP-GASTOS-EXT</t>
  </si>
  <si>
    <t>AYUDAS PARA LA REAGRUPACIÓN FAMILIAR / VIAJES, TRASLADOS Y ESTANCIAS EN ESPAÑA ATREAESTA</t>
  </si>
  <si>
    <t>REAGRUP-GASTOS-ESP</t>
  </si>
  <si>
    <t>AYUDAS DE LA ACTUACIÓN DE EMPLEO / NECESIDADES BÁSICAS INDIVIDUAL ATEMPNB</t>
  </si>
  <si>
    <t>NB-IND-ATEMPNB</t>
  </si>
  <si>
    <t>AYUDAS DE LA ACTUACIÓN DE EMPLEO</t>
  </si>
  <si>
    <t>NECESIDADES BÁSICAS INDIVIDUAL ATEMPNB</t>
  </si>
  <si>
    <t>AYUDAS DE LA ACTUACIÓN DE EMPLEO / NECESIDADES BÁSICAS UF2 ATEMPNBUF2</t>
  </si>
  <si>
    <t>NB-IND-ATEMPNBUF2</t>
  </si>
  <si>
    <t>NECESIDADES BÁSICAS UF2 ATEMPNBUF2</t>
  </si>
  <si>
    <t>AYUDAS DE LA ACTUACIÓN DE EMPLEO / NECESIDADES BÁSICAS UF3 ATEMPNBUF3</t>
  </si>
  <si>
    <t>NB-IND-ATEMPNBUF3</t>
  </si>
  <si>
    <t>NECESIDADES BÁSICAS UF3 ATEMPNBUF3</t>
  </si>
  <si>
    <t>AYUDAS DE LA ACTUACIÓN DE EMPLEO / NECESIDADES BÁSICAS UF4 ATEMPNBUF4</t>
  </si>
  <si>
    <t>NB-IND-ATEMPNBUF4</t>
  </si>
  <si>
    <t>NECESIDADES BÁSICAS UF4 ATEMPNBUF4</t>
  </si>
  <si>
    <t>AYUDAS DE LA ACTUACIÓN DE EMPLEO / NECESIDADES BÁSICAS UF5 o mas ATEMPNBUF5</t>
  </si>
  <si>
    <t>NB-IND-ATEMPNBUF5</t>
  </si>
  <si>
    <t>NECESIDADES BÁSICAS UF5 o mas ATEMPNBUF5</t>
  </si>
  <si>
    <t>AYUDAS DE LA ACTUACIÓN DE EMPLEO / EDUCATIVAS PARA FACILITAR LA FORMACIÓN OCUPACIONAL Y EL EMPLEO MENSUALIDAD DE GUARDERÍA ATEMPEDUGUME</t>
  </si>
  <si>
    <t>EDU-GUARDE-ME</t>
  </si>
  <si>
    <t>EDUCATIVAS PARA FACILITAR LA FORMACIÓN OCUPACIONAL Y EL EMPLEO MENSUALIDAD DE GUARDERÍA ATEMPEDUGUME</t>
  </si>
  <si>
    <t>AYUDAS DE LA ACTUACIÓN DE EMPLEO / EDUCATIVAS PARA FACILITAR LA FORMACIÓN OCUPACIONAL Y EL EMPLEO MATRÍCULA DE GUARDERÍA ATEMPEDUGUMA</t>
  </si>
  <si>
    <t>EDU-GUARDE-MATR</t>
  </si>
  <si>
    <t>EDUCATIVAS PARA FACILITAR LA FORMACIÓN OCUPACIONAL Y EL EMPLEO MATRÍCULA DE GUARDERÍA ATEMPEDUGUMA</t>
  </si>
  <si>
    <t>AYUDAS DE LA ACTUACIÓN DE EMPLEO / EDUCATIVAS PARA FACILITAR LA FORMACIÓN OCUPACIONAL Y EL EMPLEO COMEDOR ESCOLAR ATEMPEDUCOM</t>
  </si>
  <si>
    <t>EDU-GUARDE-COMED</t>
  </si>
  <si>
    <t>EDUCATIVAS PARA FACILITAR LA FORMACIÓN OCUPACIONAL Y EL EMPLEO COMEDOR ESCOLAR ATEMPEDUCOM</t>
  </si>
  <si>
    <t>AYUDAS DE LA ACTUACIÓN DE EMPLEO / PREFORMACIÓN MATRÍCULA Y/O MENSUALIDADES ATPREMAME</t>
  </si>
  <si>
    <t>PREFORMACIÓN MATRÍCULA Y/O MENSUALIDADES ATPREMAME</t>
  </si>
  <si>
    <t>AYUDAS DE LA ACTUACIÓN DE EMPLEO / PREFORMACIÓN MATERIAL DIDÁCTICO ATPREMAT</t>
  </si>
  <si>
    <t>PREFORMACIÓN MATERIAL DIDÁCTICO ATPREMAT</t>
  </si>
  <si>
    <t>AYUDAS DE LA ACTUACIÓN DE EMPLEO / FORMACIÓN OCUPACIONAL Y RECICLAJE PROFESIONAL MATRÍCULA Y/O MENSUALIDADES ATFORMAME</t>
  </si>
  <si>
    <t>FP-MATRICULA</t>
  </si>
  <si>
    <t>FORMACIÓN OCUPACIONAL Y RECICLAJE PROFESIONAL MATRÍCULA Y/O MENSUALIDADES ATFORMAME</t>
  </si>
  <si>
    <t>AYUDAS DE LA ACTUACIÓN DE EMPLEO / FORMACIÓN OCUPACIONAL Y RECICLAJE PROFESIONAL MATERIAL DIDÁCTICO/NECESARIO PARA LA FORMACIÓN ATFORMAT</t>
  </si>
  <si>
    <t>FP-MATERIAL</t>
  </si>
  <si>
    <t>FORMACIÓN OCUPACIONAL Y RECICLAJE PROFESIONAL MATERIAL DIDÁCTICO/NECESARIO PARA LA FORMACIÓN ATFORMAT</t>
  </si>
  <si>
    <t>AYUDAS DE LA ACTUACIÓN DE EMPLEO / TRANSPORTE PARA ASISTENCIA A CURSOS DE FORMACIÓN O BÚSQUEDA ACTIVA DE EMPLEO ATTPT</t>
  </si>
  <si>
    <t>TRANSP-PUNTUAL</t>
  </si>
  <si>
    <t>TRANSPORTE PARA ASISTENCIA A CURSOS DE FORMACIÓN O BÚSQUEDA ACTIVA DE EMPLEO ATTPT</t>
  </si>
  <si>
    <t>AYUDAS DE LA ACTUACIÓN DE EMPLEO / EXPEDICIÓN, HOMOLOGACIÓN Y TRAMITACIÓN DOCUMENTOS ATEHT</t>
  </si>
  <si>
    <t>EXPEDICIÓN, HOMOLOGACIÓN Y TRAMITACIÓN DOCUMENTOS ATEHT</t>
  </si>
  <si>
    <t>CHEQUE PORTADOR</t>
  </si>
  <si>
    <t>CHEQUE AL PORTADOR</t>
  </si>
  <si>
    <t>TÉCNICA/O</t>
  </si>
  <si>
    <t>Técnica/o</t>
  </si>
  <si>
    <t>1FGBI_Bolsillo</t>
  </si>
  <si>
    <t>1FGBM_Bolsillo</t>
  </si>
  <si>
    <t>1FMI_Manutencion</t>
  </si>
  <si>
    <t>ATSANMED_Farmacia</t>
  </si>
  <si>
    <t>ATSANGA_Gafas</t>
  </si>
  <si>
    <t>ATSANMO_Protesis</t>
  </si>
  <si>
    <t>ATSANTDE_Bucodentales</t>
  </si>
  <si>
    <t>ATSANPR_Bucodentales</t>
  </si>
  <si>
    <t>ATVES_Vestuario</t>
  </si>
  <si>
    <t>ATTPINCO_Incorporacion</t>
  </si>
  <si>
    <t>ATTPTIN_Taxi intraprov.</t>
  </si>
  <si>
    <t>ATTPTEXT_Transp. pub.</t>
  </si>
  <si>
    <t>ATTPTIN_Abono transporte</t>
  </si>
  <si>
    <t>ATTPTEXA_Alojamiento</t>
  </si>
  <si>
    <t>ATTPTEXM_Manutencion</t>
  </si>
  <si>
    <t>ATEDUREXTR_Extraescolar</t>
  </si>
  <si>
    <t>ATEDURCOM_Comedor</t>
  </si>
  <si>
    <t>ATEDURAMPA_AMPA</t>
  </si>
  <si>
    <t>ATEDURMATE_Mat. Escolar</t>
  </si>
  <si>
    <t>ATEDURMA_Matricula</t>
  </si>
  <si>
    <t>ATEDURSEO_Seguro esc.</t>
  </si>
  <si>
    <t>ATEDURTPT_Transp. esc.</t>
  </si>
  <si>
    <t>ATEDURUNI_Uniforme esc.</t>
  </si>
  <si>
    <t>ATEDUGUMA_Matricula</t>
  </si>
  <si>
    <t>ATEDUGUME_Mes guarde</t>
  </si>
  <si>
    <t>ATCONMM_Matricula</t>
  </si>
  <si>
    <t>ATCONMAT_Mat. Didactico</t>
  </si>
  <si>
    <t>ATOCCAMP_Campamento</t>
  </si>
  <si>
    <t>ATDOCU_Documentacion</t>
  </si>
  <si>
    <t>ATREADOCU_Documentacion</t>
  </si>
  <si>
    <t>ATREALLEG_Traslados</t>
  </si>
  <si>
    <t>ATREAESTA_Traslados</t>
  </si>
  <si>
    <t>AHFGI_Bolsillo</t>
  </si>
  <si>
    <t>AHFGM_Bolsillo</t>
  </si>
  <si>
    <t>AHMI_Manutencion</t>
  </si>
  <si>
    <t>AHMI2_Manutencion</t>
  </si>
  <si>
    <t>AHMI3_Manutencion</t>
  </si>
  <si>
    <t>AHMI4_Manutencion</t>
  </si>
  <si>
    <t>AHMI5_Manutencion</t>
  </si>
  <si>
    <t>AHMI6_Manutencion</t>
  </si>
  <si>
    <t>AHMI7_Manutencion</t>
  </si>
  <si>
    <t>AHMI8_Manutencion</t>
  </si>
  <si>
    <t>AHMI9_Manutencion</t>
  </si>
  <si>
    <t>AHTPTIN_Transp. pub.</t>
  </si>
  <si>
    <t>AHTPTEXA_Transp. pub.</t>
  </si>
  <si>
    <t>AHTPTEXARD_Salida</t>
  </si>
  <si>
    <t>AHTPTEXARD2_Salida</t>
  </si>
  <si>
    <t>AHTPTEXARD3_Salida</t>
  </si>
  <si>
    <t>AHTPTEXARD4_Salida</t>
  </si>
  <si>
    <t>AHTPTEXARD5_Salida</t>
  </si>
  <si>
    <t>AHTPTEXARD6_Salida</t>
  </si>
  <si>
    <t>AHTPTEXARD7_Salida</t>
  </si>
  <si>
    <t>AHTPTEXARD8_Salida</t>
  </si>
  <si>
    <t>AHTPTEXARD9_Salida</t>
  </si>
  <si>
    <t>AHEDURMA_Esc. Infantil</t>
  </si>
  <si>
    <t>AHEDURSEO_Seguro esc.</t>
  </si>
  <si>
    <t>AHEDURUNI_Uniforme esc.</t>
  </si>
  <si>
    <t>AHEDURCOM_Comedor</t>
  </si>
  <si>
    <t>AHEDURTPT_Transp. esc.</t>
  </si>
  <si>
    <t>AHEDUREXTR_Extraescolar</t>
  </si>
  <si>
    <t>AHEDUESOMD_Mat. Escolar</t>
  </si>
  <si>
    <t>AHEDUGUMD_Mat. Escolar</t>
  </si>
  <si>
    <t>AHEDUPREMD_Mat. Escolar</t>
  </si>
  <si>
    <t>AHEDUPRIMD_Mat. Escolar</t>
  </si>
  <si>
    <t>AHEDUEXTCUL_Actividades</t>
  </si>
  <si>
    <t>AHATOCEX_Excursion</t>
  </si>
  <si>
    <t>AHATODEP_Actividades</t>
  </si>
  <si>
    <t>AHSANFA_Farmacia</t>
  </si>
  <si>
    <t>AHSANNOCUB_Medica no SPS</t>
  </si>
  <si>
    <t>AHTRADTRAM_Traduccion</t>
  </si>
  <si>
    <t>AHDOCU_Documentacion</t>
  </si>
  <si>
    <t>AHSAGA_Gafas</t>
  </si>
  <si>
    <t>AHEXDE_Bucodentales</t>
  </si>
  <si>
    <t>1AM_Farmacia</t>
  </si>
  <si>
    <t>1ATP_Transp. pub.</t>
  </si>
  <si>
    <t>Menores de 18 años 1FGBM</t>
  </si>
  <si>
    <t>UC2 1FMUC2</t>
  </si>
  <si>
    <t>1FMUC2_Manutencion</t>
  </si>
  <si>
    <t>UC3 1FMUC3</t>
  </si>
  <si>
    <t>1FMUC3_Manutencion</t>
  </si>
  <si>
    <t>UC4 1FMUC4</t>
  </si>
  <si>
    <t>1FMUC4_Manutencion</t>
  </si>
  <si>
    <t>UC5 1FMUC5</t>
  </si>
  <si>
    <t>1FMUC5_Manutencion</t>
  </si>
  <si>
    <t>UC6 1FMUC6</t>
  </si>
  <si>
    <t>1FMUC6_Manutencion</t>
  </si>
  <si>
    <t>UC7 1FMUC7</t>
  </si>
  <si>
    <t>1FMUC7_Manutencion</t>
  </si>
  <si>
    <t>UC8 1FMUC8</t>
  </si>
  <si>
    <t>1FMUC8_Manutencion</t>
  </si>
  <si>
    <t>UC9 o mas 1FMUC9</t>
  </si>
  <si>
    <t>1FMUC9_Manutencion</t>
  </si>
  <si>
    <t>P/BOLSILLO-1FGBI</t>
  </si>
  <si>
    <t>GASTOS DE BOLSILLO / Menores de 18 años 1FGBM</t>
  </si>
  <si>
    <t>P/BOLSILLO-MEN-1FGBM</t>
  </si>
  <si>
    <t>P/MANUTENCION-1FMI</t>
  </si>
  <si>
    <t>MANUTENCIÓN / UC2 1FMUC2</t>
  </si>
  <si>
    <t>MANUTENCION-1FMUC2</t>
  </si>
  <si>
    <t>P/MANUTENCION-1FMUC2</t>
  </si>
  <si>
    <t>MANUTENCIÓN / UC3 1FMUC3</t>
  </si>
  <si>
    <t>MANUTENCION-1FMUC3</t>
  </si>
  <si>
    <t>P/MANUTENCION-1FMUC3</t>
  </si>
  <si>
    <t>MANUTENCIÓN / UC4 1FMUC4</t>
  </si>
  <si>
    <t>MANUTENCION-1FMUC4</t>
  </si>
  <si>
    <t>P/MANUTENCION-1FMUC4</t>
  </si>
  <si>
    <t>MANUTENCIÓN / UC5 1FMUC5</t>
  </si>
  <si>
    <t>MANUTENCION-1FMUC5</t>
  </si>
  <si>
    <t>P/MANUTENCION-1FMUC5</t>
  </si>
  <si>
    <t>MANUTENCIÓN / UC6 1FMUC6</t>
  </si>
  <si>
    <t>MANUTENCION-1FMUC6</t>
  </si>
  <si>
    <t>P/MANUTENCION-1FMUC6</t>
  </si>
  <si>
    <t>MANUTENCIÓN / UC7 1FMUC7</t>
  </si>
  <si>
    <t>MANUTENCION-1FMUC7</t>
  </si>
  <si>
    <t>P/MANUTENCION-1FMUC7</t>
  </si>
  <si>
    <t>MANUTENCIÓN / UC8 1FMUC8</t>
  </si>
  <si>
    <t>MANUTENCION-1FMUC8</t>
  </si>
  <si>
    <t>P/MANUTENCION-1FMUC8</t>
  </si>
  <si>
    <t>MANUTENCIÓN / UC9 o mas 1FMUC9</t>
  </si>
  <si>
    <t>MANUTENCION-1FMUC9</t>
  </si>
  <si>
    <t>P/MANUTENCION-1FMUC9</t>
  </si>
  <si>
    <t>Nº EXPEDIENTE</t>
  </si>
  <si>
    <t>TRANSVERSAL_NACIMIENTO DE HIJOS</t>
  </si>
  <si>
    <t>TRANSVERSAL_AYUDAS DE CARÁCTER SANITARIO</t>
  </si>
  <si>
    <t>TRANSVERSAL_ADQUISICIÓN DE VESTUARIO</t>
  </si>
  <si>
    <t>TRANSVERSAL_TRANSPORTE Y DESPLAZAMIENTO PARA GESTIONES</t>
  </si>
  <si>
    <t>TRANSVERSAL_EDUCATIVAS</t>
  </si>
  <si>
    <t>TRANSVERSAL_OBTENCIÓN DE DOCUMENTOS</t>
  </si>
  <si>
    <t>TRANSVERSAL_AYUDAS PARA LA REAGRUPACIÓN FAMILIAR</t>
  </si>
  <si>
    <t>ATNH_Nacimiento</t>
  </si>
  <si>
    <t>AH EMERG 23 (23) 233021114</t>
  </si>
  <si>
    <t>SIRIA</t>
  </si>
  <si>
    <t>AC PI VAL INICIAL 24 (24) 241111014</t>
  </si>
  <si>
    <t>AC PI ACOGIDA 24 (24) 241121024</t>
  </si>
  <si>
    <t>AC AH ACOGIDA 24 (24) 243121114</t>
  </si>
  <si>
    <t>AC AH VUL 24 (24) 243131114</t>
  </si>
  <si>
    <t>AC PI VUL 24 (24) 241131024</t>
  </si>
  <si>
    <t>AC PI TRANSIT 24 (24) 241171014</t>
  </si>
  <si>
    <t>ATSANGA</t>
  </si>
  <si>
    <t>ATSANTDE</t>
  </si>
  <si>
    <t>ATSANPR</t>
  </si>
  <si>
    <t>ATTPINCO</t>
  </si>
  <si>
    <t>ATTPTIN</t>
  </si>
  <si>
    <t>ATTPTEXT</t>
  </si>
  <si>
    <t>ATTPTEXA</t>
  </si>
  <si>
    <t>ATTPTEXM</t>
  </si>
  <si>
    <t>ATEDUREXTR</t>
  </si>
  <si>
    <t>ATEDURMATE</t>
  </si>
  <si>
    <t>ATDOCU</t>
  </si>
  <si>
    <t>ATREADOCU</t>
  </si>
  <si>
    <t>ATREALLEG</t>
  </si>
  <si>
    <t>ATREAESTA</t>
  </si>
  <si>
    <t>1FGBI</t>
  </si>
  <si>
    <t>1FGBM</t>
  </si>
  <si>
    <t>1FMI</t>
  </si>
  <si>
    <t>1FMUC2</t>
  </si>
  <si>
    <t>1FMUC3</t>
  </si>
  <si>
    <t>1FMUC4</t>
  </si>
  <si>
    <t>1FMUC5</t>
  </si>
  <si>
    <t>1FMUC6</t>
  </si>
  <si>
    <t>1FMUC7</t>
  </si>
  <si>
    <t>1FMUC8</t>
  </si>
  <si>
    <t>1FMUC9</t>
  </si>
  <si>
    <t>ATSANMED</t>
  </si>
  <si>
    <t>ATEDURCOM</t>
  </si>
  <si>
    <t>ATEDURAMPA</t>
  </si>
  <si>
    <t>ATEDURMA</t>
  </si>
  <si>
    <t>ATEDURSEO</t>
  </si>
  <si>
    <t>ATEDURTPT</t>
  </si>
  <si>
    <t>ATEDURUNI</t>
  </si>
  <si>
    <t>ATEDUGUMA</t>
  </si>
  <si>
    <t>ATEDUGUME</t>
  </si>
  <si>
    <t>ATCONMM</t>
  </si>
  <si>
    <t>ATCONMAT</t>
  </si>
  <si>
    <t>ATOCCAMP</t>
  </si>
  <si>
    <t>elena jimenez</t>
  </si>
  <si>
    <t>070001</t>
  </si>
  <si>
    <t/>
  </si>
  <si>
    <t>Itinerarios Empleo Verde 226821604</t>
  </si>
  <si>
    <t>AYUDAS BOLSILLO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</si>
</sst>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C0A]_-;\-* #,##0.00\ [$€-C0A]_-;_-* &quot;-&quot;??\ [$€-C0A]_-;_-@_-"/>
    <numFmt numFmtId="165" formatCode="0;;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2"/>
      <color indexed="9"/>
      <name val="Calibri"/>
      <family val="2"/>
    </font>
    <font>
      <sz val="11"/>
      <name val="Calibri"/>
      <family val="2"/>
    </font>
    <font>
      <b/>
      <sz val="10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theme="9" tint="0.79998168889431442"/>
      </patternFill>
    </fill>
    <fill>
      <patternFill patternType="solid">
        <fgColor rgb="FF4F8C0D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01">
    <xf numFmtId="0" fontId="0" fillId="0" borderId="0" xfId="0"/>
    <xf numFmtId="0" fontId="5" fillId="0" borderId="1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vertical="center" wrapText="1"/>
    </xf>
    <xf numFmtId="0" fontId="5" fillId="2" borderId="2" xfId="1" applyFont="1" applyFill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4" fillId="0" borderId="0" xfId="1"/>
    <xf numFmtId="0" fontId="4" fillId="0" borderId="3" xfId="1" applyBorder="1" applyAlignment="1">
      <alignment horizontal="center" vertical="center" wrapText="1"/>
    </xf>
    <xf numFmtId="0" fontId="4" fillId="0" borderId="0" xfId="1" applyAlignment="1">
      <alignment horizontal="center"/>
    </xf>
    <xf numFmtId="164" fontId="4" fillId="0" borderId="0" xfId="1" applyNumberFormat="1"/>
    <xf numFmtId="1" fontId="4" fillId="0" borderId="0" xfId="1" applyNumberFormat="1" applyAlignment="1">
      <alignment horizontal="center"/>
    </xf>
    <xf numFmtId="49" fontId="4" fillId="0" borderId="0" xfId="1" applyNumberFormat="1"/>
    <xf numFmtId="0" fontId="4" fillId="0" borderId="0" xfId="1" applyAlignment="1">
      <alignment horizontal="left"/>
    </xf>
    <xf numFmtId="49" fontId="4" fillId="0" borderId="2" xfId="1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0" fontId="4" fillId="0" borderId="5" xfId="1" applyBorder="1" applyAlignment="1">
      <alignment horizontal="left"/>
    </xf>
    <xf numFmtId="0" fontId="7" fillId="6" borderId="2" xfId="1" applyFont="1" applyFill="1" applyBorder="1" applyAlignment="1">
      <alignment horizontal="center"/>
    </xf>
    <xf numFmtId="49" fontId="7" fillId="6" borderId="2" xfId="1" applyNumberFormat="1" applyFont="1" applyFill="1" applyBorder="1" applyAlignment="1">
      <alignment horizontal="center"/>
    </xf>
    <xf numFmtId="0" fontId="7" fillId="6" borderId="4" xfId="1" applyFont="1" applyFill="1" applyBorder="1" applyAlignment="1">
      <alignment horizontal="center"/>
    </xf>
    <xf numFmtId="49" fontId="7" fillId="6" borderId="0" xfId="1" applyNumberFormat="1" applyFont="1" applyFill="1" applyAlignment="1">
      <alignment horizontal="center"/>
    </xf>
    <xf numFmtId="49" fontId="7" fillId="6" borderId="6" xfId="1" applyNumberFormat="1" applyFont="1" applyFill="1" applyBorder="1" applyAlignment="1">
      <alignment horizontal="center"/>
    </xf>
    <xf numFmtId="0" fontId="1" fillId="0" borderId="0" xfId="2"/>
    <xf numFmtId="0" fontId="3" fillId="0" borderId="0" xfId="1" applyFont="1" applyAlignment="1">
      <alignment horizontal="center" vertical="center" wrapText="1"/>
    </xf>
    <xf numFmtId="0" fontId="3" fillId="0" borderId="0" xfId="2" applyFont="1"/>
    <xf numFmtId="0" fontId="5" fillId="0" borderId="0" xfId="1" applyFont="1"/>
    <xf numFmtId="14" fontId="1" fillId="0" borderId="3" xfId="2" applyNumberFormat="1" applyBorder="1"/>
    <xf numFmtId="0" fontId="4" fillId="5" borderId="0" xfId="1" applyFill="1"/>
    <xf numFmtId="0" fontId="1" fillId="5" borderId="0" xfId="2" applyFill="1"/>
    <xf numFmtId="0" fontId="4" fillId="7" borderId="0" xfId="1" applyFill="1"/>
    <xf numFmtId="0" fontId="1" fillId="7" borderId="0" xfId="2" applyFill="1"/>
    <xf numFmtId="16" fontId="4" fillId="0" borderId="3" xfId="1" applyNumberFormat="1" applyBorder="1" applyAlignment="1">
      <alignment horizontal="center" vertical="center" wrapText="1"/>
    </xf>
    <xf numFmtId="0" fontId="1" fillId="8" borderId="0" xfId="2" applyFill="1"/>
    <xf numFmtId="0" fontId="1" fillId="9" borderId="0" xfId="2" applyFill="1"/>
    <xf numFmtId="49" fontId="9" fillId="0" borderId="1" xfId="1" applyNumberFormat="1" applyFont="1" applyBorder="1" applyAlignment="1">
      <alignment horizontal="left"/>
    </xf>
    <xf numFmtId="0" fontId="10" fillId="10" borderId="7" xfId="2" applyFont="1" applyFill="1" applyBorder="1" applyAlignment="1">
      <alignment horizontal="center" vertical="center"/>
    </xf>
    <xf numFmtId="0" fontId="11" fillId="11" borderId="8" xfId="1" applyFont="1" applyFill="1" applyBorder="1" applyAlignment="1">
      <alignment horizontal="center" vertical="center" wrapText="1"/>
    </xf>
    <xf numFmtId="0" fontId="2" fillId="12" borderId="9" xfId="2" applyFont="1" applyFill="1" applyBorder="1" applyAlignment="1">
      <alignment horizontal="center" vertical="center" wrapText="1"/>
    </xf>
    <xf numFmtId="0" fontId="2" fillId="12" borderId="10" xfId="2" applyFont="1" applyFill="1" applyBorder="1" applyAlignment="1">
      <alignment horizontal="center" vertical="center" wrapText="1"/>
    </xf>
    <xf numFmtId="0" fontId="1" fillId="4" borderId="0" xfId="2" applyFill="1"/>
    <xf numFmtId="0" fontId="12" fillId="0" borderId="11" xfId="1" applyFont="1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10" xfId="2" applyBorder="1" applyAlignment="1">
      <alignment horizontal="center" vertical="center"/>
    </xf>
    <xf numFmtId="0" fontId="1" fillId="0" borderId="9" xfId="2" applyBorder="1" applyAlignment="1">
      <alignment horizontal="center"/>
    </xf>
    <xf numFmtId="0" fontId="1" fillId="0" borderId="10" xfId="2" applyBorder="1" applyAlignment="1">
      <alignment horizontal="center"/>
    </xf>
    <xf numFmtId="0" fontId="1" fillId="0" borderId="12" xfId="2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0" fontId="1" fillId="0" borderId="12" xfId="2" applyBorder="1" applyAlignment="1">
      <alignment horizontal="center"/>
    </xf>
    <xf numFmtId="0" fontId="1" fillId="0" borderId="13" xfId="2" applyBorder="1" applyAlignment="1">
      <alignment horizontal="center"/>
    </xf>
    <xf numFmtId="0" fontId="1" fillId="0" borderId="14" xfId="2" applyBorder="1" applyAlignment="1">
      <alignment horizontal="center"/>
    </xf>
    <xf numFmtId="0" fontId="1" fillId="0" borderId="15" xfId="2" applyBorder="1" applyAlignment="1">
      <alignment horizontal="center"/>
    </xf>
    <xf numFmtId="0" fontId="1" fillId="0" borderId="14" xfId="2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" fillId="0" borderId="17" xfId="2" applyBorder="1" applyAlignment="1">
      <alignment horizontal="center" vertical="center"/>
    </xf>
    <xf numFmtId="0" fontId="1" fillId="0" borderId="16" xfId="2" applyBorder="1" applyAlignment="1">
      <alignment horizontal="center"/>
    </xf>
    <xf numFmtId="0" fontId="1" fillId="0" borderId="17" xfId="2" applyBorder="1" applyAlignment="1">
      <alignment horizontal="center"/>
    </xf>
    <xf numFmtId="0" fontId="12" fillId="13" borderId="11" xfId="1" applyFont="1" applyFill="1" applyBorder="1" applyAlignment="1">
      <alignment horizontal="center" vertical="center"/>
    </xf>
    <xf numFmtId="0" fontId="1" fillId="13" borderId="14" xfId="2" applyFill="1" applyBorder="1" applyAlignment="1">
      <alignment horizontal="center" vertical="center"/>
    </xf>
    <xf numFmtId="0" fontId="1" fillId="13" borderId="15" xfId="2" applyFill="1" applyBorder="1" applyAlignment="1">
      <alignment horizontal="center" vertical="center"/>
    </xf>
    <xf numFmtId="0" fontId="1" fillId="13" borderId="14" xfId="2" applyFill="1" applyBorder="1" applyAlignment="1">
      <alignment horizontal="center"/>
    </xf>
    <xf numFmtId="0" fontId="1" fillId="13" borderId="15" xfId="2" applyFill="1" applyBorder="1" applyAlignment="1">
      <alignment horizontal="center"/>
    </xf>
    <xf numFmtId="0" fontId="1" fillId="4" borderId="0" xfId="2" applyFill="1" applyAlignment="1">
      <alignment horizontal="center" vertical="center"/>
    </xf>
    <xf numFmtId="0" fontId="1" fillId="0" borderId="0" xfId="2" applyAlignment="1">
      <alignment horizontal="center" vertical="center"/>
    </xf>
    <xf numFmtId="0" fontId="13" fillId="0" borderId="0" xfId="1" applyFont="1"/>
    <xf numFmtId="0" fontId="0" fillId="14" borderId="0" xfId="2" applyFont="1" applyFill="1"/>
    <xf numFmtId="49" fontId="4" fillId="0" borderId="0" xfId="1" applyNumberForma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 wrapText="1"/>
    </xf>
    <xf numFmtId="14" fontId="4" fillId="0" borderId="1" xfId="1" applyNumberFormat="1" applyBorder="1" applyAlignment="1">
      <alignment horizontal="center" vertical="center"/>
    </xf>
    <xf numFmtId="164" fontId="4" fillId="0" borderId="1" xfId="1" applyNumberFormat="1" applyBorder="1" applyAlignment="1">
      <alignment horizontal="center" vertical="center" wrapText="1"/>
    </xf>
    <xf numFmtId="164" fontId="4" fillId="0" borderId="1" xfId="1" applyNumberFormat="1" applyBorder="1" applyAlignment="1">
      <alignment horizontal="right" vertical="center"/>
    </xf>
    <xf numFmtId="165" fontId="4" fillId="3" borderId="1" xfId="1" applyNumberForma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164" fontId="4" fillId="3" borderId="1" xfId="1" applyNumberFormat="1" applyFill="1" applyBorder="1" applyAlignment="1">
      <alignment horizontal="center" vertical="center" wrapText="1"/>
    </xf>
    <xf numFmtId="14" fontId="4" fillId="3" borderId="1" xfId="1" applyNumberFormat="1" applyFill="1" applyBorder="1" applyAlignment="1">
      <alignment horizontal="center" vertical="center" wrapText="1"/>
    </xf>
    <xf numFmtId="49" fontId="4" fillId="3" borderId="1" xfId="1" applyNumberFormat="1" applyFill="1" applyBorder="1" applyAlignment="1">
      <alignment horizontal="center" vertical="center" wrapText="1"/>
    </xf>
    <xf numFmtId="1" fontId="4" fillId="3" borderId="1" xfId="1" applyNumberForma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2" applyFont="1"/>
    <xf numFmtId="0" fontId="4" fillId="17" borderId="0" xfId="1" applyFill="1"/>
    <xf numFmtId="165" fontId="4" fillId="7" borderId="1" xfId="1" applyNumberFormat="1" applyFill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0" fontId="15" fillId="6" borderId="2" xfId="1" applyFont="1" applyFill="1" applyBorder="1" applyAlignment="1">
      <alignment horizontal="center"/>
    </xf>
    <xf numFmtId="0" fontId="4" fillId="19" borderId="0" xfId="1" applyFill="1"/>
    <xf numFmtId="0" fontId="0" fillId="20" borderId="0" xfId="2" applyFont="1" applyFill="1"/>
    <xf numFmtId="0" fontId="0" fillId="18" borderId="0" xfId="2" applyFont="1" applyFill="1"/>
    <xf numFmtId="0" fontId="0" fillId="16" borderId="0" xfId="2" applyFont="1" applyFill="1"/>
    <xf numFmtId="0" fontId="4" fillId="0" borderId="3" xfId="1" applyBorder="1" applyAlignment="1">
      <alignment horizontal="center" vertical="center"/>
    </xf>
    <xf numFmtId="14" fontId="4" fillId="0" borderId="3" xfId="1" applyNumberFormat="1" applyBorder="1" applyAlignment="1">
      <alignment horizontal="center" vertical="center"/>
    </xf>
    <xf numFmtId="164" fontId="4" fillId="0" borderId="3" xfId="1" applyNumberFormat="1" applyBorder="1" applyAlignment="1">
      <alignment horizontal="center" vertical="center" wrapText="1"/>
    </xf>
    <xf numFmtId="164" fontId="4" fillId="0" borderId="3" xfId="1" applyNumberFormat="1" applyBorder="1" applyAlignment="1">
      <alignment horizontal="right" vertical="center"/>
    </xf>
    <xf numFmtId="165" fontId="4" fillId="7" borderId="3" xfId="1" applyNumberForma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165" fontId="4" fillId="3" borderId="3" xfId="1" applyNumberFormat="1" applyFill="1" applyBorder="1" applyAlignment="1">
      <alignment horizontal="center" vertical="center" wrapText="1"/>
    </xf>
    <xf numFmtId="164" fontId="4" fillId="3" borderId="3" xfId="1" applyNumberFormat="1" applyFill="1" applyBorder="1" applyAlignment="1">
      <alignment horizontal="center" vertical="center" wrapText="1"/>
    </xf>
    <xf numFmtId="14" fontId="4" fillId="3" borderId="3" xfId="1" applyNumberFormat="1" applyFill="1" applyBorder="1" applyAlignment="1">
      <alignment horizontal="center" vertical="center" wrapText="1"/>
    </xf>
    <xf numFmtId="49" fontId="4" fillId="3" borderId="3" xfId="1" applyNumberFormat="1" applyFill="1" applyBorder="1" applyAlignment="1">
      <alignment horizontal="center" vertical="center" wrapText="1"/>
    </xf>
    <xf numFmtId="1" fontId="4" fillId="3" borderId="3" xfId="1" applyNumberFormat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14" fillId="15" borderId="0" xfId="0" applyFont="1" applyFill="1" applyAlignment="1">
      <alignment horizontal="center"/>
    </xf>
  </cellXfs>
  <cellStyles count="3">
    <cellStyle name="Normal" xfId="0" builtinId="0"/>
    <cellStyle name="Normal 2" xfId="1" xr:uid="{6E83A813-5649-4644-9008-090D9A5A3D83}"/>
    <cellStyle name="Normal 4 2" xfId="2" xr:uid="{A66813F0-4EE6-477D-B3D1-DBF55563F35C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[$€-C0A]_-;\-* #,##0.00\ [$€-C0A]_-;_-* &quot;-&quot;??\ [$€-C0A]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[$€-C0A]_-;\-* #,##0.00\ [$€-C0A]_-;_-* &quot;-&quot;??\ [$€-C0A]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;;;@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.00\ [$€-C0A]_-;\-* #,##0.00\ [$€-C0A]_-;_-* &quot;-&quot;??\ [$€-C0A]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4F8C0D"/>
      <color rgb="FF4F8C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1FDEE79C-908B-46E1-B495-5859E071C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24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0ADE5602-E293-4A43-AB94-F497442D1E61}" autoFormatId="16" applyNumberFormats="0" applyBorderFormats="0" applyFontFormats="0" applyPatternFormats="0" applyAlignmentFormats="0" applyWidthHeightFormats="0">
  <queryTableRefresh nextId="18">
    <queryTableFields count="17">
      <queryTableField id="1" name="CUENTA DEBE" tableColumnId="1"/>
      <queryTableField id="2" name="CUENTA HABER" tableColumnId="2"/>
      <queryTableField id="3" name="IMPORTE DEBE" tableColumnId="3"/>
      <queryTableField id="4" name="IMPORTE HABER" tableColumnId="4"/>
      <queryTableField id="5" name="DESCRIPCION O CONCEPTO" tableColumnId="5"/>
      <queryTableField id="6" name="Nº DOCUMENTO" tableColumnId="6"/>
      <queryTableField id="7" name="DISPOSITIVO" tableColumnId="7"/>
      <queryTableField id="8" name="ID DE USUARIO" tableColumnId="8"/>
      <queryTableField id="9" name="NOMBRE DE USUARIO" tableColumnId="9"/>
      <queryTableField id="10" name="FECHA INICIO" tableColumnId="10"/>
      <queryTableField id="11" name="FECHA FIN" tableColumnId="11"/>
      <queryTableField id="12" name="CENTRO DE COSTE (ANALÍTICA)" tableColumnId="12"/>
      <queryTableField id="13" name="DELEGACIÓN" tableColumnId="13"/>
      <queryTableField id="14" name="ÁREA" tableColumnId="14"/>
      <queryTableField id="15" name="IBAN" tableColumnId="15"/>
      <queryTableField id="16" name="TOKEN" tableColumnId="16"/>
      <queryTableField id="17" name="NOMBRE A IMPRIMIR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1CCC5CC7-6F40-4E03-8DD8-BA0251C222EC}" autoFormatId="16" applyNumberFormats="0" applyBorderFormats="0" applyFontFormats="0" applyPatternFormats="0" applyAlignmentFormats="0" applyWidthHeightFormats="0">
  <queryTableRefresh nextId="19">
    <queryTableFields count="17">
      <queryTableField id="2" name="CUENTA DEBE" tableColumnId="2"/>
      <queryTableField id="3" name="CUENTA HABER" tableColumnId="3"/>
      <queryTableField id="4" name="IMPORTE DEBE" tableColumnId="4"/>
      <queryTableField id="5" name="IMPORTE HABER" tableColumnId="5"/>
      <queryTableField id="6" name="DESCRIPCION O CONCEPTO" tableColumnId="6"/>
      <queryTableField id="7" name="Nº DOCUMENTO" tableColumnId="7"/>
      <queryTableField id="8" name="DISPOSITIVO" tableColumnId="8"/>
      <queryTableField id="9" name="ID DE USUARIO" tableColumnId="9"/>
      <queryTableField id="10" name="NOMBRE DE USUARIO" tableColumnId="10"/>
      <queryTableField id="11" name="FECHA INICIO" tableColumnId="11"/>
      <queryTableField id="12" name="FECHA FIN" tableColumnId="12"/>
      <queryTableField id="13" name="CENTRO DE COSTE (ANALÍTICA)" tableColumnId="13"/>
      <queryTableField id="14" name="DELEGACIÓN" tableColumnId="14"/>
      <queryTableField id="15" name="ÁREA" tableColumnId="15"/>
      <queryTableField id="16" name="IBAN" tableColumnId="16"/>
      <queryTableField id="17" name="TOKEN" tableColumnId="17"/>
      <queryTableField id="18" name="NOMBRE A IMPRIMIR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" xr16:uid="{DF91B799-D7EC-458F-97AC-EB4F53CFF4A9}" autoFormatId="16" applyNumberFormats="0" applyBorderFormats="0" applyFontFormats="0" applyPatternFormats="0" applyAlignmentFormats="0" applyWidthHeightFormats="0">
  <queryTableRefresh nextId="19">
    <queryTableFields count="17">
      <queryTableField id="2" name="CUENTA DEBE" tableColumnId="2"/>
      <queryTableField id="3" name="CUENTA HABER" tableColumnId="3"/>
      <queryTableField id="4" name="IMPORTE DEBE" tableColumnId="4"/>
      <queryTableField id="5" name="IMPORTE HABER" tableColumnId="5"/>
      <queryTableField id="6" name="DESCRIPCION O CONCEPTO" tableColumnId="6"/>
      <queryTableField id="7" name="Nº DOCUMENTO" tableColumnId="7"/>
      <queryTableField id="8" name="DISPOSITIVO" tableColumnId="8"/>
      <queryTableField id="9" name="ID DE USUARIO" tableColumnId="9"/>
      <queryTableField id="10" name="NOMBRE DE USUARIO" tableColumnId="10"/>
      <queryTableField id="11" name="FECHA INICIO" tableColumnId="11"/>
      <queryTableField id="12" name="FECHA FIN" tableColumnId="12"/>
      <queryTableField id="13" name="CENTRO DE COSTE (ANALÍTICA)" tableColumnId="13"/>
      <queryTableField id="14" name="DELEGACIÓN" tableColumnId="14"/>
      <queryTableField id="15" name="ÁREA" tableColumnId="15"/>
      <queryTableField id="16" name="IBAN" tableColumnId="16"/>
      <queryTableField id="17" name="TOKEN" tableColumnId="17"/>
      <queryTableField id="18" name="NOMBRE A IMPRIMIR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FBDAC93C-059E-49BD-8F0F-08013D80E599}" autoFormatId="16" applyNumberFormats="0" applyBorderFormats="0" applyFontFormats="0" applyPatternFormats="0" applyAlignmentFormats="0" applyWidthHeightFormats="0">
  <queryTableRefresh nextId="19">
    <queryTableFields count="17">
      <queryTableField id="2" name="CUENTA DEBE" tableColumnId="2"/>
      <queryTableField id="3" name="CUENTA HABER" tableColumnId="3"/>
      <queryTableField id="4" name="IMPORTE DEBE" tableColumnId="4"/>
      <queryTableField id="5" name="IMPORTE HABER" tableColumnId="5"/>
      <queryTableField id="6" name="DESCRIPCION O CONCEPTO" tableColumnId="6"/>
      <queryTableField id="7" name="Nº DOCUMENTO" tableColumnId="7"/>
      <queryTableField id="8" name="DISPOSITIVO" tableColumnId="8"/>
      <queryTableField id="9" name="ID DE USUARIO" tableColumnId="9"/>
      <queryTableField id="10" name="NOMBRE DE USUARIO" tableColumnId="10"/>
      <queryTableField id="11" name="FECHA INICIO" tableColumnId="11"/>
      <queryTableField id="12" name="FECHA FIN" tableColumnId="12"/>
      <queryTableField id="13" name="CENTRO DE COSTE (ANALÍTICA)" tableColumnId="13"/>
      <queryTableField id="14" name="DELEGACIÓN" tableColumnId="14"/>
      <queryTableField id="15" name="ÁREA" tableColumnId="15"/>
      <queryTableField id="16" name="IBAN" tableColumnId="16"/>
      <queryTableField id="17" name="TOKEN" tableColumnId="17"/>
      <queryTableField id="18" name="NOMBRE A IMPRIMIR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EA4300F-80D1-4D8D-9452-3B77BEED3CDD}" autoFormatId="16" applyNumberFormats="0" applyBorderFormats="0" applyFontFormats="0" applyPatternFormats="0" applyAlignmentFormats="0" applyWidthHeightFormats="0">
  <queryTableRefresh nextId="18">
    <queryTableFields count="17">
      <queryTableField id="1" name="CUENTA DEBE" tableColumnId="1"/>
      <queryTableField id="2" name="CUENTA HABER" tableColumnId="2"/>
      <queryTableField id="3" name="IMPORTE DEBE" tableColumnId="3"/>
      <queryTableField id="4" name="IMPORTE HABER" tableColumnId="4"/>
      <queryTableField id="5" name="DESCRIPCION O CONCEPTO" tableColumnId="5"/>
      <queryTableField id="6" name="Nº DOCUMENTO" tableColumnId="6"/>
      <queryTableField id="7" name="DISPOSITIVO" tableColumnId="7"/>
      <queryTableField id="8" name="ID DE USUARIO" tableColumnId="8"/>
      <queryTableField id="9" name="NOMBRE DE USUARIO" tableColumnId="9"/>
      <queryTableField id="10" name="FECHA INICIO" tableColumnId="10"/>
      <queryTableField id="11" name="FECHA FIN" tableColumnId="11"/>
      <queryTableField id="12" name="CENTRO DE COSTE (ANALÍTICA)" tableColumnId="12"/>
      <queryTableField id="13" name="DELEGACIÓN" tableColumnId="13"/>
      <queryTableField id="14" name="ÁREA" tableColumnId="14"/>
      <queryTableField id="15" name="IBAN" tableColumnId="15"/>
      <queryTableField id="16" name="TOKEN" tableColumnId="16"/>
      <queryTableField id="17" name="NOMBRE A IMPRIMIR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CAC13C-4020-4FF9-B80A-860AF723ACCC}" name="Efectivo" displayName="Efectivo" ref="A3:Q4" tableType="queryTable" totalsRowShown="0">
  <autoFilter ref="A3:Q4" xr:uid="{18CC6A89-865E-4D7B-86DC-DE51069CE752}"/>
  <tableColumns count="17">
    <tableColumn id="1" xr3:uid="{4FFCD6E2-BB62-455B-BE3C-CD7CA8225A23}" uniqueName="1" name="CUENTA DEBE" queryTableFieldId="1"/>
    <tableColumn id="2" xr3:uid="{AECF3FB2-EA82-45E9-8F03-5EE68B3DB8C2}" uniqueName="2" name="CUENTA HABER" queryTableFieldId="2"/>
    <tableColumn id="3" xr3:uid="{6ECD1CA4-09E8-4F7D-91D3-0A95E8C3E5BC}" uniqueName="3" name="IMPORTE DEBE" queryTableFieldId="3"/>
    <tableColumn id="4" xr3:uid="{38585C38-6E6C-4827-95D9-FF8349A2B883}" uniqueName="4" name="IMPORTE HABER" queryTableFieldId="4"/>
    <tableColumn id="5" xr3:uid="{FEAAAA42-5F2A-4086-AEF7-F95625E0C9D3}" uniqueName="5" name="DESCRIPCION O CONCEPTO" queryTableFieldId="5"/>
    <tableColumn id="6" xr3:uid="{EF34D44D-6F00-43F5-8CE5-82ED638DE806}" uniqueName="6" name="Nº DOCUMENTO" queryTableFieldId="6"/>
    <tableColumn id="7" xr3:uid="{0F099388-300C-41E5-B110-A20780D1CDFE}" uniqueName="7" name="DISPOSITIVO" queryTableFieldId="7"/>
    <tableColumn id="8" xr3:uid="{889C53AD-5504-4F23-B6E6-1760A65DBFDC}" uniqueName="8" name="ID DE USUARIO" queryTableFieldId="8"/>
    <tableColumn id="9" xr3:uid="{7B6A9516-5643-4505-8BE4-D7FBD24BE69F}" uniqueName="9" name="NOMBRE DE USUARIO" queryTableFieldId="9"/>
    <tableColumn id="10" xr3:uid="{07269C79-E124-4E41-B1BD-CCD17CCC8E09}" uniqueName="10" name="FECHA INICIO" queryTableFieldId="10" dataDxfId="69"/>
    <tableColumn id="11" xr3:uid="{4B80E9D1-96BC-4774-A6B2-279947E0EC48}" uniqueName="11" name="FECHA FIN" queryTableFieldId="11" dataDxfId="68"/>
    <tableColumn id="12" xr3:uid="{5FDCA10E-343E-4085-BF2F-2F0BCCE0D599}" uniqueName="12" name="CENTRO DE COSTE (ANALÍTICA)" queryTableFieldId="12"/>
    <tableColumn id="13" xr3:uid="{5DFAC22A-E80C-4D1D-9700-A6D6FED9A5CB}" uniqueName="13" name="DELEGACIÓN" queryTableFieldId="13"/>
    <tableColumn id="14" xr3:uid="{75E4C0D5-16DB-4083-AF8F-977E5810B694}" uniqueName="14" name="ÁREA" queryTableFieldId="14"/>
    <tableColumn id="15" xr3:uid="{F1F6B0D8-BD70-45E1-8D00-4B645521E8AE}" uniqueName="15" name="IBAN" queryTableFieldId="15"/>
    <tableColumn id="16" xr3:uid="{08BE3EA2-4986-44C2-AB15-5D5DBC6AE561}" uniqueName="16" name="TOKEN" queryTableFieldId="16"/>
    <tableColumn id="17" xr3:uid="{1BEC887B-AD99-49A8-BEE4-6C768C2557B1}" uniqueName="17" name="NOMBRE A IMPRIMIR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6856A5-D630-4B99-A964-4C8B319866AE}" name="Transferencia" displayName="Transferencia" ref="A3:Q4" tableType="queryTable" insertRow="1" totalsRowShown="0">
  <autoFilter ref="A3:Q4" xr:uid="{6E733A51-5894-4E7D-B5AE-524DDABE30F5}"/>
  <tableColumns count="17">
    <tableColumn id="2" xr3:uid="{FC14E49D-5FAD-4CA7-BA34-C8307C974EE1}" uniqueName="2" name="CUENTA DEBE" queryTableFieldId="2"/>
    <tableColumn id="3" xr3:uid="{A0355B3A-CE3C-4B51-B361-A7414D6F7000}" uniqueName="3" name="CUENTA HABER" queryTableFieldId="3"/>
    <tableColumn id="4" xr3:uid="{E26957F5-E73D-40FB-960D-EB090C19448E}" uniqueName="4" name="IMPORTE DEBE" queryTableFieldId="4"/>
    <tableColumn id="5" xr3:uid="{0573E60D-E74A-49C8-82CE-454AFBADCA24}" uniqueName="5" name="IMPORTE HABER" queryTableFieldId="5"/>
    <tableColumn id="6" xr3:uid="{A524F2A3-AE46-4BEC-98D1-881118CA9AD5}" uniqueName="6" name="DESCRIPCION O CONCEPTO" queryTableFieldId="6"/>
    <tableColumn id="7" xr3:uid="{99C068E9-89B6-4C73-932F-02DC2E170F59}" uniqueName="7" name="Nº DOCUMENTO" queryTableFieldId="7"/>
    <tableColumn id="8" xr3:uid="{961DF23B-88CE-44CC-AE25-E5882BF2042B}" uniqueName="8" name="DISPOSITIVO" queryTableFieldId="8"/>
    <tableColumn id="9" xr3:uid="{5659B80A-AA81-4332-9048-5A59710A2558}" uniqueName="9" name="ID DE USUARIO" queryTableFieldId="9"/>
    <tableColumn id="10" xr3:uid="{3689D747-F7DF-4B44-945D-09AE6CC54DEC}" uniqueName="10" name="NOMBRE DE USUARIO" queryTableFieldId="10"/>
    <tableColumn id="11" xr3:uid="{748A1F51-B6D1-459E-832A-4380E638C75B}" uniqueName="11" name="FECHA INICIO" queryTableFieldId="11" dataDxfId="67"/>
    <tableColumn id="12" xr3:uid="{1C7AA733-F407-4D36-8603-E570E016CA9D}" uniqueName="12" name="FECHA FIN" queryTableFieldId="12" dataDxfId="66"/>
    <tableColumn id="13" xr3:uid="{8AC29D9F-1306-4CEF-8EC0-FD1559B09BA0}" uniqueName="13" name="CENTRO DE COSTE (ANALÍTICA)" queryTableFieldId="13"/>
    <tableColumn id="14" xr3:uid="{32F2DA83-E14C-4C1D-A642-0482159C903D}" uniqueName="14" name="DELEGACIÓN" queryTableFieldId="14"/>
    <tableColumn id="15" xr3:uid="{B90098C3-30AC-467D-8FC8-04994D25010E}" uniqueName="15" name="ÁREA" queryTableFieldId="15"/>
    <tableColumn id="16" xr3:uid="{362AC465-CC72-4F8C-9EE0-473BD549FAFE}" uniqueName="16" name="IBAN" queryTableFieldId="16"/>
    <tableColumn id="17" xr3:uid="{4FD7BA89-007D-47DB-85DB-E8AC72F386B6}" uniqueName="17" name="TOKEN" queryTableFieldId="17"/>
    <tableColumn id="18" xr3:uid="{1E93D761-D8F0-403D-8A7E-C50C2D1CFDDC}" uniqueName="18" name="NOMBRE A IMPRIMIR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6A7988-8917-4FD1-99E4-A833C087E660}" name="Cheque" displayName="Cheque" ref="A3:Q4" tableType="queryTable" insertRow="1" totalsRowShown="0">
  <autoFilter ref="A3:Q4" xr:uid="{B7BB3B23-B04C-4D58-A7A8-BE2230FFFCC3}"/>
  <tableColumns count="17">
    <tableColumn id="2" xr3:uid="{A837EEAB-CD33-4AF2-959F-37A6A1B49F19}" uniqueName="2" name="CUENTA DEBE" queryTableFieldId="2"/>
    <tableColumn id="3" xr3:uid="{50A548DE-B5DA-487E-B1AE-BC5A62F636DD}" uniqueName="3" name="CUENTA HABER" queryTableFieldId="3"/>
    <tableColumn id="4" xr3:uid="{D8A0EA3A-470E-410C-ABAD-BCBF34F8BC92}" uniqueName="4" name="IMPORTE DEBE" queryTableFieldId="4"/>
    <tableColumn id="5" xr3:uid="{0024F7FE-0C96-4C84-B0A0-AC2BFFE0F81B}" uniqueName="5" name="IMPORTE HABER" queryTableFieldId="5"/>
    <tableColumn id="6" xr3:uid="{ED2DAB11-F0C9-45B5-B922-369A6BA8D122}" uniqueName="6" name="DESCRIPCION O CONCEPTO" queryTableFieldId="6"/>
    <tableColumn id="7" xr3:uid="{2F4517BA-555A-406C-A404-EAD86BE61413}" uniqueName="7" name="Nº DOCUMENTO" queryTableFieldId="7"/>
    <tableColumn id="8" xr3:uid="{08157071-FE8D-4107-B099-CD2B09281C67}" uniqueName="8" name="DISPOSITIVO" queryTableFieldId="8"/>
    <tableColumn id="9" xr3:uid="{699816F2-EC38-4490-BF60-1C466F5D6888}" uniqueName="9" name="ID DE USUARIO" queryTableFieldId="9"/>
    <tableColumn id="10" xr3:uid="{DF621906-7392-40DD-A960-47DFF6A57619}" uniqueName="10" name="NOMBRE DE USUARIO" queryTableFieldId="10"/>
    <tableColumn id="11" xr3:uid="{9A81C8A8-2ECF-42DE-A9C0-36BB7C21817B}" uniqueName="11" name="FECHA INICIO" queryTableFieldId="11" dataDxfId="65"/>
    <tableColumn id="12" xr3:uid="{930A6CD0-8E2F-4793-87DF-9F5111117ECF}" uniqueName="12" name="FECHA FIN" queryTableFieldId="12" dataDxfId="64"/>
    <tableColumn id="13" xr3:uid="{4D4DC52F-AAB2-42FD-8557-4F53B94CD8E9}" uniqueName="13" name="CENTRO DE COSTE (ANALÍTICA)" queryTableFieldId="13"/>
    <tableColumn id="14" xr3:uid="{7C7FBB30-CA84-421F-AD9C-A2F62420692D}" uniqueName="14" name="DELEGACIÓN" queryTableFieldId="14"/>
    <tableColumn id="15" xr3:uid="{90472F52-2199-4D20-9674-0827AE52735F}" uniqueName="15" name="ÁREA" queryTableFieldId="15"/>
    <tableColumn id="16" xr3:uid="{29173375-D6FF-42A5-96B1-D8F84AB3F3C9}" uniqueName="16" name="IBAN" queryTableFieldId="16"/>
    <tableColumn id="17" xr3:uid="{E5451CF9-F886-48E6-AA4E-9B7EF8B191B1}" uniqueName="17" name="TOKEN" queryTableFieldId="17"/>
    <tableColumn id="18" xr3:uid="{871F42A1-E62C-495A-84E8-56836A4BC2DE}" uniqueName="18" name="NOMBRE A IMPRIMIR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4B0594-62CA-4EC6-A1EF-BE5273A840DE}" name="Prepago" displayName="Prepago" ref="A3:Q4" tableType="queryTable" insertRow="1" totalsRowShown="0">
  <autoFilter ref="A3:Q4" xr:uid="{4E3C3A4F-9A5C-42E8-B721-9C4A61DF18A2}"/>
  <tableColumns count="17">
    <tableColumn id="2" xr3:uid="{29EB58AF-FB61-42C8-ABB8-1EF866F6EA6C}" uniqueName="2" name="CUENTA DEBE" queryTableFieldId="2"/>
    <tableColumn id="3" xr3:uid="{9D83163A-5AAE-40F4-9703-D605F5833788}" uniqueName="3" name="CUENTA HABER" queryTableFieldId="3"/>
    <tableColumn id="4" xr3:uid="{671B16FD-9791-4DC5-AAF2-AC02A3A40285}" uniqueName="4" name="IMPORTE DEBE" queryTableFieldId="4"/>
    <tableColumn id="5" xr3:uid="{51054445-2A72-4F64-98F6-A10FF47FA5CF}" uniqueName="5" name="IMPORTE HABER" queryTableFieldId="5"/>
    <tableColumn id="6" xr3:uid="{14793996-6568-49F6-A0A3-2D11B6176A7A}" uniqueName="6" name="DESCRIPCION O CONCEPTO" queryTableFieldId="6"/>
    <tableColumn id="7" xr3:uid="{169AB430-905F-4F5B-A025-0697DEF547DC}" uniqueName="7" name="Nº DOCUMENTO" queryTableFieldId="7"/>
    <tableColumn id="8" xr3:uid="{6766A526-2015-4568-B8D4-08A8EF3D4EDF}" uniqueName="8" name="DISPOSITIVO" queryTableFieldId="8"/>
    <tableColumn id="9" xr3:uid="{6092B16F-807F-4434-877F-4AC8D4BB1715}" uniqueName="9" name="ID DE USUARIO" queryTableFieldId="9"/>
    <tableColumn id="10" xr3:uid="{7CB99197-0CA9-4F09-A526-E79454FD102E}" uniqueName="10" name="NOMBRE DE USUARIO" queryTableFieldId="10"/>
    <tableColumn id="11" xr3:uid="{BE1DA31E-A950-43FF-B289-B04FA927178A}" uniqueName="11" name="FECHA INICIO" queryTableFieldId="11" dataDxfId="63"/>
    <tableColumn id="12" xr3:uid="{0A8929CE-A419-4BE2-BCA9-F11DE91341EE}" uniqueName="12" name="FECHA FIN" queryTableFieldId="12" dataDxfId="62"/>
    <tableColumn id="13" xr3:uid="{3E9FDEE6-9AFF-4359-A00D-0290D5382713}" uniqueName="13" name="CENTRO DE COSTE (ANALÍTICA)" queryTableFieldId="13"/>
    <tableColumn id="14" xr3:uid="{70D7306B-7CD8-49BC-833F-44648A2938EC}" uniqueName="14" name="DELEGACIÓN" queryTableFieldId="14"/>
    <tableColumn id="15" xr3:uid="{AD4DDC28-0CF7-4775-BFAA-FCC2730E84A9}" uniqueName="15" name="ÁREA" queryTableFieldId="15"/>
    <tableColumn id="16" xr3:uid="{DBF21C4C-4674-4455-99B0-3CC283CCD123}" uniqueName="16" name="IBAN" queryTableFieldId="16"/>
    <tableColumn id="17" xr3:uid="{B0BAC286-AB72-402E-88AF-DD101E528145}" uniqueName="17" name="TOKEN" queryTableFieldId="17"/>
    <tableColumn id="18" xr3:uid="{8CB73EF6-C76E-41B3-823B-0CB1F72E72F9}" uniqueName="18" name="NOMBRE A IMPRIMIR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CB0BD-8A1B-4D15-A391-BE37E4377B74}" name="C_Portador" displayName="C_Portador" ref="A3:Q4" tableType="queryTable" insertRow="1" totalsRowShown="0">
  <autoFilter ref="A3:Q4" xr:uid="{466BEC7E-88F1-4C96-A91A-48B018AC3A18}"/>
  <tableColumns count="17">
    <tableColumn id="1" xr3:uid="{EA5B8542-FA99-49E6-B36C-B87071D5251D}" uniqueName="1" name="CUENTA DEBE" queryTableFieldId="1"/>
    <tableColumn id="2" xr3:uid="{82460954-7ED2-468B-9546-BACB45E910EF}" uniqueName="2" name="CUENTA HABER" queryTableFieldId="2"/>
    <tableColumn id="3" xr3:uid="{4FC46B5E-8399-44EB-A0E6-EE32101536DE}" uniqueName="3" name="IMPORTE DEBE" queryTableFieldId="3"/>
    <tableColumn id="4" xr3:uid="{EEAADB8E-B803-4233-B36C-C0A11B788F14}" uniqueName="4" name="IMPORTE HABER" queryTableFieldId="4"/>
    <tableColumn id="5" xr3:uid="{BC1DF0A7-6BFD-4FED-BE62-394C906A76F1}" uniqueName="5" name="DESCRIPCION O CONCEPTO" queryTableFieldId="5"/>
    <tableColumn id="6" xr3:uid="{BCEE49FA-060C-4A55-93E5-6E93BB6668AD}" uniqueName="6" name="Nº DOCUMENTO" queryTableFieldId="6"/>
    <tableColumn id="7" xr3:uid="{18E4510B-A5E8-49DA-B572-E2FBE06EC223}" uniqueName="7" name="DISPOSITIVO" queryTableFieldId="7"/>
    <tableColumn id="8" xr3:uid="{D0BA570D-943F-4415-B8AC-D7130B22F722}" uniqueName="8" name="ID DE USUARIO" queryTableFieldId="8"/>
    <tableColumn id="9" xr3:uid="{1675106E-26D5-419C-ADE6-DC8A415DEF18}" uniqueName="9" name="NOMBRE DE USUARIO" queryTableFieldId="9"/>
    <tableColumn id="10" xr3:uid="{DE2BC582-E88C-4930-96EB-1875D41EFAA2}" uniqueName="10" name="FECHA INICIO" queryTableFieldId="10"/>
    <tableColumn id="11" xr3:uid="{C88705B4-E258-4E9A-A501-CEE2CE98769D}" uniqueName="11" name="FECHA FIN" queryTableFieldId="11"/>
    <tableColumn id="12" xr3:uid="{D6D5205A-840F-4803-92C3-795C512D9825}" uniqueName="12" name="CENTRO DE COSTE (ANALÍTICA)" queryTableFieldId="12"/>
    <tableColumn id="13" xr3:uid="{8A2A1801-A970-40D5-9B1C-B4BD7A4BFFDB}" uniqueName="13" name="DELEGACIÓN" queryTableFieldId="13"/>
    <tableColumn id="14" xr3:uid="{3792FA00-64EB-48AB-956A-15F18973D695}" uniqueName="14" name="ÁREA" queryTableFieldId="14"/>
    <tableColumn id="15" xr3:uid="{E0D2FAA8-1486-4A76-81D7-64894BAEBDC5}" uniqueName="15" name="IBAN" queryTableFieldId="15"/>
    <tableColumn id="16" xr3:uid="{DAEC36F9-F704-4918-8F28-4F15D684C117}" uniqueName="16" name="TOKEN" queryTableFieldId="16"/>
    <tableColumn id="17" xr3:uid="{C21FC95E-6683-492F-82A3-15785C0944E9}" uniqueName="17" name="NOMBRE A IMPRIMIR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F0331-03C0-43CB-B903-8788F30094AF}" name="Tabla4" displayName="Tabla4" ref="A1:AC301" totalsRowShown="0" headerRowDxfId="61" dataDxfId="59" headerRowBorderDxfId="60" tableBorderDxfId="58">
  <autoFilter ref="A1:AC301" xr:uid="{00000000-0009-0000-0100-000004000000}"/>
  <tableColumns count="29">
    <tableColumn id="1" xr3:uid="{9530F2C4-0EA0-45DD-949C-95723EDA66ED}" name="Forma de pago" dataDxfId="57"/>
    <tableColumn id="2" xr3:uid="{77A3C118-E83C-4F6D-97ED-C89085AB8054}" name="Actuación" dataDxfId="56"/>
    <tableColumn id="3" xr3:uid="{E74FEC6F-3357-4801-8DF2-C6AF01559514}" name="Localización" dataDxfId="55"/>
    <tableColumn id="4" xr3:uid="{04468D6A-7412-4C9A-9887-7AF9676FD61F}" name="Mes de Imputación" dataDxfId="54"/>
    <tableColumn id="5" xr3:uid="{48FDDEFD-8BD4-4B30-BB88-E0B54E4AC950}" name="Nombre y apellidos del TITULAR DE LA UC" dataDxfId="53"/>
    <tableColumn id="15" xr3:uid="{A468F45C-0B9B-4ABC-8622-10E8F7C86445}" name="NIE" dataDxfId="52" dataCellStyle="Normal 2">
      <calculatedColumnFormula>IFERROR(VLOOKUP(Tabla4[[#This Row],[Nombre y apellidos del TITULAR DE LA UC]],Tabla1[[NOMBRE Y APELLIDOS DEL PARTICIPANTE]:[NIE]],3,FALSE),"")</calculatedColumnFormula>
    </tableColumn>
    <tableColumn id="6" xr3:uid="{3EA66094-C92A-48A9-B210-65DBE0470A75}" name="Nombre y apellidos del DESTINATARIO DE LA AYUDA" dataDxfId="51"/>
    <tableColumn id="7" xr3:uid="{D20133DF-A1F5-4C85-B718-C9401074B685}" name="Concepto" dataDxfId="50"/>
    <tableColumn id="8" xr3:uid="{02A76074-E123-4BE1-B0FC-1B27E7F01323}" name="Relación con el proyecto" dataDxfId="49"/>
    <tableColumn id="14" xr3:uid="{BF930B9B-211B-4BD3-B6FC-86ABB05E975B}" name="Observaciones" dataDxfId="48"/>
    <tableColumn id="9" xr3:uid="{4FCE1297-1A20-4D16-A2A6-8585081BE1F8}" name="Total factura / recibí (3)" dataDxfId="47"/>
    <tableColumn id="13" xr3:uid="{44B90395-9D5F-472F-9CC4-FD373F069226}" name="Técnica/o" dataDxfId="46">
      <calculatedColumnFormula>IFERROR(INDEX(USUARIOS,MATCH($E2,Tabla1[NOMBRE Y APELLIDOS DEL PARTICIPANTE],0),MATCH($L$1,Tabla1[#Headers],0)),"")</calculatedColumnFormula>
    </tableColumn>
    <tableColumn id="20" xr3:uid="{81B80213-32A0-49B2-AD61-C29CC1505302}" name="CUENTA DEBE" dataDxfId="45">
      <calculatedColumnFormula>IFERROR(VLOOKUP(Tabla4[[#This Row],[Concepto]]&amp;"/"&amp;Tabla4[[#This Row],[Relación con el proyecto]],Tabla7[[Concepto/Relación con el proyecto]:[DESCRIPCIÓN ASIENTO]],2,FALSE),"")</calculatedColumnFormula>
    </tableColumn>
    <tableColumn id="19" xr3:uid="{03FF845E-1FBE-4042-B07E-BF251CBC526F}" name="CUENTA HABER" dataDxfId="44">
      <calculatedColumnFormula>IFERROR(VLOOKUP(Tabla4[[#This Row],[Forma de pago]],'NO BORRAR'!$H$2:$I$6,2,FALSE),"")</calculatedColumnFormula>
    </tableColumn>
    <tableColumn id="22" xr3:uid="{F87F0F08-7E93-4286-BE80-6158E0FB28C7}" name="IMPORTE DEBE" dataDxfId="43">
      <calculatedColumnFormula>IF(Tabla4[[#This Row],[Total factura / recibí (3)]]="","",Tabla4[[#This Row],[Total factura / recibí (3)]])</calculatedColumnFormula>
    </tableColumn>
    <tableColumn id="21" xr3:uid="{BD873C96-876E-4D00-BA7F-4CDB73F2866E}" name="IMPORTE HABER" dataDxfId="42">
      <calculatedColumnFormula>IF(Tabla4[[#This Row],[Total factura / recibí (3)]]="","",Tabla4[[#This Row],[Total factura / recibí (3)]])</calculatedColumnFormula>
    </tableColumn>
    <tableColumn id="23" xr3:uid="{64D75DB5-531D-47C8-952A-B02477ECF13C}" name="DESCRIPCION O CONCEPTO" dataDxfId="41">
      <calculatedColumnFormula>IF(Tabla4[[#This Row],[Concepto]]="","",VLOOKUP(Tabla4[[#This Row],[Concepto]]&amp;"/"&amp;Tabla4[[#This Row],[Relación con el proyecto]],Tabla7[[Concepto/Relación con el proyecto]:[DESCRIPCIÓN ASIENTO]],3,FALSE))</calculatedColumnFormula>
    </tableColumn>
    <tableColumn id="11" xr3:uid="{EC67367E-F4B5-4183-BA56-FF1D744D9859}" name="Nº DOCUMENTO" dataDxfId="40">
      <calculatedColumnFormula>IFERROR(IF(A2="CHEQUE","",IF(A2="EFECTIVO","EFECTIVO",IF(A2="TRANSFERENCIA",VLOOKUP(Tabla4[[#This Row],[Concepto]]&amp;"/"&amp;Tabla4[[#This Row],[Relación con el proyecto]],Tabla7[[Concepto/Relación con el proyecto]:[Nº DOCUMENTO]],5,FALSE),IF(A2="TARJETA PREPAGO",VLOOKUP(Tabla4[[#This Row],[Concepto]]&amp;"/"&amp;Tabla4[[#This Row],[Relación con el proyecto]],Tabla7[[Concepto/Relación con el proyecto]:[Nº DOCUMENTO]],5,FALSE),"")))),"")</calculatedColumnFormula>
    </tableColumn>
    <tableColumn id="12" xr3:uid="{5FA2A7DE-19C5-4FF9-AC54-31D888351024}" name="DISPOSITIVO" dataDxfId="39">
      <calculatedColumnFormula>IFERROR(INDEX(USUARIOS,MATCH($E2,Tabla1[NOMBRE Y APELLIDOS DEL PARTICIPANTE],0),MATCH($S$1,Tabla1[#Headers],0)),"")</calculatedColumnFormula>
    </tableColumn>
    <tableColumn id="25" xr3:uid="{C079BF69-F7FF-4A4D-A57D-CFD343821735}" name="ID DE USUARIO" dataDxfId="38">
      <calculatedColumnFormula>IFERROR(INDEX(USUARIOS,MATCH($E2,Tabla1[NOMBRE Y APELLIDOS DEL PARTICIPANTE],0),MATCH($T$1,Tabla1[#Headers],0)),"")</calculatedColumnFormula>
    </tableColumn>
    <tableColumn id="26" xr3:uid="{86322361-1770-4300-B1B8-C0B0EAEAC444}" name="NOMBRE DE USUARIO" dataDxfId="37">
      <calculatedColumnFormula>IF(Tabla4[[#This Row],[Nombre y apellidos del TITULAR DE LA UC]]="","",Tabla4[[#This Row],[Nombre y apellidos del TITULAR DE LA UC]])</calculatedColumnFormula>
    </tableColumn>
    <tableColumn id="28" xr3:uid="{44E7E45D-22B1-49DF-901A-EDB94D532989}" name="FECHA INICIO" dataDxfId="36">
      <calculatedColumnFormula>IFERROR(VLOOKUP(Tabla4[[#This Row],[Mes de Imputación]],'NO BORRAR'!$E$1:$G$13,2,FALSE),"")</calculatedColumnFormula>
    </tableColumn>
    <tableColumn id="27" xr3:uid="{462D7C36-4D8C-40D5-951D-97D4E666D680}" name="FECHA FIN" dataDxfId="35">
      <calculatedColumnFormula>IFERROR(VLOOKUP(Tabla4[[#This Row],[Mes de Imputación]],'NO BORRAR'!$E$1:$G$13,3,FALSE),"")</calculatedColumnFormula>
    </tableColumn>
    <tableColumn id="16" xr3:uid="{28A39014-F7B4-44BE-8551-986AD114FAF6}" name="CENTRO DE COSTE (ANALÍTICA)" dataDxfId="34">
      <calculatedColumnFormula>IFERROR(VLOOKUP(Tabla4[[#This Row],[Actuación]],'NO BORRAR'!$B$1:$D$8,3,FALSE),"")</calculatedColumnFormula>
    </tableColumn>
    <tableColumn id="29" xr3:uid="{6239B220-B94C-4C01-A0EE-0C503E126C91}" name="DELEGACIÓN" dataDxfId="33">
      <calculatedColumnFormula>IFERROR(VLOOKUP(Tabla4[[#This Row],[Localización]],'NO BORRAR'!$G$15:$H$24,2,FALSE),"")</calculatedColumnFormula>
    </tableColumn>
    <tableColumn id="30" xr3:uid="{30E62ADA-0592-4177-8928-AB71F8F350BB}" name="ÁREA" dataDxfId="32">
      <calculatedColumnFormula>IFERROR(VLOOKUP(Tabla4[[#This Row],[Actuación]],'NO BORRAR'!$B$1:$C$8,2,FALSE),"")</calculatedColumnFormula>
    </tableColumn>
    <tableColumn id="31" xr3:uid="{30B9F8DE-CB69-40CA-8F63-586757AA957B}" name="IBAN" dataDxfId="31">
      <calculatedColumnFormula>IF(Tabla4[[#This Row],[Forma de pago]]="TRANSFERENCIA",IFERROR(INDEX(USUARIOS,MATCH($E2,Tabla1[NOMBRE Y APELLIDOS DEL PARTICIPANTE],0),MATCH(A2,Tabla1[#Headers],0)),""),"")</calculatedColumnFormula>
    </tableColumn>
    <tableColumn id="10" xr3:uid="{C2EA23A9-5F31-4E34-BBA7-6ABE067C183D}" name="TOKEN" dataDxfId="30">
      <calculatedColumnFormula>IF(Tabla4[[#This Row],[Forma de pago]]="TARJETA PREPAGO",IFERROR(INDEX(USUARIOS,MATCH($E2,Tabla1[NOMBRE Y APELLIDOS DEL PARTICIPANTE],0),MATCH(A2,Tabla1[#Headers],0)),""),"")</calculatedColumnFormula>
    </tableColumn>
    <tableColumn id="32" xr3:uid="{F7A26CAA-EFD5-4366-A581-CF24AD888389}" name="NOMBRE A IMPRIMIR" dataDxfId="29">
      <calculatedColumnFormula>IF(Tabla4[[#This Row],[Forma de pago]]="CHEQUE",Tabla4[[#This Row],[Nombre y apellidos del TITULAR DE LA UC]],(IF(Tabla4[[#This Row],[Forma de pago]]="CHEQUE PORTADOR","AL PORTADOR","")))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95E7FE-D74A-4598-BAD1-7AD0A7AF0AC5}" name="Tabla1" displayName="Tabla1" ref="A1:I2" totalsRowShown="0" headerRowDxfId="28" dataDxfId="27" tableBorderDxfId="26">
  <autoFilter ref="A1:I2" xr:uid="{00000000-0009-0000-0100-000001000000}"/>
  <sortState xmlns:xlrd2="http://schemas.microsoft.com/office/spreadsheetml/2017/richdata2" ref="A2:F2">
    <sortCondition ref="A1:A2"/>
  </sortState>
  <tableColumns count="9">
    <tableColumn id="1" xr3:uid="{00000000-0010-0000-0100-000001000000}" name="NOMBRE Y APELLIDOS DEL PARTICIPANTE" dataDxfId="25"/>
    <tableColumn id="4" xr3:uid="{BA934FAE-593A-4B89-9CB5-5F29ADAC4CCE}" name="ID DE USUARIO" dataDxfId="24"/>
    <tableColumn id="5" xr3:uid="{1766A0E6-DB68-468D-B350-F65B6E9F2E71}" name="NIE" dataDxfId="23" dataCellStyle="Normal 2"/>
    <tableColumn id="7" xr3:uid="{00000000-0010-0000-0100-000007000000}" name="TARJETA PREPAGO" dataDxfId="22"/>
    <tableColumn id="3" xr3:uid="{ED0810D2-C2DA-4746-B3A1-C8C9186FAFB7}" name="TRANSFERENCIA" dataDxfId="21" dataCellStyle="Normal 2"/>
    <tableColumn id="8" xr3:uid="{00000000-0010-0000-0100-000008000000}" name="DISPOSITIVO" dataDxfId="20"/>
    <tableColumn id="2" xr3:uid="{EE890494-F536-4AA7-BAB1-705C7C187297}" name="TÉCNICA/O" dataDxfId="19"/>
    <tableColumn id="9" xr3:uid="{D7271957-27BA-44F6-844C-BBF114FCAF55}" name="SIRIA" dataDxfId="18" dataCellStyle="Normal 2"/>
    <tableColumn id="6" xr3:uid="{72722363-7DAC-4621-903D-C5345C0F6A3F}" name="Nº EXPEDIENTE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6896C0-BDE3-4881-8A4F-A1541ECF2C57}" name="Tabla3" displayName="Tabla3" ref="D15:E120" totalsRowShown="0" headerRowDxfId="16" dataDxfId="15" headerRowCellStyle="Normal 2" dataCellStyle="Normal 2">
  <autoFilter ref="D15:E120" xr:uid="{40195169-820C-44BC-82B5-0A6E4918F329}"/>
  <tableColumns count="2">
    <tableColumn id="1" xr3:uid="{2640B2D8-81C0-4A3D-BA84-010697FDEF88}" name="Actuación" dataDxfId="14" dataCellStyle="Normal 2"/>
    <tableColumn id="2" xr3:uid="{BF6E763C-3A91-4CEB-8C4E-09E244EF9F57}" name="Concepto" dataDxfId="13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92B479-D50A-4D9F-B51C-13C334AE6B29}" name="Tabla7" displayName="Tabla7" ref="J1:Q237" totalsRowShown="0" headerRowDxfId="12" dataDxfId="11" headerRowCellStyle="Normal 4 2" dataCellStyle="Normal 4 2">
  <autoFilter ref="J1:Q237" xr:uid="{2A92B479-D50A-4D9F-B51C-13C334AE6B29}"/>
  <tableColumns count="8">
    <tableColumn id="1" xr3:uid="{A1A7EAD1-EF96-490A-9452-2751F75FA8A9}" name="Actuación" dataDxfId="10" dataCellStyle="Normal 4 2"/>
    <tableColumn id="2" xr3:uid="{5A3B68A9-A8F9-418D-9DAF-80AA68B9269A}" name="Concepto" dataDxfId="9" dataCellStyle="Normal 4 2"/>
    <tableColumn id="3" xr3:uid="{BD5CEA39-9D94-45E9-AD56-0EBB9867084F}" name="Relación con el proyecto" dataDxfId="8" dataCellStyle="Normal 4 2"/>
    <tableColumn id="4" xr3:uid="{89C316C2-263A-489E-8130-4D540E3B1C10}" name="Concepto/Relación con el proyecto" dataDxfId="7" dataCellStyle="Normal 4 2">
      <calculatedColumnFormula>K2&amp;"/"&amp;L2</calculatedColumnFormula>
    </tableColumn>
    <tableColumn id="5" xr3:uid="{D6A970E0-ED2B-4CDA-9A3A-D383010A5CBD}" name="CODIGO" dataDxfId="6" dataCellStyle="Normal 4 2"/>
    <tableColumn id="6" xr3:uid="{DF98631C-B4DD-4F39-8E49-0652CB29A78A}" name="DESCRIPCIÓN ASIENTO" dataDxfId="5" dataCellStyle="Normal 4 2"/>
    <tableColumn id="7" xr3:uid="{88DC0E74-B499-4568-AEEC-A78CA219FE42}" name="ACTUACIÓN/CONCEPTO" dataDxfId="4" dataCellStyle="Normal 4 2">
      <calculatedColumnFormula>Tabla7[[#This Row],[Actuación]]&amp;"/"&amp;Tabla7[[#This Row],[Concepto]]</calculatedColumnFormula>
    </tableColumn>
    <tableColumn id="8" xr3:uid="{5C4E098D-525C-4F05-BD38-E993FE4BC705}" name="Nº DOCUMENTO" dataDxfId="3" dataCellStyle="Normal 4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2170-B4E3-46A6-B068-12A530A877AE}">
  <dimension ref="A1:Q4"/>
  <sheetViews>
    <sheetView workbookViewId="0">
      <selection activeCell="K4" sqref="K4"/>
    </sheetView>
  </sheetViews>
  <sheetFormatPr baseColWidth="10" defaultColWidth="11.453125" defaultRowHeight="14.5" x14ac:dyDescent="0.35"/>
  <cols>
    <col min="1" max="1" width="15" bestFit="1" customWidth="1"/>
    <col min="2" max="2" width="16.36328125" bestFit="1" customWidth="1"/>
    <col min="3" max="3" width="15.90625" bestFit="1" customWidth="1"/>
    <col min="4" max="4" width="17.1796875" bestFit="1" customWidth="1"/>
    <col min="5" max="5" width="26.453125" bestFit="1" customWidth="1"/>
    <col min="6" max="6" width="17.36328125" bestFit="1" customWidth="1"/>
    <col min="7" max="7" width="14.08984375" bestFit="1" customWidth="1"/>
    <col min="8" max="8" width="16" bestFit="1" customWidth="1"/>
    <col min="9" max="9" width="22" bestFit="1" customWidth="1"/>
    <col min="10" max="10" width="14.54296875" bestFit="1" customWidth="1"/>
    <col min="11" max="11" width="11.90625" bestFit="1" customWidth="1"/>
    <col min="12" max="12" width="29.90625" bestFit="1" customWidth="1"/>
    <col min="13" max="13" width="14.08984375" bestFit="1" customWidth="1"/>
    <col min="14" max="14" width="7.81640625" bestFit="1" customWidth="1"/>
    <col min="15" max="15" width="7.453125" bestFit="1" customWidth="1"/>
    <col min="16" max="16" width="9" bestFit="1" customWidth="1"/>
    <col min="17" max="17" width="21.6328125" bestFit="1" customWidth="1"/>
  </cols>
  <sheetData>
    <row r="1" spans="1:17" ht="18.5" x14ac:dyDescent="0.4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3" spans="1:1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5">
      <c r="A4">
        <v>650000014</v>
      </c>
      <c r="B4">
        <v>412001005</v>
      </c>
      <c r="C4">
        <v>350</v>
      </c>
      <c r="D4">
        <v>350</v>
      </c>
      <c r="E4" t="s">
        <v>369</v>
      </c>
      <c r="F4" t="s">
        <v>0</v>
      </c>
      <c r="G4" t="s">
        <v>470</v>
      </c>
      <c r="H4">
        <v>465046</v>
      </c>
      <c r="I4" t="s">
        <v>469</v>
      </c>
      <c r="J4" s="78">
        <v>45413</v>
      </c>
      <c r="K4" s="78">
        <v>45443</v>
      </c>
      <c r="L4">
        <v>241111014</v>
      </c>
      <c r="M4" t="s">
        <v>121</v>
      </c>
      <c r="N4">
        <v>330</v>
      </c>
      <c r="O4" t="s">
        <v>471</v>
      </c>
      <c r="P4" t="s">
        <v>471</v>
      </c>
      <c r="Q4" t="s">
        <v>471</v>
      </c>
    </row>
  </sheetData>
  <mergeCells count="1">
    <mergeCell ref="A1:Q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D6A8-9D2F-4E95-842D-2115625E9149}">
  <dimension ref="A1:Q4"/>
  <sheetViews>
    <sheetView workbookViewId="0">
      <selection activeCell="A4" sqref="A4:I17"/>
    </sheetView>
  </sheetViews>
  <sheetFormatPr baseColWidth="10" defaultColWidth="11.453125" defaultRowHeight="14.5" x14ac:dyDescent="0.35"/>
  <cols>
    <col min="1" max="1" width="15" bestFit="1" customWidth="1"/>
    <col min="2" max="2" width="16.36328125" bestFit="1" customWidth="1"/>
    <col min="3" max="3" width="15.90625" bestFit="1" customWidth="1"/>
    <col min="4" max="4" width="17.1796875" bestFit="1" customWidth="1"/>
    <col min="5" max="5" width="26.453125" bestFit="1" customWidth="1"/>
    <col min="6" max="6" width="17.36328125" bestFit="1" customWidth="1"/>
    <col min="7" max="7" width="14.08984375" bestFit="1" customWidth="1"/>
    <col min="8" max="8" width="16" bestFit="1" customWidth="1"/>
    <col min="9" max="9" width="22" bestFit="1" customWidth="1"/>
    <col min="10" max="10" width="14.54296875" bestFit="1" customWidth="1"/>
    <col min="11" max="11" width="11.90625" bestFit="1" customWidth="1"/>
    <col min="12" max="12" width="29.90625" bestFit="1" customWidth="1"/>
    <col min="13" max="13" width="14.08984375" bestFit="1" customWidth="1"/>
    <col min="14" max="14" width="7.81640625" bestFit="1" customWidth="1"/>
    <col min="15" max="15" width="7.453125" bestFit="1" customWidth="1"/>
    <col min="16" max="16" width="9" bestFit="1" customWidth="1"/>
    <col min="17" max="18" width="21.6328125" bestFit="1" customWidth="1"/>
  </cols>
  <sheetData>
    <row r="1" spans="1:17" ht="18.5" x14ac:dyDescent="0.45">
      <c r="A1" s="100" t="s">
        <v>18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3" spans="1:1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5">
      <c r="J4" s="78"/>
      <c r="K4" s="78"/>
    </row>
  </sheetData>
  <mergeCells count="1">
    <mergeCell ref="A1:Q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749E-7E6D-4BF5-8C65-C9E459BD29B0}">
  <dimension ref="A1:Q4"/>
  <sheetViews>
    <sheetView topLeftCell="D1" workbookViewId="0">
      <selection activeCell="J4" sqref="J4"/>
    </sheetView>
  </sheetViews>
  <sheetFormatPr baseColWidth="10" defaultColWidth="11.453125" defaultRowHeight="14.5" x14ac:dyDescent="0.35"/>
  <cols>
    <col min="1" max="1" width="15" bestFit="1" customWidth="1"/>
    <col min="2" max="2" width="16.36328125" bestFit="1" customWidth="1"/>
    <col min="3" max="3" width="15.90625" bestFit="1" customWidth="1"/>
    <col min="4" max="4" width="17.1796875" bestFit="1" customWidth="1"/>
    <col min="5" max="5" width="26.453125" bestFit="1" customWidth="1"/>
    <col min="6" max="6" width="17.36328125" bestFit="1" customWidth="1"/>
    <col min="7" max="7" width="14.08984375" bestFit="1" customWidth="1"/>
    <col min="8" max="8" width="16" bestFit="1" customWidth="1"/>
    <col min="9" max="9" width="22" bestFit="1" customWidth="1"/>
    <col min="10" max="10" width="14.54296875" bestFit="1" customWidth="1"/>
    <col min="11" max="11" width="11.90625" bestFit="1" customWidth="1"/>
    <col min="12" max="12" width="29.90625" bestFit="1" customWidth="1"/>
    <col min="13" max="13" width="14.08984375" bestFit="1" customWidth="1"/>
    <col min="14" max="14" width="7.81640625" bestFit="1" customWidth="1"/>
    <col min="15" max="15" width="7.453125" bestFit="1" customWidth="1"/>
    <col min="16" max="16" width="9" bestFit="1" customWidth="1"/>
    <col min="17" max="18" width="21.6328125" bestFit="1" customWidth="1"/>
  </cols>
  <sheetData>
    <row r="1" spans="1:17" ht="18.5" x14ac:dyDescent="0.45">
      <c r="A1" s="100" t="s">
        <v>19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3" spans="1:1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5">
      <c r="J4" s="78"/>
      <c r="K4" s="78"/>
    </row>
  </sheetData>
  <mergeCells count="1">
    <mergeCell ref="A1:Q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17F1-6864-4F6F-A09D-232B7F05AE76}">
  <dimension ref="A1:Q4"/>
  <sheetViews>
    <sheetView zoomScale="85" zoomScaleNormal="85" workbookViewId="0">
      <selection activeCell="H4" sqref="H4"/>
    </sheetView>
  </sheetViews>
  <sheetFormatPr baseColWidth="10" defaultColWidth="11.453125" defaultRowHeight="14.5" x14ac:dyDescent="0.35"/>
  <cols>
    <col min="1" max="1" width="15.81640625" bestFit="1" customWidth="1"/>
    <col min="2" max="2" width="17.1796875" bestFit="1" customWidth="1"/>
    <col min="3" max="3" width="16.90625" bestFit="1" customWidth="1"/>
    <col min="4" max="4" width="18.36328125" bestFit="1" customWidth="1"/>
    <col min="5" max="5" width="27.6328125" bestFit="1" customWidth="1"/>
    <col min="6" max="6" width="18.36328125" bestFit="1" customWidth="1"/>
    <col min="7" max="7" width="14.81640625" bestFit="1" customWidth="1"/>
    <col min="8" max="8" width="16.90625" bestFit="1" customWidth="1"/>
    <col min="9" max="9" width="23.1796875" bestFit="1" customWidth="1"/>
    <col min="10" max="10" width="15.08984375" bestFit="1" customWidth="1"/>
    <col min="11" max="11" width="12.54296875" bestFit="1" customWidth="1"/>
    <col min="12" max="12" width="31.36328125" bestFit="1" customWidth="1"/>
    <col min="13" max="13" width="14.90625" bestFit="1" customWidth="1"/>
    <col min="14" max="14" width="8.36328125" bestFit="1" customWidth="1"/>
    <col min="15" max="15" width="8" bestFit="1" customWidth="1"/>
    <col min="16" max="16" width="9.6328125" bestFit="1" customWidth="1"/>
    <col min="17" max="17" width="22.90625" bestFit="1" customWidth="1"/>
    <col min="18" max="18" width="21.6328125" bestFit="1" customWidth="1"/>
  </cols>
  <sheetData>
    <row r="1" spans="1:17" ht="18.5" x14ac:dyDescent="0.45">
      <c r="A1" s="100" t="s">
        <v>20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3" spans="1:1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35">
      <c r="J4" s="78"/>
      <c r="K4" s="78"/>
    </row>
  </sheetData>
  <mergeCells count="1">
    <mergeCell ref="A1:Q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748A-C244-4FEB-9527-CDD9D54DE5C5}">
  <dimension ref="A1:Q3"/>
  <sheetViews>
    <sheetView workbookViewId="0">
      <selection activeCell="G11" sqref="G11"/>
    </sheetView>
  </sheetViews>
  <sheetFormatPr baseColWidth="10" defaultRowHeight="14.5" x14ac:dyDescent="0.35"/>
  <cols>
    <col min="1" max="1" width="15" bestFit="1" customWidth="1"/>
    <col min="2" max="2" width="16.36328125" bestFit="1" customWidth="1"/>
    <col min="3" max="3" width="15.90625" bestFit="1" customWidth="1"/>
    <col min="4" max="4" width="17.1796875" bestFit="1" customWidth="1"/>
    <col min="5" max="5" width="26.453125" bestFit="1" customWidth="1"/>
    <col min="6" max="6" width="17.36328125" bestFit="1" customWidth="1"/>
    <col min="7" max="7" width="14.08984375" bestFit="1" customWidth="1"/>
    <col min="8" max="8" width="16" bestFit="1" customWidth="1"/>
    <col min="9" max="9" width="22" bestFit="1" customWidth="1"/>
    <col min="10" max="10" width="14.54296875" bestFit="1" customWidth="1"/>
    <col min="11" max="11" width="11.90625" bestFit="1" customWidth="1"/>
    <col min="12" max="12" width="29.90625" bestFit="1" customWidth="1"/>
    <col min="13" max="13" width="14.08984375" bestFit="1" customWidth="1"/>
    <col min="14" max="14" width="7.81640625" bestFit="1" customWidth="1"/>
    <col min="15" max="15" width="7.453125" bestFit="1" customWidth="1"/>
    <col min="16" max="16" width="9" bestFit="1" customWidth="1"/>
    <col min="17" max="17" width="21.6328125" bestFit="1" customWidth="1"/>
  </cols>
  <sheetData>
    <row r="1" spans="1:17" ht="18.5" x14ac:dyDescent="0.45">
      <c r="A1" s="100" t="s">
        <v>292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3" spans="1:17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</sheetData>
  <mergeCells count="1">
    <mergeCell ref="A1:Q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AAE2-A415-48C4-A98B-57BF4C97F42D}">
  <sheetPr codeName="Hoja1">
    <pageSetUpPr fitToPage="1"/>
  </sheetPr>
  <dimension ref="A1:AC301"/>
  <sheetViews>
    <sheetView tabSelected="1" zoomScale="85" zoomScaleNormal="85" zoomScaleSheetLayoutView="100" workbookViewId="0">
      <pane ySplit="1" topLeftCell="A2" activePane="bottomLeft" state="frozen"/>
      <selection pane="bottomLeft" activeCell="K2" sqref="K2"/>
    </sheetView>
  </sheetViews>
  <sheetFormatPr baseColWidth="10" defaultColWidth="11.453125" defaultRowHeight="12.5" x14ac:dyDescent="0.25"/>
  <cols>
    <col min="1" max="1" width="18.453125" style="7" bestFit="1" customWidth="1"/>
    <col min="2" max="2" width="33.36328125" style="7" bestFit="1" customWidth="1"/>
    <col min="3" max="3" width="24.08984375" style="7" bestFit="1" customWidth="1"/>
    <col min="4" max="4" width="21" style="7" bestFit="1" customWidth="1"/>
    <col min="5" max="5" width="44.54296875" style="9" bestFit="1" customWidth="1"/>
    <col min="6" max="6" width="10.453125" style="9" bestFit="1" customWidth="1"/>
    <col min="7" max="7" width="39.6328125" style="7" bestFit="1" customWidth="1"/>
    <col min="8" max="8" width="21.90625" style="7" bestFit="1" customWidth="1"/>
    <col min="9" max="9" width="26.81640625" style="7" bestFit="1" customWidth="1"/>
    <col min="10" max="10" width="17.453125" style="10" bestFit="1" customWidth="1"/>
    <col min="11" max="11" width="16.453125" style="11" bestFit="1" customWidth="1"/>
    <col min="12" max="12" width="13.453125" style="9" bestFit="1" customWidth="1"/>
    <col min="13" max="13" width="20" style="9" bestFit="1" customWidth="1"/>
    <col min="14" max="14" width="14.6328125" style="9" bestFit="1" customWidth="1"/>
    <col min="15" max="15" width="15.6328125" style="7" bestFit="1" customWidth="1"/>
    <col min="16" max="16" width="22.36328125" style="7" bestFit="1" customWidth="1"/>
    <col min="17" max="17" width="21.6328125" style="7" bestFit="1" customWidth="1"/>
    <col min="18" max="18" width="21.54296875" style="7" bestFit="1" customWidth="1"/>
    <col min="19" max="19" width="19.08984375" style="7" bestFit="1" customWidth="1"/>
    <col min="20" max="20" width="15.6328125" style="7" bestFit="1" customWidth="1"/>
    <col min="21" max="21" width="18.1796875" style="7" bestFit="1" customWidth="1"/>
    <col min="22" max="22" width="13.36328125" style="7" bestFit="1" customWidth="1"/>
    <col min="23" max="23" width="16.453125" style="7" bestFit="1" customWidth="1"/>
    <col min="24" max="24" width="24.54296875" style="7" bestFit="1" customWidth="1"/>
    <col min="25" max="25" width="19" style="7" bestFit="1" customWidth="1"/>
    <col min="26" max="26" width="12.36328125" style="7" bestFit="1" customWidth="1"/>
    <col min="27" max="27" width="11.6328125" style="7" bestFit="1" customWidth="1"/>
    <col min="28" max="28" width="18.54296875" style="7" customWidth="1"/>
    <col min="29" max="29" width="26.08984375" style="7" bestFit="1" customWidth="1"/>
    <col min="30" max="16384" width="11.453125" style="7"/>
  </cols>
  <sheetData>
    <row r="1" spans="1:29" ht="30.65" customHeight="1" x14ac:dyDescent="0.25">
      <c r="A1" s="1" t="s">
        <v>21</v>
      </c>
      <c r="B1" s="2" t="s">
        <v>22</v>
      </c>
      <c r="C1" s="2" t="s">
        <v>23</v>
      </c>
      <c r="D1" s="2" t="s">
        <v>24</v>
      </c>
      <c r="E1" s="3" t="s">
        <v>25</v>
      </c>
      <c r="F1" s="3" t="s">
        <v>26</v>
      </c>
      <c r="G1" s="3" t="s">
        <v>27</v>
      </c>
      <c r="H1" s="2" t="s">
        <v>28</v>
      </c>
      <c r="I1" s="2" t="s">
        <v>29</v>
      </c>
      <c r="J1" s="2" t="s">
        <v>30</v>
      </c>
      <c r="K1" s="4" t="s">
        <v>31</v>
      </c>
      <c r="L1" s="2" t="s">
        <v>294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  <c r="Z1" s="5" t="s">
        <v>14</v>
      </c>
      <c r="AA1" s="5" t="s">
        <v>15</v>
      </c>
      <c r="AB1" s="6" t="s">
        <v>16</v>
      </c>
      <c r="AC1" s="6" t="s">
        <v>17</v>
      </c>
    </row>
    <row r="2" spans="1:29" x14ac:dyDescent="0.25">
      <c r="A2" s="67"/>
      <c r="B2" s="67"/>
      <c r="C2" s="68"/>
      <c r="D2" s="69"/>
      <c r="E2" s="68"/>
      <c r="F2" s="8" t="str">
        <f>IFERROR(VLOOKUP(Tabla4[[#This Row],[Nombre y apellidos del TITULAR DE LA UC]],Tabla1[[NOMBRE Y APELLIDOS DEL PARTICIPANTE]:[NIE]],3,FALSE),"")</f>
        <v/>
      </c>
      <c r="G2" s="68"/>
      <c r="H2" s="68"/>
      <c r="I2" s="68"/>
      <c r="J2" s="70"/>
      <c r="K2" s="71"/>
      <c r="L2" s="81" t="str">
        <f ca="1">IFERROR(INDEX(USUARIOS,MATCH($E2,Tabla1[NOMBRE Y APELLIDOS DEL PARTICIPANTE],0),MATCH($L$1,Tabla1[#Headers],0)),"")</f>
        <v/>
      </c>
      <c r="M2" s="73" t="str">
        <f>IFERROR(VLOOKUP(Tabla4[[#This Row],[Concepto]]&amp;"/"&amp;Tabla4[[#This Row],[Relación con el proyecto]],Tabla7[[Concepto/Relación con el proyecto]:[DESCRIPCIÓN ASIENTO]],2,FALSE),"")</f>
        <v/>
      </c>
      <c r="N2" s="72" t="str">
        <f>IFERROR(VLOOKUP(Tabla4[[#This Row],[Forma de pago]],'NO BORRAR'!$H$2:$I$6,2,FALSE),"")</f>
        <v/>
      </c>
      <c r="O2" s="74" t="str">
        <f>IF(Tabla4[[#This Row],[Total factura / recibí (3)]]="","",Tabla4[[#This Row],[Total factura / recibí (3)]])</f>
        <v/>
      </c>
      <c r="P2" s="74" t="str">
        <f>IF(Tabla4[[#This Row],[Total factura / recibí (3)]]="","",Tabla4[[#This Row],[Total factura / recibí (3)]])</f>
        <v/>
      </c>
      <c r="Q2" s="7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" s="73" t="str">
        <f>IFERROR(IF(A2="CHEQUE","",IF(A2="EFECTIVO","EFECTIVO",IF(A2="TRANSFERENCIA",VLOOKUP(Tabla4[[#This Row],[Concepto]]&amp;"/"&amp;Tabla4[[#This Row],[Relación con el proyecto]],Tabla7[[Concepto/Relación con el proyecto]:[Nº DOCUMENTO]],5,FALSE),IF(A2="TARJETA PREPAGO",VLOOKUP(Tabla4[[#This Row],[Concepto]]&amp;"/"&amp;Tabla4[[#This Row],[Relación con el proyecto]],Tabla7[[Concepto/Relación con el proyecto]:[Nº DOCUMENTO]],5,FALSE),"")))),"")</f>
        <v/>
      </c>
      <c r="S2" s="72" t="str">
        <f ca="1">IFERROR(INDEX(USUARIOS,MATCH($E2,Tabla1[NOMBRE Y APELLIDOS DEL PARTICIPANTE],0),MATCH($S$1,Tabla1[#Headers],0)),"")</f>
        <v/>
      </c>
      <c r="T2" s="72" t="str">
        <f ca="1">IFERROR(INDEX(USUARIOS,MATCH($E2,Tabla1[NOMBRE Y APELLIDOS DEL PARTICIPANTE],0),MATCH($T$1,Tabla1[#Headers],0)),"")</f>
        <v/>
      </c>
      <c r="U2" s="72" t="str">
        <f>IF(Tabla4[[#This Row],[Nombre y apellidos del TITULAR DE LA UC]]="","",Tabla4[[#This Row],[Nombre y apellidos del TITULAR DE LA UC]])</f>
        <v/>
      </c>
      <c r="V2" s="75" t="str">
        <f>IFERROR(VLOOKUP(Tabla4[[#This Row],[Mes de Imputación]],'NO BORRAR'!$E$1:$G$13,2,FALSE),"")</f>
        <v/>
      </c>
      <c r="W2" s="75" t="str">
        <f>IFERROR(VLOOKUP(Tabla4[[#This Row],[Mes de Imputación]],'NO BORRAR'!$E$1:$G$13,3,FALSE),"")</f>
        <v/>
      </c>
      <c r="X2" s="72" t="str">
        <f>IFERROR(VLOOKUP(Tabla4[[#This Row],[Actuación]],'NO BORRAR'!$B$1:$D$8,3,FALSE),"")</f>
        <v/>
      </c>
      <c r="Y2" s="76" t="str">
        <f>IFERROR(VLOOKUP(Tabla4[[#This Row],[Localización]],'NO BORRAR'!$G$15:$H$24,2,FALSE),"")</f>
        <v/>
      </c>
      <c r="Z2" s="73" t="str">
        <f>IFERROR(VLOOKUP(Tabla4[[#This Row],[Actuación]],'NO BORRAR'!$B$1:$C$8,2,FALSE),"")</f>
        <v/>
      </c>
      <c r="AA2" s="73" t="str">
        <f>IF(Tabla4[[#This Row],[Forma de pago]]="TRANSFERENCIA",IFERROR(INDEX(USUARIOS,MATCH($E2,Tabla1[NOMBRE Y APELLIDOS DEL PARTICIPANTE],0),MATCH(A2,Tabla1[#Headers],0)),""),"")</f>
        <v/>
      </c>
      <c r="AB2" s="77" t="str">
        <f>IF(Tabla4[[#This Row],[Forma de pago]]="TARJETA PREPAGO",IFERROR(INDEX(USUARIOS,MATCH($E2,Tabla1[NOMBRE Y APELLIDOS DEL PARTICIPANTE],0),MATCH(A2,Tabla1[#Headers],0)),""),"")</f>
        <v/>
      </c>
      <c r="AC2" s="73" t="str">
        <f>IF(Tabla4[[#This Row],[Forma de pago]]="CHEQUE",Tabla4[[#This Row],[Nombre y apellidos del TITULAR DE LA UC]],(IF(Tabla4[[#This Row],[Forma de pago]]="CHEQUE PORTADOR","AL PORTADOR","")))</f>
        <v/>
      </c>
    </row>
    <row r="3" spans="1:29" x14ac:dyDescent="0.25">
      <c r="A3" s="88"/>
      <c r="B3" s="88"/>
      <c r="C3" s="8"/>
      <c r="D3" s="89"/>
      <c r="E3" s="8"/>
      <c r="F3" s="8" t="str">
        <f>IFERROR(VLOOKUP(Tabla4[[#This Row],[Nombre y apellidos del TITULAR DE LA UC]],Tabla1[[NOMBRE Y APELLIDOS DEL PARTICIPANTE]:[NIE]],3,FALSE),"")</f>
        <v/>
      </c>
      <c r="G3" s="8"/>
      <c r="H3" s="8"/>
      <c r="I3" s="8"/>
      <c r="J3" s="90"/>
      <c r="K3" s="91"/>
      <c r="L3" s="92" t="str">
        <f ca="1">IFERROR(INDEX(USUARIOS,MATCH($E3,Tabla1[NOMBRE Y APELLIDOS DEL PARTICIPANTE],0),MATCH($L$1,Tabla1[#Headers],0)),"")</f>
        <v/>
      </c>
      <c r="M3" s="93" t="str">
        <f>IFERROR(VLOOKUP(Tabla4[[#This Row],[Concepto]]&amp;"/"&amp;Tabla4[[#This Row],[Relación con el proyecto]],Tabla7[[Concepto/Relación con el proyecto]:[DESCRIPCIÓN ASIENTO]],2,FALSE),"")</f>
        <v/>
      </c>
      <c r="N3" s="94" t="str">
        <f>IFERROR(VLOOKUP(Tabla4[[#This Row],[Forma de pago]],'NO BORRAR'!$H$2:$I$6,2,FALSE),"")</f>
        <v/>
      </c>
      <c r="O3" s="95" t="str">
        <f>IF(Tabla4[[#This Row],[Total factura / recibí (3)]]="","",Tabla4[[#This Row],[Total factura / recibí (3)]])</f>
        <v/>
      </c>
      <c r="P3" s="95" t="str">
        <f>IF(Tabla4[[#This Row],[Total factura / recibí (3)]]="","",Tabla4[[#This Row],[Total factura / recibí (3)]])</f>
        <v/>
      </c>
      <c r="Q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" s="93" t="str">
        <f>IFERROR(IF(A3="CHEQUE","",IF(A3="EFECTIVO","EFECTIVO",IF(A3="TRANSFERENCIA",VLOOKUP(Tabla4[[#This Row],[Concepto]]&amp;"/"&amp;Tabla4[[#This Row],[Relación con el proyecto]],Tabla7[[Concepto/Relación con el proyecto]:[Nº DOCUMENTO]],5,FALSE),IF(A3="TARJETA PREPAGO",VLOOKUP(Tabla4[[#This Row],[Concepto]]&amp;"/"&amp;Tabla4[[#This Row],[Relación con el proyecto]],Tabla7[[Concepto/Relación con el proyecto]:[Nº DOCUMENTO]],5,FALSE),"")))),"")</f>
        <v/>
      </c>
      <c r="S3" s="94" t="str">
        <f ca="1">IFERROR(INDEX(USUARIOS,MATCH($E3,Tabla1[NOMBRE Y APELLIDOS DEL PARTICIPANTE],0),MATCH($S$1,Tabla1[#Headers],0)),"")</f>
        <v/>
      </c>
      <c r="T3" s="94" t="str">
        <f ca="1">IFERROR(INDEX(USUARIOS,MATCH($E3,Tabla1[NOMBRE Y APELLIDOS DEL PARTICIPANTE],0),MATCH($T$1,Tabla1[#Headers],0)),"")</f>
        <v/>
      </c>
      <c r="U3" s="94" t="str">
        <f>IF(Tabla4[[#This Row],[Nombre y apellidos del TITULAR DE LA UC]]="","",Tabla4[[#This Row],[Nombre y apellidos del TITULAR DE LA UC]])</f>
        <v/>
      </c>
      <c r="V3" s="96" t="str">
        <f>IFERROR(VLOOKUP(Tabla4[[#This Row],[Mes de Imputación]],'NO BORRAR'!$E$1:$G$13,2,FALSE),"")</f>
        <v/>
      </c>
      <c r="W3" s="96" t="str">
        <f>IFERROR(VLOOKUP(Tabla4[[#This Row],[Mes de Imputación]],'NO BORRAR'!$E$1:$G$13,3,FALSE),"")</f>
        <v/>
      </c>
      <c r="X3" s="94" t="str">
        <f>IFERROR(VLOOKUP(Tabla4[[#This Row],[Actuación]],'NO BORRAR'!$B$1:$D$8,3,FALSE),"")</f>
        <v/>
      </c>
      <c r="Y3" s="97" t="str">
        <f>IFERROR(VLOOKUP(Tabla4[[#This Row],[Localización]],'NO BORRAR'!$G$15:$H$24,2,FALSE),"")</f>
        <v/>
      </c>
      <c r="Z3" s="93" t="str">
        <f>IFERROR(VLOOKUP(Tabla4[[#This Row],[Actuación]],'NO BORRAR'!$B$1:$C$8,2,FALSE),"")</f>
        <v/>
      </c>
      <c r="AA3" s="93" t="str">
        <f>IF(Tabla4[[#This Row],[Forma de pago]]="TRANSFERENCIA",IFERROR(INDEX(USUARIOS,MATCH($E3,Tabla1[NOMBRE Y APELLIDOS DEL PARTICIPANTE],0),MATCH(A3,Tabla1[#Headers],0)),""),"")</f>
        <v/>
      </c>
      <c r="AB3" s="98" t="str">
        <f>IF(Tabla4[[#This Row],[Forma de pago]]="TARJETA PREPAGO",IFERROR(INDEX(USUARIOS,MATCH($E3,Tabla1[NOMBRE Y APELLIDOS DEL PARTICIPANTE],0),MATCH(A3,Tabla1[#Headers],0)),""),"")</f>
        <v/>
      </c>
      <c r="AC3" s="93" t="str">
        <f>IF(Tabla4[[#This Row],[Forma de pago]]="CHEQUE",Tabla4[[#This Row],[Nombre y apellidos del TITULAR DE LA UC]],(IF(Tabla4[[#This Row],[Forma de pago]]="CHEQUE PORTADOR","AL PORTADOR","")))</f>
        <v/>
      </c>
    </row>
    <row r="4" spans="1:29" x14ac:dyDescent="0.25">
      <c r="A4" s="88"/>
      <c r="B4" s="88"/>
      <c r="C4" s="8"/>
      <c r="D4" s="89"/>
      <c r="E4" s="8"/>
      <c r="F4" s="8" t="str">
        <f>IFERROR(VLOOKUP(Tabla4[[#This Row],[Nombre y apellidos del TITULAR DE LA UC]],Tabla1[[NOMBRE Y APELLIDOS DEL PARTICIPANTE]:[NIE]],3,FALSE),"")</f>
        <v/>
      </c>
      <c r="G4" s="8"/>
      <c r="H4" s="8"/>
      <c r="I4" s="8"/>
      <c r="J4" s="90"/>
      <c r="K4" s="91"/>
      <c r="L4" s="92" t="str">
        <f ca="1">IFERROR(INDEX(USUARIOS,MATCH($E4,Tabla1[NOMBRE Y APELLIDOS DEL PARTICIPANTE],0),MATCH($L$1,Tabla1[#Headers],0)),"")</f>
        <v/>
      </c>
      <c r="M4" s="93" t="str">
        <f>IFERROR(VLOOKUP(Tabla4[[#This Row],[Concepto]]&amp;"/"&amp;Tabla4[[#This Row],[Relación con el proyecto]],Tabla7[[Concepto/Relación con el proyecto]:[DESCRIPCIÓN ASIENTO]],2,FALSE),"")</f>
        <v/>
      </c>
      <c r="N4" s="94" t="str">
        <f>IFERROR(VLOOKUP(Tabla4[[#This Row],[Forma de pago]],'NO BORRAR'!$H$2:$I$6,2,FALSE),"")</f>
        <v/>
      </c>
      <c r="O4" s="95" t="str">
        <f>IF(Tabla4[[#This Row],[Total factura / recibí (3)]]="","",Tabla4[[#This Row],[Total factura / recibí (3)]])</f>
        <v/>
      </c>
      <c r="P4" s="95" t="str">
        <f>IF(Tabla4[[#This Row],[Total factura / recibí (3)]]="","",Tabla4[[#This Row],[Total factura / recibí (3)]])</f>
        <v/>
      </c>
      <c r="Q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" s="93" t="str">
        <f>IFERROR(IF(A4="CHEQUE","",IF(A4="EFECTIVO","EFECTIVO",IF(A4="TRANSFERENCIA",VLOOKUP(Tabla4[[#This Row],[Concepto]]&amp;"/"&amp;Tabla4[[#This Row],[Relación con el proyecto]],Tabla7[[Concepto/Relación con el proyecto]:[Nº DOCUMENTO]],5,FALSE),IF(A4="TARJETA PREPAGO",VLOOKUP(Tabla4[[#This Row],[Concepto]]&amp;"/"&amp;Tabla4[[#This Row],[Relación con el proyecto]],Tabla7[[Concepto/Relación con el proyecto]:[Nº DOCUMENTO]],5,FALSE),"")))),"")</f>
        <v/>
      </c>
      <c r="S4" s="94" t="str">
        <f ca="1">IFERROR(INDEX(USUARIOS,MATCH($E4,Tabla1[NOMBRE Y APELLIDOS DEL PARTICIPANTE],0),MATCH($S$1,Tabla1[#Headers],0)),"")</f>
        <v/>
      </c>
      <c r="T4" s="94" t="str">
        <f ca="1">IFERROR(INDEX(USUARIOS,MATCH($E4,Tabla1[NOMBRE Y APELLIDOS DEL PARTICIPANTE],0),MATCH($T$1,Tabla1[#Headers],0)),"")</f>
        <v/>
      </c>
      <c r="U4" s="94" t="str">
        <f>IF(Tabla4[[#This Row],[Nombre y apellidos del TITULAR DE LA UC]]="","",Tabla4[[#This Row],[Nombre y apellidos del TITULAR DE LA UC]])</f>
        <v/>
      </c>
      <c r="V4" s="96" t="str">
        <f>IFERROR(VLOOKUP(Tabla4[[#This Row],[Mes de Imputación]],'NO BORRAR'!$E$1:$G$13,2,FALSE),"")</f>
        <v/>
      </c>
      <c r="W4" s="96" t="str">
        <f>IFERROR(VLOOKUP(Tabla4[[#This Row],[Mes de Imputación]],'NO BORRAR'!$E$1:$G$13,3,FALSE),"")</f>
        <v/>
      </c>
      <c r="X4" s="94" t="str">
        <f>IFERROR(VLOOKUP(Tabla4[[#This Row],[Actuación]],'NO BORRAR'!$B$1:$D$8,3,FALSE),"")</f>
        <v/>
      </c>
      <c r="Y4" s="97" t="str">
        <f>IFERROR(VLOOKUP(Tabla4[[#This Row],[Localización]],'NO BORRAR'!$G$15:$H$24,2,FALSE),"")</f>
        <v/>
      </c>
      <c r="Z4" s="93" t="str">
        <f>IFERROR(VLOOKUP(Tabla4[[#This Row],[Actuación]],'NO BORRAR'!$B$1:$C$8,2,FALSE),"")</f>
        <v/>
      </c>
      <c r="AA4" s="93" t="str">
        <f>IF(Tabla4[[#This Row],[Forma de pago]]="TRANSFERENCIA",IFERROR(INDEX(USUARIOS,MATCH($E4,Tabla1[NOMBRE Y APELLIDOS DEL PARTICIPANTE],0),MATCH(A4,Tabla1[#Headers],0)),""),"")</f>
        <v/>
      </c>
      <c r="AB4" s="98" t="str">
        <f>IF(Tabla4[[#This Row],[Forma de pago]]="TARJETA PREPAGO",IFERROR(INDEX(USUARIOS,MATCH($E4,Tabla1[NOMBRE Y APELLIDOS DEL PARTICIPANTE],0),MATCH(A4,Tabla1[#Headers],0)),""),"")</f>
        <v/>
      </c>
      <c r="AC4" s="93" t="str">
        <f>IF(Tabla4[[#This Row],[Forma de pago]]="CHEQUE",Tabla4[[#This Row],[Nombre y apellidos del TITULAR DE LA UC]],(IF(Tabla4[[#This Row],[Forma de pago]]="CHEQUE PORTADOR","AL PORTADOR","")))</f>
        <v/>
      </c>
    </row>
    <row r="5" spans="1:29" x14ac:dyDescent="0.25">
      <c r="A5" s="88"/>
      <c r="B5" s="88"/>
      <c r="C5" s="8"/>
      <c r="D5" s="89"/>
      <c r="E5" s="8"/>
      <c r="F5" s="8" t="str">
        <f>IFERROR(VLOOKUP(Tabla4[[#This Row],[Nombre y apellidos del TITULAR DE LA UC]],Tabla1[[NOMBRE Y APELLIDOS DEL PARTICIPANTE]:[NIE]],3,FALSE),"")</f>
        <v/>
      </c>
      <c r="G5" s="8"/>
      <c r="H5" s="8"/>
      <c r="I5" s="8"/>
      <c r="J5" s="90"/>
      <c r="K5" s="91"/>
      <c r="L5" s="92" t="str">
        <f ca="1">IFERROR(INDEX(USUARIOS,MATCH($E5,Tabla1[NOMBRE Y APELLIDOS DEL PARTICIPANTE],0),MATCH($L$1,Tabla1[#Headers],0)),"")</f>
        <v/>
      </c>
      <c r="M5" s="93" t="str">
        <f>IFERROR(VLOOKUP(Tabla4[[#This Row],[Concepto]]&amp;"/"&amp;Tabla4[[#This Row],[Relación con el proyecto]],Tabla7[[Concepto/Relación con el proyecto]:[DESCRIPCIÓN ASIENTO]],2,FALSE),"")</f>
        <v/>
      </c>
      <c r="N5" s="94" t="str">
        <f>IFERROR(VLOOKUP(Tabla4[[#This Row],[Forma de pago]],'NO BORRAR'!$H$2:$I$6,2,FALSE),"")</f>
        <v/>
      </c>
      <c r="O5" s="95" t="str">
        <f>IF(Tabla4[[#This Row],[Total factura / recibí (3)]]="","",Tabla4[[#This Row],[Total factura / recibí (3)]])</f>
        <v/>
      </c>
      <c r="P5" s="95" t="str">
        <f>IF(Tabla4[[#This Row],[Total factura / recibí (3)]]="","",Tabla4[[#This Row],[Total factura / recibí (3)]])</f>
        <v/>
      </c>
      <c r="Q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" s="93" t="str">
        <f>IFERROR(IF(A5="CHEQUE","",IF(A5="EFECTIVO","EFECTIVO",IF(A5="TRANSFERENCIA",VLOOKUP(Tabla4[[#This Row],[Concepto]]&amp;"/"&amp;Tabla4[[#This Row],[Relación con el proyecto]],Tabla7[[Concepto/Relación con el proyecto]:[Nº DOCUMENTO]],5,FALSE),IF(A5="TARJETA PREPAGO",VLOOKUP(Tabla4[[#This Row],[Concepto]]&amp;"/"&amp;Tabla4[[#This Row],[Relación con el proyecto]],Tabla7[[Concepto/Relación con el proyecto]:[Nº DOCUMENTO]],5,FALSE),"")))),"")</f>
        <v/>
      </c>
      <c r="S5" s="94" t="str">
        <f ca="1">IFERROR(INDEX(USUARIOS,MATCH($E5,Tabla1[NOMBRE Y APELLIDOS DEL PARTICIPANTE],0),MATCH($S$1,Tabla1[#Headers],0)),"")</f>
        <v/>
      </c>
      <c r="T5" s="94" t="str">
        <f ca="1">IFERROR(INDEX(USUARIOS,MATCH($E5,Tabla1[NOMBRE Y APELLIDOS DEL PARTICIPANTE],0),MATCH($T$1,Tabla1[#Headers],0)),"")</f>
        <v/>
      </c>
      <c r="U5" s="94" t="str">
        <f>IF(Tabla4[[#This Row],[Nombre y apellidos del TITULAR DE LA UC]]="","",Tabla4[[#This Row],[Nombre y apellidos del TITULAR DE LA UC]])</f>
        <v/>
      </c>
      <c r="V5" s="96" t="str">
        <f>IFERROR(VLOOKUP(Tabla4[[#This Row],[Mes de Imputación]],'NO BORRAR'!$E$1:$G$13,2,FALSE),"")</f>
        <v/>
      </c>
      <c r="W5" s="96" t="str">
        <f>IFERROR(VLOOKUP(Tabla4[[#This Row],[Mes de Imputación]],'NO BORRAR'!$E$1:$G$13,3,FALSE),"")</f>
        <v/>
      </c>
      <c r="X5" s="94" t="str">
        <f>IFERROR(VLOOKUP(Tabla4[[#This Row],[Actuación]],'NO BORRAR'!$B$1:$D$8,3,FALSE),"")</f>
        <v/>
      </c>
      <c r="Y5" s="97" t="str">
        <f>IFERROR(VLOOKUP(Tabla4[[#This Row],[Localización]],'NO BORRAR'!$G$15:$H$24,2,FALSE),"")</f>
        <v/>
      </c>
      <c r="Z5" s="93" t="str">
        <f>IFERROR(VLOOKUP(Tabla4[[#This Row],[Actuación]],'NO BORRAR'!$B$1:$C$8,2,FALSE),"")</f>
        <v/>
      </c>
      <c r="AA5" s="93" t="str">
        <f>IF(Tabla4[[#This Row],[Forma de pago]]="TRANSFERENCIA",IFERROR(INDEX(USUARIOS,MATCH($E5,Tabla1[NOMBRE Y APELLIDOS DEL PARTICIPANTE],0),MATCH(A5,Tabla1[#Headers],0)),""),"")</f>
        <v/>
      </c>
      <c r="AB5" s="98" t="str">
        <f>IF(Tabla4[[#This Row],[Forma de pago]]="TARJETA PREPAGO",IFERROR(INDEX(USUARIOS,MATCH($E5,Tabla1[NOMBRE Y APELLIDOS DEL PARTICIPANTE],0),MATCH(A5,Tabla1[#Headers],0)),""),"")</f>
        <v/>
      </c>
      <c r="AC5" s="93" t="str">
        <f>IF(Tabla4[[#This Row],[Forma de pago]]="CHEQUE",Tabla4[[#This Row],[Nombre y apellidos del TITULAR DE LA UC]],(IF(Tabla4[[#This Row],[Forma de pago]]="CHEQUE PORTADOR","AL PORTADOR","")))</f>
        <v/>
      </c>
    </row>
    <row r="6" spans="1:29" x14ac:dyDescent="0.25">
      <c r="A6" s="88"/>
      <c r="B6" s="88"/>
      <c r="C6" s="8"/>
      <c r="D6" s="89"/>
      <c r="E6" s="8"/>
      <c r="F6" s="8" t="str">
        <f>IFERROR(VLOOKUP(Tabla4[[#This Row],[Nombre y apellidos del TITULAR DE LA UC]],Tabla1[[NOMBRE Y APELLIDOS DEL PARTICIPANTE]:[NIE]],3,FALSE),"")</f>
        <v/>
      </c>
      <c r="G6" s="8"/>
      <c r="H6" s="8"/>
      <c r="I6" s="8"/>
      <c r="J6" s="90"/>
      <c r="K6" s="91"/>
      <c r="L6" s="92" t="str">
        <f ca="1">IFERROR(INDEX(USUARIOS,MATCH($E6,Tabla1[NOMBRE Y APELLIDOS DEL PARTICIPANTE],0),MATCH($L$1,Tabla1[#Headers],0)),"")</f>
        <v/>
      </c>
      <c r="M6" s="93" t="str">
        <f>IFERROR(VLOOKUP(Tabla4[[#This Row],[Concepto]]&amp;"/"&amp;Tabla4[[#This Row],[Relación con el proyecto]],Tabla7[[Concepto/Relación con el proyecto]:[DESCRIPCIÓN ASIENTO]],2,FALSE),"")</f>
        <v/>
      </c>
      <c r="N6" s="94" t="str">
        <f>IFERROR(VLOOKUP(Tabla4[[#This Row],[Forma de pago]],'NO BORRAR'!$H$2:$I$6,2,FALSE),"")</f>
        <v/>
      </c>
      <c r="O6" s="95" t="str">
        <f>IF(Tabla4[[#This Row],[Total factura / recibí (3)]]="","",Tabla4[[#This Row],[Total factura / recibí (3)]])</f>
        <v/>
      </c>
      <c r="P6" s="95" t="str">
        <f>IF(Tabla4[[#This Row],[Total factura / recibí (3)]]="","",Tabla4[[#This Row],[Total factura / recibí (3)]])</f>
        <v/>
      </c>
      <c r="Q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" s="93" t="str">
        <f>IFERROR(IF(A6="CHEQUE","",IF(A6="EFECTIVO","EFECTIVO",IF(A6="TRANSFERENCIA",VLOOKUP(Tabla4[[#This Row],[Concepto]]&amp;"/"&amp;Tabla4[[#This Row],[Relación con el proyecto]],Tabla7[[Concepto/Relación con el proyecto]:[Nº DOCUMENTO]],5,FALSE),IF(A6="TARJETA PREPAGO",VLOOKUP(Tabla4[[#This Row],[Concepto]]&amp;"/"&amp;Tabla4[[#This Row],[Relación con el proyecto]],Tabla7[[Concepto/Relación con el proyecto]:[Nº DOCUMENTO]],5,FALSE),"")))),"")</f>
        <v/>
      </c>
      <c r="S6" s="94" t="str">
        <f ca="1">IFERROR(INDEX(USUARIOS,MATCH($E6,Tabla1[NOMBRE Y APELLIDOS DEL PARTICIPANTE],0),MATCH($S$1,Tabla1[#Headers],0)),"")</f>
        <v/>
      </c>
      <c r="T6" s="94" t="str">
        <f ca="1">IFERROR(INDEX(USUARIOS,MATCH($E6,Tabla1[NOMBRE Y APELLIDOS DEL PARTICIPANTE],0),MATCH($T$1,Tabla1[#Headers],0)),"")</f>
        <v/>
      </c>
      <c r="U6" s="94" t="str">
        <f>IF(Tabla4[[#This Row],[Nombre y apellidos del TITULAR DE LA UC]]="","",Tabla4[[#This Row],[Nombre y apellidos del TITULAR DE LA UC]])</f>
        <v/>
      </c>
      <c r="V6" s="96" t="str">
        <f>IFERROR(VLOOKUP(Tabla4[[#This Row],[Mes de Imputación]],'NO BORRAR'!$E$1:$G$13,2,FALSE),"")</f>
        <v/>
      </c>
      <c r="W6" s="96" t="str">
        <f>IFERROR(VLOOKUP(Tabla4[[#This Row],[Mes de Imputación]],'NO BORRAR'!$E$1:$G$13,3,FALSE),"")</f>
        <v/>
      </c>
      <c r="X6" s="94" t="str">
        <f>IFERROR(VLOOKUP(Tabla4[[#This Row],[Actuación]],'NO BORRAR'!$B$1:$D$8,3,FALSE),"")</f>
        <v/>
      </c>
      <c r="Y6" s="97" t="str">
        <f>IFERROR(VLOOKUP(Tabla4[[#This Row],[Localización]],'NO BORRAR'!$G$15:$H$24,2,FALSE),"")</f>
        <v/>
      </c>
      <c r="Z6" s="93" t="str">
        <f>IFERROR(VLOOKUP(Tabla4[[#This Row],[Actuación]],'NO BORRAR'!$B$1:$C$8,2,FALSE),"")</f>
        <v/>
      </c>
      <c r="AA6" s="93" t="str">
        <f>IF(Tabla4[[#This Row],[Forma de pago]]="TRANSFERENCIA",IFERROR(INDEX(USUARIOS,MATCH($E6,Tabla1[NOMBRE Y APELLIDOS DEL PARTICIPANTE],0),MATCH(A6,Tabla1[#Headers],0)),""),"")</f>
        <v/>
      </c>
      <c r="AB6" s="98" t="str">
        <f>IF(Tabla4[[#This Row],[Forma de pago]]="TARJETA PREPAGO",IFERROR(INDEX(USUARIOS,MATCH($E6,Tabla1[NOMBRE Y APELLIDOS DEL PARTICIPANTE],0),MATCH(A6,Tabla1[#Headers],0)),""),"")</f>
        <v/>
      </c>
      <c r="AC6" s="93" t="str">
        <f>IF(Tabla4[[#This Row],[Forma de pago]]="CHEQUE",Tabla4[[#This Row],[Nombre y apellidos del TITULAR DE LA UC]],(IF(Tabla4[[#This Row],[Forma de pago]]="CHEQUE PORTADOR","AL PORTADOR","")))</f>
        <v/>
      </c>
    </row>
    <row r="7" spans="1:29" x14ac:dyDescent="0.25">
      <c r="A7" s="88"/>
      <c r="B7" s="88"/>
      <c r="C7" s="8"/>
      <c r="D7" s="89"/>
      <c r="E7" s="8"/>
      <c r="F7" s="8" t="str">
        <f>IFERROR(VLOOKUP(Tabla4[[#This Row],[Nombre y apellidos del TITULAR DE LA UC]],Tabla1[[NOMBRE Y APELLIDOS DEL PARTICIPANTE]:[NIE]],3,FALSE),"")</f>
        <v/>
      </c>
      <c r="G7" s="8"/>
      <c r="H7" s="8"/>
      <c r="I7" s="8"/>
      <c r="J7" s="90"/>
      <c r="K7" s="91"/>
      <c r="L7" s="92" t="str">
        <f ca="1">IFERROR(INDEX(USUARIOS,MATCH($E7,Tabla1[NOMBRE Y APELLIDOS DEL PARTICIPANTE],0),MATCH($L$1,Tabla1[#Headers],0)),"")</f>
        <v/>
      </c>
      <c r="M7" s="93" t="str">
        <f>IFERROR(VLOOKUP(Tabla4[[#This Row],[Concepto]]&amp;"/"&amp;Tabla4[[#This Row],[Relación con el proyecto]],Tabla7[[Concepto/Relación con el proyecto]:[DESCRIPCIÓN ASIENTO]],2,FALSE),"")</f>
        <v/>
      </c>
      <c r="N7" s="94" t="str">
        <f>IFERROR(VLOOKUP(Tabla4[[#This Row],[Forma de pago]],'NO BORRAR'!$H$2:$I$6,2,FALSE),"")</f>
        <v/>
      </c>
      <c r="O7" s="95" t="str">
        <f>IF(Tabla4[[#This Row],[Total factura / recibí (3)]]="","",Tabla4[[#This Row],[Total factura / recibí (3)]])</f>
        <v/>
      </c>
      <c r="P7" s="95" t="str">
        <f>IF(Tabla4[[#This Row],[Total factura / recibí (3)]]="","",Tabla4[[#This Row],[Total factura / recibí (3)]])</f>
        <v/>
      </c>
      <c r="Q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" s="93" t="str">
        <f>IFERROR(IF(A7="CHEQUE","",IF(A7="EFECTIVO","EFECTIVO",IF(A7="TRANSFERENCIA",VLOOKUP(Tabla4[[#This Row],[Concepto]]&amp;"/"&amp;Tabla4[[#This Row],[Relación con el proyecto]],Tabla7[[Concepto/Relación con el proyecto]:[Nº DOCUMENTO]],5,FALSE),IF(A7="TARJETA PREPAGO",VLOOKUP(Tabla4[[#This Row],[Concepto]]&amp;"/"&amp;Tabla4[[#This Row],[Relación con el proyecto]],Tabla7[[Concepto/Relación con el proyecto]:[Nº DOCUMENTO]],5,FALSE),"")))),"")</f>
        <v/>
      </c>
      <c r="S7" s="94" t="str">
        <f ca="1">IFERROR(INDEX(USUARIOS,MATCH($E7,Tabla1[NOMBRE Y APELLIDOS DEL PARTICIPANTE],0),MATCH($S$1,Tabla1[#Headers],0)),"")</f>
        <v/>
      </c>
      <c r="T7" s="94" t="str">
        <f ca="1">IFERROR(INDEX(USUARIOS,MATCH($E7,Tabla1[NOMBRE Y APELLIDOS DEL PARTICIPANTE],0),MATCH($T$1,Tabla1[#Headers],0)),"")</f>
        <v/>
      </c>
      <c r="U7" s="94" t="str">
        <f>IF(Tabla4[[#This Row],[Nombre y apellidos del TITULAR DE LA UC]]="","",Tabla4[[#This Row],[Nombre y apellidos del TITULAR DE LA UC]])</f>
        <v/>
      </c>
      <c r="V7" s="96" t="str">
        <f>IFERROR(VLOOKUP(Tabla4[[#This Row],[Mes de Imputación]],'NO BORRAR'!$E$1:$G$13,2,FALSE),"")</f>
        <v/>
      </c>
      <c r="W7" s="96" t="str">
        <f>IFERROR(VLOOKUP(Tabla4[[#This Row],[Mes de Imputación]],'NO BORRAR'!$E$1:$G$13,3,FALSE),"")</f>
        <v/>
      </c>
      <c r="X7" s="94" t="str">
        <f>IFERROR(VLOOKUP(Tabla4[[#This Row],[Actuación]],'NO BORRAR'!$B$1:$D$8,3,FALSE),"")</f>
        <v/>
      </c>
      <c r="Y7" s="97" t="str">
        <f>IFERROR(VLOOKUP(Tabla4[[#This Row],[Localización]],'NO BORRAR'!$G$15:$H$24,2,FALSE),"")</f>
        <v/>
      </c>
      <c r="Z7" s="93" t="str">
        <f>IFERROR(VLOOKUP(Tabla4[[#This Row],[Actuación]],'NO BORRAR'!$B$1:$C$8,2,FALSE),"")</f>
        <v/>
      </c>
      <c r="AA7" s="93" t="str">
        <f>IF(Tabla4[[#This Row],[Forma de pago]]="TRANSFERENCIA",IFERROR(INDEX(USUARIOS,MATCH($E7,Tabla1[NOMBRE Y APELLIDOS DEL PARTICIPANTE],0),MATCH(A7,Tabla1[#Headers],0)),""),"")</f>
        <v/>
      </c>
      <c r="AB7" s="98" t="str">
        <f>IF(Tabla4[[#This Row],[Forma de pago]]="TARJETA PREPAGO",IFERROR(INDEX(USUARIOS,MATCH($E7,Tabla1[NOMBRE Y APELLIDOS DEL PARTICIPANTE],0),MATCH(A7,Tabla1[#Headers],0)),""),"")</f>
        <v/>
      </c>
      <c r="AC7" s="93" t="str">
        <f>IF(Tabla4[[#This Row],[Forma de pago]]="CHEQUE",Tabla4[[#This Row],[Nombre y apellidos del TITULAR DE LA UC]],(IF(Tabla4[[#This Row],[Forma de pago]]="CHEQUE PORTADOR","AL PORTADOR","")))</f>
        <v/>
      </c>
    </row>
    <row r="8" spans="1:29" x14ac:dyDescent="0.25">
      <c r="A8" s="88"/>
      <c r="B8" s="88"/>
      <c r="C8" s="8"/>
      <c r="D8" s="89"/>
      <c r="E8" s="8"/>
      <c r="F8" s="8" t="str">
        <f>IFERROR(VLOOKUP(Tabla4[[#This Row],[Nombre y apellidos del TITULAR DE LA UC]],Tabla1[[NOMBRE Y APELLIDOS DEL PARTICIPANTE]:[NIE]],3,FALSE),"")</f>
        <v/>
      </c>
      <c r="G8" s="8"/>
      <c r="H8" s="8"/>
      <c r="I8" s="8"/>
      <c r="J8" s="90"/>
      <c r="K8" s="91"/>
      <c r="L8" s="92" t="str">
        <f ca="1">IFERROR(INDEX(USUARIOS,MATCH($E8,Tabla1[NOMBRE Y APELLIDOS DEL PARTICIPANTE],0),MATCH($L$1,Tabla1[#Headers],0)),"")</f>
        <v/>
      </c>
      <c r="M8" s="93" t="str">
        <f>IFERROR(VLOOKUP(Tabla4[[#This Row],[Concepto]]&amp;"/"&amp;Tabla4[[#This Row],[Relación con el proyecto]],Tabla7[[Concepto/Relación con el proyecto]:[DESCRIPCIÓN ASIENTO]],2,FALSE),"")</f>
        <v/>
      </c>
      <c r="N8" s="94" t="str">
        <f>IFERROR(VLOOKUP(Tabla4[[#This Row],[Forma de pago]],'NO BORRAR'!$H$2:$I$6,2,FALSE),"")</f>
        <v/>
      </c>
      <c r="O8" s="95" t="str">
        <f>IF(Tabla4[[#This Row],[Total factura / recibí (3)]]="","",Tabla4[[#This Row],[Total factura / recibí (3)]])</f>
        <v/>
      </c>
      <c r="P8" s="95" t="str">
        <f>IF(Tabla4[[#This Row],[Total factura / recibí (3)]]="","",Tabla4[[#This Row],[Total factura / recibí (3)]])</f>
        <v/>
      </c>
      <c r="Q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" s="93" t="str">
        <f>IFERROR(IF(A8="CHEQUE","",IF(A8="EFECTIVO","EFECTIVO",IF(A8="TRANSFERENCIA",VLOOKUP(Tabla4[[#This Row],[Concepto]]&amp;"/"&amp;Tabla4[[#This Row],[Relación con el proyecto]],Tabla7[[Concepto/Relación con el proyecto]:[Nº DOCUMENTO]],5,FALSE),IF(A8="TARJETA PREPAGO",VLOOKUP(Tabla4[[#This Row],[Concepto]]&amp;"/"&amp;Tabla4[[#This Row],[Relación con el proyecto]],Tabla7[[Concepto/Relación con el proyecto]:[Nº DOCUMENTO]],5,FALSE),"")))),"")</f>
        <v/>
      </c>
      <c r="S8" s="94" t="str">
        <f ca="1">IFERROR(INDEX(USUARIOS,MATCH($E8,Tabla1[NOMBRE Y APELLIDOS DEL PARTICIPANTE],0),MATCH($S$1,Tabla1[#Headers],0)),"")</f>
        <v/>
      </c>
      <c r="T8" s="94" t="str">
        <f ca="1">IFERROR(INDEX(USUARIOS,MATCH($E8,Tabla1[NOMBRE Y APELLIDOS DEL PARTICIPANTE],0),MATCH($T$1,Tabla1[#Headers],0)),"")</f>
        <v/>
      </c>
      <c r="U8" s="94" t="str">
        <f>IF(Tabla4[[#This Row],[Nombre y apellidos del TITULAR DE LA UC]]="","",Tabla4[[#This Row],[Nombre y apellidos del TITULAR DE LA UC]])</f>
        <v/>
      </c>
      <c r="V8" s="96" t="str">
        <f>IFERROR(VLOOKUP(Tabla4[[#This Row],[Mes de Imputación]],'NO BORRAR'!$E$1:$G$13,2,FALSE),"")</f>
        <v/>
      </c>
      <c r="W8" s="96" t="str">
        <f>IFERROR(VLOOKUP(Tabla4[[#This Row],[Mes de Imputación]],'NO BORRAR'!$E$1:$G$13,3,FALSE),"")</f>
        <v/>
      </c>
      <c r="X8" s="94" t="str">
        <f>IFERROR(VLOOKUP(Tabla4[[#This Row],[Actuación]],'NO BORRAR'!$B$1:$D$8,3,FALSE),"")</f>
        <v/>
      </c>
      <c r="Y8" s="97" t="str">
        <f>IFERROR(VLOOKUP(Tabla4[[#This Row],[Localización]],'NO BORRAR'!$G$15:$H$24,2,FALSE),"")</f>
        <v/>
      </c>
      <c r="Z8" s="93" t="str">
        <f>IFERROR(VLOOKUP(Tabla4[[#This Row],[Actuación]],'NO BORRAR'!$B$1:$C$8,2,FALSE),"")</f>
        <v/>
      </c>
      <c r="AA8" s="93" t="str">
        <f>IF(Tabla4[[#This Row],[Forma de pago]]="TRANSFERENCIA",IFERROR(INDEX(USUARIOS,MATCH($E8,Tabla1[NOMBRE Y APELLIDOS DEL PARTICIPANTE],0),MATCH(A8,Tabla1[#Headers],0)),""),"")</f>
        <v/>
      </c>
      <c r="AB8" s="98" t="str">
        <f>IF(Tabla4[[#This Row],[Forma de pago]]="TARJETA PREPAGO",IFERROR(INDEX(USUARIOS,MATCH($E8,Tabla1[NOMBRE Y APELLIDOS DEL PARTICIPANTE],0),MATCH(A8,Tabla1[#Headers],0)),""),"")</f>
        <v/>
      </c>
      <c r="AC8" s="93" t="str">
        <f>IF(Tabla4[[#This Row],[Forma de pago]]="CHEQUE",Tabla4[[#This Row],[Nombre y apellidos del TITULAR DE LA UC]],(IF(Tabla4[[#This Row],[Forma de pago]]="CHEQUE PORTADOR","AL PORTADOR","")))</f>
        <v/>
      </c>
    </row>
    <row r="9" spans="1:29" x14ac:dyDescent="0.25">
      <c r="A9" s="88"/>
      <c r="B9" s="88"/>
      <c r="C9" s="8"/>
      <c r="D9" s="89"/>
      <c r="E9" s="8"/>
      <c r="F9" s="8" t="str">
        <f>IFERROR(VLOOKUP(Tabla4[[#This Row],[Nombre y apellidos del TITULAR DE LA UC]],Tabla1[[NOMBRE Y APELLIDOS DEL PARTICIPANTE]:[NIE]],3,FALSE),"")</f>
        <v/>
      </c>
      <c r="G9" s="8"/>
      <c r="H9" s="8"/>
      <c r="I9" s="8"/>
      <c r="J9" s="90"/>
      <c r="K9" s="91"/>
      <c r="L9" s="92" t="str">
        <f ca="1">IFERROR(INDEX(USUARIOS,MATCH($E9,Tabla1[NOMBRE Y APELLIDOS DEL PARTICIPANTE],0),MATCH($L$1,Tabla1[#Headers],0)),"")</f>
        <v/>
      </c>
      <c r="M9" s="93" t="str">
        <f>IFERROR(VLOOKUP(Tabla4[[#This Row],[Concepto]]&amp;"/"&amp;Tabla4[[#This Row],[Relación con el proyecto]],Tabla7[[Concepto/Relación con el proyecto]:[DESCRIPCIÓN ASIENTO]],2,FALSE),"")</f>
        <v/>
      </c>
      <c r="N9" s="94" t="str">
        <f>IFERROR(VLOOKUP(Tabla4[[#This Row],[Forma de pago]],'NO BORRAR'!$H$2:$I$6,2,FALSE),"")</f>
        <v/>
      </c>
      <c r="O9" s="95" t="str">
        <f>IF(Tabla4[[#This Row],[Total factura / recibí (3)]]="","",Tabla4[[#This Row],[Total factura / recibí (3)]])</f>
        <v/>
      </c>
      <c r="P9" s="95" t="str">
        <f>IF(Tabla4[[#This Row],[Total factura / recibí (3)]]="","",Tabla4[[#This Row],[Total factura / recibí (3)]])</f>
        <v/>
      </c>
      <c r="Q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" s="93" t="str">
        <f>IFERROR(IF(A9="CHEQUE","",IF(A9="EFECTIVO","EFECTIVO",IF(A9="TRANSFERENCIA",VLOOKUP(Tabla4[[#This Row],[Concepto]]&amp;"/"&amp;Tabla4[[#This Row],[Relación con el proyecto]],Tabla7[[Concepto/Relación con el proyecto]:[Nº DOCUMENTO]],5,FALSE),IF(A9="TARJETA PREPAGO",VLOOKUP(Tabla4[[#This Row],[Concepto]]&amp;"/"&amp;Tabla4[[#This Row],[Relación con el proyecto]],Tabla7[[Concepto/Relación con el proyecto]:[Nº DOCUMENTO]],5,FALSE),"")))),"")</f>
        <v/>
      </c>
      <c r="S9" s="94" t="str">
        <f ca="1">IFERROR(INDEX(USUARIOS,MATCH($E9,Tabla1[NOMBRE Y APELLIDOS DEL PARTICIPANTE],0),MATCH($S$1,Tabla1[#Headers],0)),"")</f>
        <v/>
      </c>
      <c r="T9" s="94" t="str">
        <f ca="1">IFERROR(INDEX(USUARIOS,MATCH($E9,Tabla1[NOMBRE Y APELLIDOS DEL PARTICIPANTE],0),MATCH($T$1,Tabla1[#Headers],0)),"")</f>
        <v/>
      </c>
      <c r="U9" s="94" t="str">
        <f>IF(Tabla4[[#This Row],[Nombre y apellidos del TITULAR DE LA UC]]="","",Tabla4[[#This Row],[Nombre y apellidos del TITULAR DE LA UC]])</f>
        <v/>
      </c>
      <c r="V9" s="96" t="str">
        <f>IFERROR(VLOOKUP(Tabla4[[#This Row],[Mes de Imputación]],'NO BORRAR'!$E$1:$G$13,2,FALSE),"")</f>
        <v/>
      </c>
      <c r="W9" s="96" t="str">
        <f>IFERROR(VLOOKUP(Tabla4[[#This Row],[Mes de Imputación]],'NO BORRAR'!$E$1:$G$13,3,FALSE),"")</f>
        <v/>
      </c>
      <c r="X9" s="94" t="str">
        <f>IFERROR(VLOOKUP(Tabla4[[#This Row],[Actuación]],'NO BORRAR'!$B$1:$D$8,3,FALSE),"")</f>
        <v/>
      </c>
      <c r="Y9" s="97" t="str">
        <f>IFERROR(VLOOKUP(Tabla4[[#This Row],[Localización]],'NO BORRAR'!$G$15:$H$24,2,FALSE),"")</f>
        <v/>
      </c>
      <c r="Z9" s="93" t="str">
        <f>IFERROR(VLOOKUP(Tabla4[[#This Row],[Actuación]],'NO BORRAR'!$B$1:$C$8,2,FALSE),"")</f>
        <v/>
      </c>
      <c r="AA9" s="93" t="str">
        <f>IF(Tabla4[[#This Row],[Forma de pago]]="TRANSFERENCIA",IFERROR(INDEX(USUARIOS,MATCH($E9,Tabla1[NOMBRE Y APELLIDOS DEL PARTICIPANTE],0),MATCH(A9,Tabla1[#Headers],0)),""),"")</f>
        <v/>
      </c>
      <c r="AB9" s="98" t="str">
        <f>IF(Tabla4[[#This Row],[Forma de pago]]="TARJETA PREPAGO",IFERROR(INDEX(USUARIOS,MATCH($E9,Tabla1[NOMBRE Y APELLIDOS DEL PARTICIPANTE],0),MATCH(A9,Tabla1[#Headers],0)),""),"")</f>
        <v/>
      </c>
      <c r="AC9" s="93" t="str">
        <f>IF(Tabla4[[#This Row],[Forma de pago]]="CHEQUE",Tabla4[[#This Row],[Nombre y apellidos del TITULAR DE LA UC]],(IF(Tabla4[[#This Row],[Forma de pago]]="CHEQUE PORTADOR","AL PORTADOR","")))</f>
        <v/>
      </c>
    </row>
    <row r="10" spans="1:29" x14ac:dyDescent="0.25">
      <c r="A10" s="88"/>
      <c r="B10" s="88"/>
      <c r="C10" s="8"/>
      <c r="D10" s="89"/>
      <c r="E10" s="8"/>
      <c r="F10" s="8" t="str">
        <f>IFERROR(VLOOKUP(Tabla4[[#This Row],[Nombre y apellidos del TITULAR DE LA UC]],Tabla1[[NOMBRE Y APELLIDOS DEL PARTICIPANTE]:[NIE]],3,FALSE),"")</f>
        <v/>
      </c>
      <c r="G10" s="8"/>
      <c r="H10" s="8"/>
      <c r="I10" s="8"/>
      <c r="J10" s="90"/>
      <c r="K10" s="91"/>
      <c r="L10" s="92" t="str">
        <f ca="1">IFERROR(INDEX(USUARIOS,MATCH($E10,Tabla1[NOMBRE Y APELLIDOS DEL PARTICIPANTE],0),MATCH($L$1,Tabla1[#Headers],0)),"")</f>
        <v/>
      </c>
      <c r="M10" s="93" t="str">
        <f>IFERROR(VLOOKUP(Tabla4[[#This Row],[Concepto]]&amp;"/"&amp;Tabla4[[#This Row],[Relación con el proyecto]],Tabla7[[Concepto/Relación con el proyecto]:[DESCRIPCIÓN ASIENTO]],2,FALSE),"")</f>
        <v/>
      </c>
      <c r="N10" s="94" t="str">
        <f>IFERROR(VLOOKUP(Tabla4[[#This Row],[Forma de pago]],'NO BORRAR'!$H$2:$I$6,2,FALSE),"")</f>
        <v/>
      </c>
      <c r="O10" s="95" t="str">
        <f>IF(Tabla4[[#This Row],[Total factura / recibí (3)]]="","",Tabla4[[#This Row],[Total factura / recibí (3)]])</f>
        <v/>
      </c>
      <c r="P10" s="95" t="str">
        <f>IF(Tabla4[[#This Row],[Total factura / recibí (3)]]="","",Tabla4[[#This Row],[Total factura / recibí (3)]])</f>
        <v/>
      </c>
      <c r="Q1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" s="93" t="str">
        <f>IFERROR(IF(A10="CHEQUE","",IF(A10="EFECTIVO","EFECTIVO",IF(A10="TRANSFERENCIA",VLOOKUP(Tabla4[[#This Row],[Concepto]]&amp;"/"&amp;Tabla4[[#This Row],[Relación con el proyecto]],Tabla7[[Concepto/Relación con el proyecto]:[Nº DOCUMENTO]],5,FALSE),IF(A10="TARJETA PREPAGO",VLOOKUP(Tabla4[[#This Row],[Concepto]]&amp;"/"&amp;Tabla4[[#This Row],[Relación con el proyecto]],Tabla7[[Concepto/Relación con el proyecto]:[Nº DOCUMENTO]],5,FALSE),"")))),"")</f>
        <v/>
      </c>
      <c r="S10" s="94" t="str">
        <f ca="1">IFERROR(INDEX(USUARIOS,MATCH($E10,Tabla1[NOMBRE Y APELLIDOS DEL PARTICIPANTE],0),MATCH($S$1,Tabla1[#Headers],0)),"")</f>
        <v/>
      </c>
      <c r="T10" s="94" t="str">
        <f ca="1">IFERROR(INDEX(USUARIOS,MATCH($E10,Tabla1[NOMBRE Y APELLIDOS DEL PARTICIPANTE],0),MATCH($T$1,Tabla1[#Headers],0)),"")</f>
        <v/>
      </c>
      <c r="U10" s="94" t="str">
        <f>IF(Tabla4[[#This Row],[Nombre y apellidos del TITULAR DE LA UC]]="","",Tabla4[[#This Row],[Nombre y apellidos del TITULAR DE LA UC]])</f>
        <v/>
      </c>
      <c r="V10" s="96" t="str">
        <f>IFERROR(VLOOKUP(Tabla4[[#This Row],[Mes de Imputación]],'NO BORRAR'!$E$1:$G$13,2,FALSE),"")</f>
        <v/>
      </c>
      <c r="W10" s="96" t="str">
        <f>IFERROR(VLOOKUP(Tabla4[[#This Row],[Mes de Imputación]],'NO BORRAR'!$E$1:$G$13,3,FALSE),"")</f>
        <v/>
      </c>
      <c r="X10" s="94" t="str">
        <f>IFERROR(VLOOKUP(Tabla4[[#This Row],[Actuación]],'NO BORRAR'!$B$1:$D$8,3,FALSE),"")</f>
        <v/>
      </c>
      <c r="Y10" s="97" t="str">
        <f>IFERROR(VLOOKUP(Tabla4[[#This Row],[Localización]],'NO BORRAR'!$G$15:$H$24,2,FALSE),"")</f>
        <v/>
      </c>
      <c r="Z10" s="93" t="str">
        <f>IFERROR(VLOOKUP(Tabla4[[#This Row],[Actuación]],'NO BORRAR'!$B$1:$C$8,2,FALSE),"")</f>
        <v/>
      </c>
      <c r="AA10" s="93" t="str">
        <f>IF(Tabla4[[#This Row],[Forma de pago]]="TRANSFERENCIA",IFERROR(INDEX(USUARIOS,MATCH($E10,Tabla1[NOMBRE Y APELLIDOS DEL PARTICIPANTE],0),MATCH(A10,Tabla1[#Headers],0)),""),"")</f>
        <v/>
      </c>
      <c r="AB10" s="98" t="str">
        <f>IF(Tabla4[[#This Row],[Forma de pago]]="TARJETA PREPAGO",IFERROR(INDEX(USUARIOS,MATCH($E10,Tabla1[NOMBRE Y APELLIDOS DEL PARTICIPANTE],0),MATCH(A10,Tabla1[#Headers],0)),""),"")</f>
        <v/>
      </c>
      <c r="AC10" s="93" t="str">
        <f>IF(Tabla4[[#This Row],[Forma de pago]]="CHEQUE",Tabla4[[#This Row],[Nombre y apellidos del TITULAR DE LA UC]],(IF(Tabla4[[#This Row],[Forma de pago]]="CHEQUE PORTADOR","AL PORTADOR","")))</f>
        <v/>
      </c>
    </row>
    <row r="11" spans="1:29" x14ac:dyDescent="0.25">
      <c r="A11" s="88"/>
      <c r="B11" s="88"/>
      <c r="C11" s="8"/>
      <c r="D11" s="89"/>
      <c r="E11" s="8"/>
      <c r="F11" s="8" t="str">
        <f>IFERROR(VLOOKUP(Tabla4[[#This Row],[Nombre y apellidos del TITULAR DE LA UC]],Tabla1[[NOMBRE Y APELLIDOS DEL PARTICIPANTE]:[NIE]],3,FALSE),"")</f>
        <v/>
      </c>
      <c r="G11" s="8"/>
      <c r="H11" s="8"/>
      <c r="I11" s="8"/>
      <c r="J11" s="90"/>
      <c r="K11" s="91"/>
      <c r="L11" s="92" t="str">
        <f ca="1">IFERROR(INDEX(USUARIOS,MATCH($E11,Tabla1[NOMBRE Y APELLIDOS DEL PARTICIPANTE],0),MATCH($L$1,Tabla1[#Headers],0)),"")</f>
        <v/>
      </c>
      <c r="M11" s="93" t="str">
        <f>IFERROR(VLOOKUP(Tabla4[[#This Row],[Concepto]]&amp;"/"&amp;Tabla4[[#This Row],[Relación con el proyecto]],Tabla7[[Concepto/Relación con el proyecto]:[DESCRIPCIÓN ASIENTO]],2,FALSE),"")</f>
        <v/>
      </c>
      <c r="N11" s="94" t="str">
        <f>IFERROR(VLOOKUP(Tabla4[[#This Row],[Forma de pago]],'NO BORRAR'!$H$2:$I$6,2,FALSE),"")</f>
        <v/>
      </c>
      <c r="O11" s="95" t="str">
        <f>IF(Tabla4[[#This Row],[Total factura / recibí (3)]]="","",Tabla4[[#This Row],[Total factura / recibí (3)]])</f>
        <v/>
      </c>
      <c r="P11" s="95" t="str">
        <f>IF(Tabla4[[#This Row],[Total factura / recibí (3)]]="","",Tabla4[[#This Row],[Total factura / recibí (3)]])</f>
        <v/>
      </c>
      <c r="Q1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" s="93" t="str">
        <f>IFERROR(IF(A11="CHEQUE","",IF(A11="EFECTIVO","EFECTIVO",IF(A11="TRANSFERENCIA",VLOOKUP(Tabla4[[#This Row],[Concepto]]&amp;"/"&amp;Tabla4[[#This Row],[Relación con el proyecto]],Tabla7[[Concepto/Relación con el proyecto]:[Nº DOCUMENTO]],5,FALSE),IF(A11="TARJETA PREPAGO",VLOOKUP(Tabla4[[#This Row],[Concepto]]&amp;"/"&amp;Tabla4[[#This Row],[Relación con el proyecto]],Tabla7[[Concepto/Relación con el proyecto]:[Nº DOCUMENTO]],5,FALSE),"")))),"")</f>
        <v/>
      </c>
      <c r="S11" s="94" t="str">
        <f ca="1">IFERROR(INDEX(USUARIOS,MATCH($E11,Tabla1[NOMBRE Y APELLIDOS DEL PARTICIPANTE],0),MATCH($S$1,Tabla1[#Headers],0)),"")</f>
        <v/>
      </c>
      <c r="T11" s="94" t="str">
        <f ca="1">IFERROR(INDEX(USUARIOS,MATCH($E11,Tabla1[NOMBRE Y APELLIDOS DEL PARTICIPANTE],0),MATCH($T$1,Tabla1[#Headers],0)),"")</f>
        <v/>
      </c>
      <c r="U11" s="94" t="str">
        <f>IF(Tabla4[[#This Row],[Nombre y apellidos del TITULAR DE LA UC]]="","",Tabla4[[#This Row],[Nombre y apellidos del TITULAR DE LA UC]])</f>
        <v/>
      </c>
      <c r="V11" s="96" t="str">
        <f>IFERROR(VLOOKUP(Tabla4[[#This Row],[Mes de Imputación]],'NO BORRAR'!$E$1:$G$13,2,FALSE),"")</f>
        <v/>
      </c>
      <c r="W11" s="96" t="str">
        <f>IFERROR(VLOOKUP(Tabla4[[#This Row],[Mes de Imputación]],'NO BORRAR'!$E$1:$G$13,3,FALSE),"")</f>
        <v/>
      </c>
      <c r="X11" s="94" t="str">
        <f>IFERROR(VLOOKUP(Tabla4[[#This Row],[Actuación]],'NO BORRAR'!$B$1:$D$8,3,FALSE),"")</f>
        <v/>
      </c>
      <c r="Y11" s="97" t="str">
        <f>IFERROR(VLOOKUP(Tabla4[[#This Row],[Localización]],'NO BORRAR'!$G$15:$H$24,2,FALSE),"")</f>
        <v/>
      </c>
      <c r="Z11" s="93" t="str">
        <f>IFERROR(VLOOKUP(Tabla4[[#This Row],[Actuación]],'NO BORRAR'!$B$1:$C$8,2,FALSE),"")</f>
        <v/>
      </c>
      <c r="AA11" s="93" t="str">
        <f>IF(Tabla4[[#This Row],[Forma de pago]]="TRANSFERENCIA",IFERROR(INDEX(USUARIOS,MATCH($E11,Tabla1[NOMBRE Y APELLIDOS DEL PARTICIPANTE],0),MATCH(A11,Tabla1[#Headers],0)),""),"")</f>
        <v/>
      </c>
      <c r="AB11" s="98" t="str">
        <f>IF(Tabla4[[#This Row],[Forma de pago]]="TARJETA PREPAGO",IFERROR(INDEX(USUARIOS,MATCH($E11,Tabla1[NOMBRE Y APELLIDOS DEL PARTICIPANTE],0),MATCH(A11,Tabla1[#Headers],0)),""),"")</f>
        <v/>
      </c>
      <c r="AC11" s="93" t="str">
        <f>IF(Tabla4[[#This Row],[Forma de pago]]="CHEQUE",Tabla4[[#This Row],[Nombre y apellidos del TITULAR DE LA UC]],(IF(Tabla4[[#This Row],[Forma de pago]]="CHEQUE PORTADOR","AL PORTADOR","")))</f>
        <v/>
      </c>
    </row>
    <row r="12" spans="1:29" x14ac:dyDescent="0.25">
      <c r="A12" s="88"/>
      <c r="B12" s="88"/>
      <c r="C12" s="8"/>
      <c r="D12" s="89"/>
      <c r="E12" s="8"/>
      <c r="F12" s="8" t="str">
        <f>IFERROR(VLOOKUP(Tabla4[[#This Row],[Nombre y apellidos del TITULAR DE LA UC]],Tabla1[[NOMBRE Y APELLIDOS DEL PARTICIPANTE]:[NIE]],3,FALSE),"")</f>
        <v/>
      </c>
      <c r="G12" s="8"/>
      <c r="H12" s="8"/>
      <c r="I12" s="8"/>
      <c r="J12" s="90"/>
      <c r="K12" s="91"/>
      <c r="L12" s="92" t="str">
        <f ca="1">IFERROR(INDEX(USUARIOS,MATCH($E12,Tabla1[NOMBRE Y APELLIDOS DEL PARTICIPANTE],0),MATCH($L$1,Tabla1[#Headers],0)),"")</f>
        <v/>
      </c>
      <c r="M12" s="93" t="str">
        <f>IFERROR(VLOOKUP(Tabla4[[#This Row],[Concepto]]&amp;"/"&amp;Tabla4[[#This Row],[Relación con el proyecto]],Tabla7[[Concepto/Relación con el proyecto]:[DESCRIPCIÓN ASIENTO]],2,FALSE),"")</f>
        <v/>
      </c>
      <c r="N12" s="94" t="str">
        <f>IFERROR(VLOOKUP(Tabla4[[#This Row],[Forma de pago]],'NO BORRAR'!$H$2:$I$6,2,FALSE),"")</f>
        <v/>
      </c>
      <c r="O12" s="95" t="str">
        <f>IF(Tabla4[[#This Row],[Total factura / recibí (3)]]="","",Tabla4[[#This Row],[Total factura / recibí (3)]])</f>
        <v/>
      </c>
      <c r="P12" s="95" t="str">
        <f>IF(Tabla4[[#This Row],[Total factura / recibí (3)]]="","",Tabla4[[#This Row],[Total factura / recibí (3)]])</f>
        <v/>
      </c>
      <c r="Q1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" s="93" t="str">
        <f>IFERROR(IF(A12="CHEQUE","",IF(A12="EFECTIVO","EFECTIVO",IF(A12="TRANSFERENCIA",VLOOKUP(Tabla4[[#This Row],[Concepto]]&amp;"/"&amp;Tabla4[[#This Row],[Relación con el proyecto]],Tabla7[[Concepto/Relación con el proyecto]:[Nº DOCUMENTO]],5,FALSE),IF(A12="TARJETA PREPAGO",VLOOKUP(Tabla4[[#This Row],[Concepto]]&amp;"/"&amp;Tabla4[[#This Row],[Relación con el proyecto]],Tabla7[[Concepto/Relación con el proyecto]:[Nº DOCUMENTO]],5,FALSE),"")))),"")</f>
        <v/>
      </c>
      <c r="S12" s="94" t="str">
        <f ca="1">IFERROR(INDEX(USUARIOS,MATCH($E12,Tabla1[NOMBRE Y APELLIDOS DEL PARTICIPANTE],0),MATCH($S$1,Tabla1[#Headers],0)),"")</f>
        <v/>
      </c>
      <c r="T12" s="94" t="str">
        <f ca="1">IFERROR(INDEX(USUARIOS,MATCH($E12,Tabla1[NOMBRE Y APELLIDOS DEL PARTICIPANTE],0),MATCH($T$1,Tabla1[#Headers],0)),"")</f>
        <v/>
      </c>
      <c r="U12" s="94" t="str">
        <f>IF(Tabla4[[#This Row],[Nombre y apellidos del TITULAR DE LA UC]]="","",Tabla4[[#This Row],[Nombre y apellidos del TITULAR DE LA UC]])</f>
        <v/>
      </c>
      <c r="V12" s="96" t="str">
        <f>IFERROR(VLOOKUP(Tabla4[[#This Row],[Mes de Imputación]],'NO BORRAR'!$E$1:$G$13,2,FALSE),"")</f>
        <v/>
      </c>
      <c r="W12" s="96" t="str">
        <f>IFERROR(VLOOKUP(Tabla4[[#This Row],[Mes de Imputación]],'NO BORRAR'!$E$1:$G$13,3,FALSE),"")</f>
        <v/>
      </c>
      <c r="X12" s="94" t="str">
        <f>IFERROR(VLOOKUP(Tabla4[[#This Row],[Actuación]],'NO BORRAR'!$B$1:$D$8,3,FALSE),"")</f>
        <v/>
      </c>
      <c r="Y12" s="97" t="str">
        <f>IFERROR(VLOOKUP(Tabla4[[#This Row],[Localización]],'NO BORRAR'!$G$15:$H$24,2,FALSE),"")</f>
        <v/>
      </c>
      <c r="Z12" s="93" t="str">
        <f>IFERROR(VLOOKUP(Tabla4[[#This Row],[Actuación]],'NO BORRAR'!$B$1:$C$8,2,FALSE),"")</f>
        <v/>
      </c>
      <c r="AA12" s="93" t="str">
        <f>IF(Tabla4[[#This Row],[Forma de pago]]="TRANSFERENCIA",IFERROR(INDEX(USUARIOS,MATCH($E12,Tabla1[NOMBRE Y APELLIDOS DEL PARTICIPANTE],0),MATCH(A12,Tabla1[#Headers],0)),""),"")</f>
        <v/>
      </c>
      <c r="AB12" s="98" t="str">
        <f>IF(Tabla4[[#This Row],[Forma de pago]]="TARJETA PREPAGO",IFERROR(INDEX(USUARIOS,MATCH($E12,Tabla1[NOMBRE Y APELLIDOS DEL PARTICIPANTE],0),MATCH(A12,Tabla1[#Headers],0)),""),"")</f>
        <v/>
      </c>
      <c r="AC12" s="93" t="str">
        <f>IF(Tabla4[[#This Row],[Forma de pago]]="CHEQUE",Tabla4[[#This Row],[Nombre y apellidos del TITULAR DE LA UC]],(IF(Tabla4[[#This Row],[Forma de pago]]="CHEQUE PORTADOR","AL PORTADOR","")))</f>
        <v/>
      </c>
    </row>
    <row r="13" spans="1:29" x14ac:dyDescent="0.25">
      <c r="A13" s="88"/>
      <c r="B13" s="88"/>
      <c r="C13" s="8"/>
      <c r="D13" s="89"/>
      <c r="E13" s="8"/>
      <c r="F13" s="8" t="str">
        <f>IFERROR(VLOOKUP(Tabla4[[#This Row],[Nombre y apellidos del TITULAR DE LA UC]],Tabla1[[NOMBRE Y APELLIDOS DEL PARTICIPANTE]:[NIE]],3,FALSE),"")</f>
        <v/>
      </c>
      <c r="G13" s="8"/>
      <c r="H13" s="8"/>
      <c r="I13" s="8"/>
      <c r="J13" s="90"/>
      <c r="K13" s="91"/>
      <c r="L13" s="92" t="str">
        <f ca="1">IFERROR(INDEX(USUARIOS,MATCH($E13,Tabla1[NOMBRE Y APELLIDOS DEL PARTICIPANTE],0),MATCH($L$1,Tabla1[#Headers],0)),"")</f>
        <v/>
      </c>
      <c r="M13" s="93" t="str">
        <f>IFERROR(VLOOKUP(Tabla4[[#This Row],[Concepto]]&amp;"/"&amp;Tabla4[[#This Row],[Relación con el proyecto]],Tabla7[[Concepto/Relación con el proyecto]:[DESCRIPCIÓN ASIENTO]],2,FALSE),"")</f>
        <v/>
      </c>
      <c r="N13" s="94" t="str">
        <f>IFERROR(VLOOKUP(Tabla4[[#This Row],[Forma de pago]],'NO BORRAR'!$H$2:$I$6,2,FALSE),"")</f>
        <v/>
      </c>
      <c r="O13" s="95" t="str">
        <f>IF(Tabla4[[#This Row],[Total factura / recibí (3)]]="","",Tabla4[[#This Row],[Total factura / recibí (3)]])</f>
        <v/>
      </c>
      <c r="P13" s="95" t="str">
        <f>IF(Tabla4[[#This Row],[Total factura / recibí (3)]]="","",Tabla4[[#This Row],[Total factura / recibí (3)]])</f>
        <v/>
      </c>
      <c r="Q1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" s="93" t="str">
        <f>IFERROR(IF(A13="CHEQUE","",IF(A13="EFECTIVO","EFECTIVO",IF(A13="TRANSFERENCIA",VLOOKUP(Tabla4[[#This Row],[Concepto]]&amp;"/"&amp;Tabla4[[#This Row],[Relación con el proyecto]],Tabla7[[Concepto/Relación con el proyecto]:[Nº DOCUMENTO]],5,FALSE),IF(A13="TARJETA PREPAGO",VLOOKUP(Tabla4[[#This Row],[Concepto]]&amp;"/"&amp;Tabla4[[#This Row],[Relación con el proyecto]],Tabla7[[Concepto/Relación con el proyecto]:[Nº DOCUMENTO]],5,FALSE),"")))),"")</f>
        <v/>
      </c>
      <c r="S13" s="94" t="str">
        <f ca="1">IFERROR(INDEX(USUARIOS,MATCH($E13,Tabla1[NOMBRE Y APELLIDOS DEL PARTICIPANTE],0),MATCH($S$1,Tabla1[#Headers],0)),"")</f>
        <v/>
      </c>
      <c r="T13" s="94" t="str">
        <f ca="1">IFERROR(INDEX(USUARIOS,MATCH($E13,Tabla1[NOMBRE Y APELLIDOS DEL PARTICIPANTE],0),MATCH($T$1,Tabla1[#Headers],0)),"")</f>
        <v/>
      </c>
      <c r="U13" s="94" t="str">
        <f>IF(Tabla4[[#This Row],[Nombre y apellidos del TITULAR DE LA UC]]="","",Tabla4[[#This Row],[Nombre y apellidos del TITULAR DE LA UC]])</f>
        <v/>
      </c>
      <c r="V13" s="96" t="str">
        <f>IFERROR(VLOOKUP(Tabla4[[#This Row],[Mes de Imputación]],'NO BORRAR'!$E$1:$G$13,2,FALSE),"")</f>
        <v/>
      </c>
      <c r="W13" s="96" t="str">
        <f>IFERROR(VLOOKUP(Tabla4[[#This Row],[Mes de Imputación]],'NO BORRAR'!$E$1:$G$13,3,FALSE),"")</f>
        <v/>
      </c>
      <c r="X13" s="94" t="str">
        <f>IFERROR(VLOOKUP(Tabla4[[#This Row],[Actuación]],'NO BORRAR'!$B$1:$D$8,3,FALSE),"")</f>
        <v/>
      </c>
      <c r="Y13" s="97" t="str">
        <f>IFERROR(VLOOKUP(Tabla4[[#This Row],[Localización]],'NO BORRAR'!$G$15:$H$24,2,FALSE),"")</f>
        <v/>
      </c>
      <c r="Z13" s="93" t="str">
        <f>IFERROR(VLOOKUP(Tabla4[[#This Row],[Actuación]],'NO BORRAR'!$B$1:$C$8,2,FALSE),"")</f>
        <v/>
      </c>
      <c r="AA13" s="93" t="str">
        <f>IF(Tabla4[[#This Row],[Forma de pago]]="TRANSFERENCIA",IFERROR(INDEX(USUARIOS,MATCH($E13,Tabla1[NOMBRE Y APELLIDOS DEL PARTICIPANTE],0),MATCH(A13,Tabla1[#Headers],0)),""),"")</f>
        <v/>
      </c>
      <c r="AB13" s="98" t="str">
        <f>IF(Tabla4[[#This Row],[Forma de pago]]="TARJETA PREPAGO",IFERROR(INDEX(USUARIOS,MATCH($E13,Tabla1[NOMBRE Y APELLIDOS DEL PARTICIPANTE],0),MATCH(A13,Tabla1[#Headers],0)),""),"")</f>
        <v/>
      </c>
      <c r="AC13" s="93" t="str">
        <f>IF(Tabla4[[#This Row],[Forma de pago]]="CHEQUE",Tabla4[[#This Row],[Nombre y apellidos del TITULAR DE LA UC]],(IF(Tabla4[[#This Row],[Forma de pago]]="CHEQUE PORTADOR","AL PORTADOR","")))</f>
        <v/>
      </c>
    </row>
    <row r="14" spans="1:29" x14ac:dyDescent="0.25">
      <c r="A14" s="99"/>
      <c r="B14" s="99"/>
      <c r="C14" s="68"/>
      <c r="D14" s="69"/>
      <c r="E14" s="68"/>
      <c r="F14" s="68" t="str">
        <f>IFERROR(VLOOKUP(Tabla4[[#This Row],[Nombre y apellidos del TITULAR DE LA UC]],Tabla1[[NOMBRE Y APELLIDOS DEL PARTICIPANTE]:[NIE]],3,FALSE),"")</f>
        <v/>
      </c>
      <c r="G14" s="68"/>
      <c r="H14" s="68"/>
      <c r="I14" s="68"/>
      <c r="J14" s="70"/>
      <c r="K14" s="71"/>
      <c r="L14" s="81" t="str">
        <f ca="1">IFERROR(INDEX(USUARIOS,MATCH($E14,Tabla1[NOMBRE Y APELLIDOS DEL PARTICIPANTE],0),MATCH($L$1,Tabla1[#Headers],0)),"")</f>
        <v/>
      </c>
      <c r="M14" s="73" t="str">
        <f>IFERROR(VLOOKUP(Tabla4[[#This Row],[Concepto]]&amp;"/"&amp;Tabla4[[#This Row],[Relación con el proyecto]],Tabla7[[Concepto/Relación con el proyecto]:[DESCRIPCIÓN ASIENTO]],2,FALSE),"")</f>
        <v/>
      </c>
      <c r="N14" s="72" t="str">
        <f>IFERROR(VLOOKUP(Tabla4[[#This Row],[Forma de pago]],'NO BORRAR'!$H$2:$I$6,2,FALSE),"")</f>
        <v/>
      </c>
      <c r="O14" s="74" t="str">
        <f>IF(Tabla4[[#This Row],[Total factura / recibí (3)]]="","",Tabla4[[#This Row],[Total factura / recibí (3)]])</f>
        <v/>
      </c>
      <c r="P14" s="74" t="str">
        <f>IF(Tabla4[[#This Row],[Total factura / recibí (3)]]="","",Tabla4[[#This Row],[Total factura / recibí (3)]])</f>
        <v/>
      </c>
      <c r="Q14" s="7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" s="73" t="str">
        <f>IFERROR(IF(A14="CHEQUE","",IF(A14="EFECTIVO","EFECTIVO",IF(A14="TRANSFERENCIA",VLOOKUP(Tabla4[[#This Row],[Concepto]]&amp;"/"&amp;Tabla4[[#This Row],[Relación con el proyecto]],Tabla7[[Concepto/Relación con el proyecto]:[Nº DOCUMENTO]],5,FALSE),IF(A14="TARJETA PREPAGO",VLOOKUP(Tabla4[[#This Row],[Concepto]]&amp;"/"&amp;Tabla4[[#This Row],[Relación con el proyecto]],Tabla7[[Concepto/Relación con el proyecto]:[Nº DOCUMENTO]],5,FALSE),"")))),"")</f>
        <v/>
      </c>
      <c r="S14" s="72" t="str">
        <f ca="1">IFERROR(INDEX(USUARIOS,MATCH($E14,Tabla1[NOMBRE Y APELLIDOS DEL PARTICIPANTE],0),MATCH($S$1,Tabla1[#Headers],0)),"")</f>
        <v/>
      </c>
      <c r="T14" s="72" t="str">
        <f ca="1">IFERROR(INDEX(USUARIOS,MATCH($E14,Tabla1[NOMBRE Y APELLIDOS DEL PARTICIPANTE],0),MATCH($T$1,Tabla1[#Headers],0)),"")</f>
        <v/>
      </c>
      <c r="U14" s="72" t="str">
        <f>IF(Tabla4[[#This Row],[Nombre y apellidos del TITULAR DE LA UC]]="","",Tabla4[[#This Row],[Nombre y apellidos del TITULAR DE LA UC]])</f>
        <v/>
      </c>
      <c r="V14" s="75" t="str">
        <f>IFERROR(VLOOKUP(Tabla4[[#This Row],[Mes de Imputación]],'NO BORRAR'!$E$1:$G$13,2,FALSE),"")</f>
        <v/>
      </c>
      <c r="W14" s="75" t="str">
        <f>IFERROR(VLOOKUP(Tabla4[[#This Row],[Mes de Imputación]],'NO BORRAR'!$E$1:$G$13,3,FALSE),"")</f>
        <v/>
      </c>
      <c r="X14" s="72" t="str">
        <f>IFERROR(VLOOKUP(Tabla4[[#This Row],[Actuación]],'NO BORRAR'!$B$1:$D$8,3,FALSE),"")</f>
        <v/>
      </c>
      <c r="Y14" s="76" t="str">
        <f>IFERROR(VLOOKUP(Tabla4[[#This Row],[Localización]],'NO BORRAR'!$G$15:$H$24,2,FALSE),"")</f>
        <v/>
      </c>
      <c r="Z14" s="73" t="str">
        <f>IFERROR(VLOOKUP(Tabla4[[#This Row],[Actuación]],'NO BORRAR'!$B$1:$C$8,2,FALSE),"")</f>
        <v/>
      </c>
      <c r="AA14" s="73" t="str">
        <f>IF(Tabla4[[#This Row],[Forma de pago]]="TRANSFERENCIA",IFERROR(INDEX(USUARIOS,MATCH($E14,Tabla1[NOMBRE Y APELLIDOS DEL PARTICIPANTE],0),MATCH(A14,Tabla1[#Headers],0)),""),"")</f>
        <v/>
      </c>
      <c r="AB14" s="77" t="str">
        <f>IF(Tabla4[[#This Row],[Forma de pago]]="TARJETA PREPAGO",IFERROR(INDEX(USUARIOS,MATCH($E14,Tabla1[NOMBRE Y APELLIDOS DEL PARTICIPANTE],0),MATCH(A14,Tabla1[#Headers],0)),""),"")</f>
        <v/>
      </c>
      <c r="AC14" s="73" t="str">
        <f>IF(Tabla4[[#This Row],[Forma de pago]]="CHEQUE",Tabla4[[#This Row],[Nombre y apellidos del TITULAR DE LA UC]],(IF(Tabla4[[#This Row],[Forma de pago]]="CHEQUE PORTADOR","AL PORTADOR","")))</f>
        <v/>
      </c>
    </row>
    <row r="15" spans="1:29" x14ac:dyDescent="0.25">
      <c r="A15" s="88"/>
      <c r="B15" s="88"/>
      <c r="C15" s="8"/>
      <c r="D15" s="89"/>
      <c r="E15" s="8"/>
      <c r="F15" s="8" t="str">
        <f>IFERROR(VLOOKUP(Tabla4[[#This Row],[Nombre y apellidos del TITULAR DE LA UC]],Tabla1[[NOMBRE Y APELLIDOS DEL PARTICIPANTE]:[NIE]],3,FALSE),"")</f>
        <v/>
      </c>
      <c r="G15" s="8"/>
      <c r="H15" s="8"/>
      <c r="I15" s="8"/>
      <c r="J15" s="90"/>
      <c r="K15" s="91"/>
      <c r="L15" s="92" t="str">
        <f ca="1">IFERROR(INDEX(USUARIOS,MATCH($E15,Tabla1[NOMBRE Y APELLIDOS DEL PARTICIPANTE],0),MATCH($L$1,Tabla1[#Headers],0)),"")</f>
        <v/>
      </c>
      <c r="M15" s="93" t="str">
        <f>IFERROR(VLOOKUP(Tabla4[[#This Row],[Concepto]]&amp;"/"&amp;Tabla4[[#This Row],[Relación con el proyecto]],Tabla7[[Concepto/Relación con el proyecto]:[DESCRIPCIÓN ASIENTO]],2,FALSE),"")</f>
        <v/>
      </c>
      <c r="N15" s="94" t="str">
        <f>IFERROR(VLOOKUP(Tabla4[[#This Row],[Forma de pago]],'NO BORRAR'!$H$2:$I$6,2,FALSE),"")</f>
        <v/>
      </c>
      <c r="O15" s="95" t="str">
        <f>IF(Tabla4[[#This Row],[Total factura / recibí (3)]]="","",Tabla4[[#This Row],[Total factura / recibí (3)]])</f>
        <v/>
      </c>
      <c r="P15" s="95" t="str">
        <f>IF(Tabla4[[#This Row],[Total factura / recibí (3)]]="","",Tabla4[[#This Row],[Total factura / recibí (3)]])</f>
        <v/>
      </c>
      <c r="Q1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" s="93" t="str">
        <f>IFERROR(IF(A15="CHEQUE","",IF(A15="EFECTIVO","EFECTIVO",IF(A15="TRANSFERENCIA",VLOOKUP(Tabla4[[#This Row],[Concepto]]&amp;"/"&amp;Tabla4[[#This Row],[Relación con el proyecto]],Tabla7[[Concepto/Relación con el proyecto]:[Nº DOCUMENTO]],5,FALSE),IF(A15="TARJETA PREPAGO",VLOOKUP(Tabla4[[#This Row],[Concepto]]&amp;"/"&amp;Tabla4[[#This Row],[Relación con el proyecto]],Tabla7[[Concepto/Relación con el proyecto]:[Nº DOCUMENTO]],5,FALSE),"")))),"")</f>
        <v/>
      </c>
      <c r="S15" s="94" t="str">
        <f ca="1">IFERROR(INDEX(USUARIOS,MATCH($E15,Tabla1[NOMBRE Y APELLIDOS DEL PARTICIPANTE],0),MATCH($S$1,Tabla1[#Headers],0)),"")</f>
        <v/>
      </c>
      <c r="T15" s="94" t="str">
        <f ca="1">IFERROR(INDEX(USUARIOS,MATCH($E15,Tabla1[NOMBRE Y APELLIDOS DEL PARTICIPANTE],0),MATCH($T$1,Tabla1[#Headers],0)),"")</f>
        <v/>
      </c>
      <c r="U15" s="94" t="str">
        <f>IF(Tabla4[[#This Row],[Nombre y apellidos del TITULAR DE LA UC]]="","",Tabla4[[#This Row],[Nombre y apellidos del TITULAR DE LA UC]])</f>
        <v/>
      </c>
      <c r="V15" s="96" t="str">
        <f>IFERROR(VLOOKUP(Tabla4[[#This Row],[Mes de Imputación]],'NO BORRAR'!$E$1:$G$13,2,FALSE),"")</f>
        <v/>
      </c>
      <c r="W15" s="96" t="str">
        <f>IFERROR(VLOOKUP(Tabla4[[#This Row],[Mes de Imputación]],'NO BORRAR'!$E$1:$G$13,3,FALSE),"")</f>
        <v/>
      </c>
      <c r="X15" s="94" t="str">
        <f>IFERROR(VLOOKUP(Tabla4[[#This Row],[Actuación]],'NO BORRAR'!$B$1:$D$8,3,FALSE),"")</f>
        <v/>
      </c>
      <c r="Y15" s="97" t="str">
        <f>IFERROR(VLOOKUP(Tabla4[[#This Row],[Localización]],'NO BORRAR'!$G$15:$H$24,2,FALSE),"")</f>
        <v/>
      </c>
      <c r="Z15" s="93" t="str">
        <f>IFERROR(VLOOKUP(Tabla4[[#This Row],[Actuación]],'NO BORRAR'!$B$1:$C$8,2,FALSE),"")</f>
        <v/>
      </c>
      <c r="AA15" s="93" t="str">
        <f>IF(Tabla4[[#This Row],[Forma de pago]]="TRANSFERENCIA",IFERROR(INDEX(USUARIOS,MATCH($E15,Tabla1[NOMBRE Y APELLIDOS DEL PARTICIPANTE],0),MATCH(A15,Tabla1[#Headers],0)),""),"")</f>
        <v/>
      </c>
      <c r="AB15" s="98" t="str">
        <f>IF(Tabla4[[#This Row],[Forma de pago]]="TARJETA PREPAGO",IFERROR(INDEX(USUARIOS,MATCH($E15,Tabla1[NOMBRE Y APELLIDOS DEL PARTICIPANTE],0),MATCH(A15,Tabla1[#Headers],0)),""),"")</f>
        <v/>
      </c>
      <c r="AC15" s="93" t="str">
        <f>IF(Tabla4[[#This Row],[Forma de pago]]="CHEQUE",Tabla4[[#This Row],[Nombre y apellidos del TITULAR DE LA UC]],(IF(Tabla4[[#This Row],[Forma de pago]]="CHEQUE PORTADOR","AL PORTADOR","")))</f>
        <v/>
      </c>
    </row>
    <row r="16" spans="1:29" x14ac:dyDescent="0.25">
      <c r="A16" s="88"/>
      <c r="B16" s="88"/>
      <c r="C16" s="8"/>
      <c r="D16" s="89"/>
      <c r="E16" s="8"/>
      <c r="F16" s="8" t="str">
        <f>IFERROR(VLOOKUP(Tabla4[[#This Row],[Nombre y apellidos del TITULAR DE LA UC]],Tabla1[[NOMBRE Y APELLIDOS DEL PARTICIPANTE]:[NIE]],3,FALSE),"")</f>
        <v/>
      </c>
      <c r="G16" s="8"/>
      <c r="H16" s="8"/>
      <c r="I16" s="8"/>
      <c r="J16" s="90"/>
      <c r="K16" s="91"/>
      <c r="L16" s="92" t="str">
        <f ca="1">IFERROR(INDEX(USUARIOS,MATCH($E16,Tabla1[NOMBRE Y APELLIDOS DEL PARTICIPANTE],0),MATCH($L$1,Tabla1[#Headers],0)),"")</f>
        <v/>
      </c>
      <c r="M16" s="93" t="str">
        <f>IFERROR(VLOOKUP(Tabla4[[#This Row],[Concepto]]&amp;"/"&amp;Tabla4[[#This Row],[Relación con el proyecto]],Tabla7[[Concepto/Relación con el proyecto]:[DESCRIPCIÓN ASIENTO]],2,FALSE),"")</f>
        <v/>
      </c>
      <c r="N16" s="94" t="str">
        <f>IFERROR(VLOOKUP(Tabla4[[#This Row],[Forma de pago]],'NO BORRAR'!$H$2:$I$6,2,FALSE),"")</f>
        <v/>
      </c>
      <c r="O16" s="95" t="str">
        <f>IF(Tabla4[[#This Row],[Total factura / recibí (3)]]="","",Tabla4[[#This Row],[Total factura / recibí (3)]])</f>
        <v/>
      </c>
      <c r="P16" s="95" t="str">
        <f>IF(Tabla4[[#This Row],[Total factura / recibí (3)]]="","",Tabla4[[#This Row],[Total factura / recibí (3)]])</f>
        <v/>
      </c>
      <c r="Q1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" s="93" t="str">
        <f>IFERROR(IF(A16="CHEQUE","",IF(A16="EFECTIVO","EFECTIVO",IF(A16="TRANSFERENCIA",VLOOKUP(Tabla4[[#This Row],[Concepto]]&amp;"/"&amp;Tabla4[[#This Row],[Relación con el proyecto]],Tabla7[[Concepto/Relación con el proyecto]:[Nº DOCUMENTO]],5,FALSE),IF(A16="TARJETA PREPAGO",VLOOKUP(Tabla4[[#This Row],[Concepto]]&amp;"/"&amp;Tabla4[[#This Row],[Relación con el proyecto]],Tabla7[[Concepto/Relación con el proyecto]:[Nº DOCUMENTO]],5,FALSE),"")))),"")</f>
        <v/>
      </c>
      <c r="S16" s="94" t="str">
        <f ca="1">IFERROR(INDEX(USUARIOS,MATCH($E16,Tabla1[NOMBRE Y APELLIDOS DEL PARTICIPANTE],0),MATCH($S$1,Tabla1[#Headers],0)),"")</f>
        <v/>
      </c>
      <c r="T16" s="94" t="str">
        <f ca="1">IFERROR(INDEX(USUARIOS,MATCH($E16,Tabla1[NOMBRE Y APELLIDOS DEL PARTICIPANTE],0),MATCH($T$1,Tabla1[#Headers],0)),"")</f>
        <v/>
      </c>
      <c r="U16" s="94" t="str">
        <f>IF(Tabla4[[#This Row],[Nombre y apellidos del TITULAR DE LA UC]]="","",Tabla4[[#This Row],[Nombre y apellidos del TITULAR DE LA UC]])</f>
        <v/>
      </c>
      <c r="V16" s="96" t="str">
        <f>IFERROR(VLOOKUP(Tabla4[[#This Row],[Mes de Imputación]],'NO BORRAR'!$E$1:$G$13,2,FALSE),"")</f>
        <v/>
      </c>
      <c r="W16" s="96" t="str">
        <f>IFERROR(VLOOKUP(Tabla4[[#This Row],[Mes de Imputación]],'NO BORRAR'!$E$1:$G$13,3,FALSE),"")</f>
        <v/>
      </c>
      <c r="X16" s="94" t="str">
        <f>IFERROR(VLOOKUP(Tabla4[[#This Row],[Actuación]],'NO BORRAR'!$B$1:$D$8,3,FALSE),"")</f>
        <v/>
      </c>
      <c r="Y16" s="97" t="str">
        <f>IFERROR(VLOOKUP(Tabla4[[#This Row],[Localización]],'NO BORRAR'!$G$15:$H$24,2,FALSE),"")</f>
        <v/>
      </c>
      <c r="Z16" s="93" t="str">
        <f>IFERROR(VLOOKUP(Tabla4[[#This Row],[Actuación]],'NO BORRAR'!$B$1:$C$8,2,FALSE),"")</f>
        <v/>
      </c>
      <c r="AA16" s="93" t="str">
        <f>IF(Tabla4[[#This Row],[Forma de pago]]="TRANSFERENCIA",IFERROR(INDEX(USUARIOS,MATCH($E16,Tabla1[NOMBRE Y APELLIDOS DEL PARTICIPANTE],0),MATCH(A16,Tabla1[#Headers],0)),""),"")</f>
        <v/>
      </c>
      <c r="AB16" s="98" t="str">
        <f>IF(Tabla4[[#This Row],[Forma de pago]]="TARJETA PREPAGO",IFERROR(INDEX(USUARIOS,MATCH($E16,Tabla1[NOMBRE Y APELLIDOS DEL PARTICIPANTE],0),MATCH(A16,Tabla1[#Headers],0)),""),"")</f>
        <v/>
      </c>
      <c r="AC16" s="93" t="str">
        <f>IF(Tabla4[[#This Row],[Forma de pago]]="CHEQUE",Tabla4[[#This Row],[Nombre y apellidos del TITULAR DE LA UC]],(IF(Tabla4[[#This Row],[Forma de pago]]="CHEQUE PORTADOR","AL PORTADOR","")))</f>
        <v/>
      </c>
    </row>
    <row r="17" spans="1:29" x14ac:dyDescent="0.25">
      <c r="A17" s="88"/>
      <c r="B17" s="88"/>
      <c r="C17" s="8"/>
      <c r="D17" s="89"/>
      <c r="E17" s="8"/>
      <c r="F17" s="8" t="str">
        <f>IFERROR(VLOOKUP(Tabla4[[#This Row],[Nombre y apellidos del TITULAR DE LA UC]],Tabla1[[NOMBRE Y APELLIDOS DEL PARTICIPANTE]:[NIE]],3,FALSE),"")</f>
        <v/>
      </c>
      <c r="G17" s="8"/>
      <c r="H17" s="8"/>
      <c r="I17" s="8"/>
      <c r="J17" s="90"/>
      <c r="K17" s="91"/>
      <c r="L17" s="92" t="str">
        <f ca="1">IFERROR(INDEX(USUARIOS,MATCH($E17,Tabla1[NOMBRE Y APELLIDOS DEL PARTICIPANTE],0),MATCH($L$1,Tabla1[#Headers],0)),"")</f>
        <v/>
      </c>
      <c r="M17" s="93" t="str">
        <f>IFERROR(VLOOKUP(Tabla4[[#This Row],[Concepto]]&amp;"/"&amp;Tabla4[[#This Row],[Relación con el proyecto]],Tabla7[[Concepto/Relación con el proyecto]:[DESCRIPCIÓN ASIENTO]],2,FALSE),"")</f>
        <v/>
      </c>
      <c r="N17" s="94" t="str">
        <f>IFERROR(VLOOKUP(Tabla4[[#This Row],[Forma de pago]],'NO BORRAR'!$H$2:$I$6,2,FALSE),"")</f>
        <v/>
      </c>
      <c r="O17" s="95" t="str">
        <f>IF(Tabla4[[#This Row],[Total factura / recibí (3)]]="","",Tabla4[[#This Row],[Total factura / recibí (3)]])</f>
        <v/>
      </c>
      <c r="P17" s="95" t="str">
        <f>IF(Tabla4[[#This Row],[Total factura / recibí (3)]]="","",Tabla4[[#This Row],[Total factura / recibí (3)]])</f>
        <v/>
      </c>
      <c r="Q1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" s="93" t="str">
        <f>IFERROR(IF(A17="CHEQUE","",IF(A17="EFECTIVO","EFECTIVO",IF(A17="TRANSFERENCIA",VLOOKUP(Tabla4[[#This Row],[Concepto]]&amp;"/"&amp;Tabla4[[#This Row],[Relación con el proyecto]],Tabla7[[Concepto/Relación con el proyecto]:[Nº DOCUMENTO]],5,FALSE),IF(A17="TARJETA PREPAGO",VLOOKUP(Tabla4[[#This Row],[Concepto]]&amp;"/"&amp;Tabla4[[#This Row],[Relación con el proyecto]],Tabla7[[Concepto/Relación con el proyecto]:[Nº DOCUMENTO]],5,FALSE),"")))),"")</f>
        <v/>
      </c>
      <c r="S17" s="94" t="str">
        <f ca="1">IFERROR(INDEX(USUARIOS,MATCH($E17,Tabla1[NOMBRE Y APELLIDOS DEL PARTICIPANTE],0),MATCH($S$1,Tabla1[#Headers],0)),"")</f>
        <v/>
      </c>
      <c r="T17" s="94" t="str">
        <f ca="1">IFERROR(INDEX(USUARIOS,MATCH($E17,Tabla1[NOMBRE Y APELLIDOS DEL PARTICIPANTE],0),MATCH($T$1,Tabla1[#Headers],0)),"")</f>
        <v/>
      </c>
      <c r="U17" s="94" t="str">
        <f>IF(Tabla4[[#This Row],[Nombre y apellidos del TITULAR DE LA UC]]="","",Tabla4[[#This Row],[Nombre y apellidos del TITULAR DE LA UC]])</f>
        <v/>
      </c>
      <c r="V17" s="96" t="str">
        <f>IFERROR(VLOOKUP(Tabla4[[#This Row],[Mes de Imputación]],'NO BORRAR'!$E$1:$G$13,2,FALSE),"")</f>
        <v/>
      </c>
      <c r="W17" s="96" t="str">
        <f>IFERROR(VLOOKUP(Tabla4[[#This Row],[Mes de Imputación]],'NO BORRAR'!$E$1:$G$13,3,FALSE),"")</f>
        <v/>
      </c>
      <c r="X17" s="94" t="str">
        <f>IFERROR(VLOOKUP(Tabla4[[#This Row],[Actuación]],'NO BORRAR'!$B$1:$D$8,3,FALSE),"")</f>
        <v/>
      </c>
      <c r="Y17" s="97" t="str">
        <f>IFERROR(VLOOKUP(Tabla4[[#This Row],[Localización]],'NO BORRAR'!$G$15:$H$24,2,FALSE),"")</f>
        <v/>
      </c>
      <c r="Z17" s="93" t="str">
        <f>IFERROR(VLOOKUP(Tabla4[[#This Row],[Actuación]],'NO BORRAR'!$B$1:$C$8,2,FALSE),"")</f>
        <v/>
      </c>
      <c r="AA17" s="93" t="str">
        <f>IF(Tabla4[[#This Row],[Forma de pago]]="TRANSFERENCIA",IFERROR(INDEX(USUARIOS,MATCH($E17,Tabla1[NOMBRE Y APELLIDOS DEL PARTICIPANTE],0),MATCH(A17,Tabla1[#Headers],0)),""),"")</f>
        <v/>
      </c>
      <c r="AB17" s="98" t="str">
        <f>IF(Tabla4[[#This Row],[Forma de pago]]="TARJETA PREPAGO",IFERROR(INDEX(USUARIOS,MATCH($E17,Tabla1[NOMBRE Y APELLIDOS DEL PARTICIPANTE],0),MATCH(A17,Tabla1[#Headers],0)),""),"")</f>
        <v/>
      </c>
      <c r="AC17" s="93" t="str">
        <f>IF(Tabla4[[#This Row],[Forma de pago]]="CHEQUE",Tabla4[[#This Row],[Nombre y apellidos del TITULAR DE LA UC]],(IF(Tabla4[[#This Row],[Forma de pago]]="CHEQUE PORTADOR","AL PORTADOR","")))</f>
        <v/>
      </c>
    </row>
    <row r="18" spans="1:29" x14ac:dyDescent="0.25">
      <c r="A18" s="88"/>
      <c r="B18" s="88"/>
      <c r="C18" s="8"/>
      <c r="D18" s="89"/>
      <c r="E18" s="8"/>
      <c r="F18" s="8" t="str">
        <f>IFERROR(VLOOKUP(Tabla4[[#This Row],[Nombre y apellidos del TITULAR DE LA UC]],Tabla1[[NOMBRE Y APELLIDOS DEL PARTICIPANTE]:[NIE]],3,FALSE),"")</f>
        <v/>
      </c>
      <c r="G18" s="8"/>
      <c r="H18" s="8"/>
      <c r="I18" s="8"/>
      <c r="J18" s="90"/>
      <c r="K18" s="91"/>
      <c r="L18" s="92" t="str">
        <f ca="1">IFERROR(INDEX(USUARIOS,MATCH($E18,Tabla1[NOMBRE Y APELLIDOS DEL PARTICIPANTE],0),MATCH($L$1,Tabla1[#Headers],0)),"")</f>
        <v/>
      </c>
      <c r="M18" s="93" t="str">
        <f>IFERROR(VLOOKUP(Tabla4[[#This Row],[Concepto]]&amp;"/"&amp;Tabla4[[#This Row],[Relación con el proyecto]],Tabla7[[Concepto/Relación con el proyecto]:[DESCRIPCIÓN ASIENTO]],2,FALSE),"")</f>
        <v/>
      </c>
      <c r="N18" s="94" t="str">
        <f>IFERROR(VLOOKUP(Tabla4[[#This Row],[Forma de pago]],'NO BORRAR'!$H$2:$I$6,2,FALSE),"")</f>
        <v/>
      </c>
      <c r="O18" s="95" t="str">
        <f>IF(Tabla4[[#This Row],[Total factura / recibí (3)]]="","",Tabla4[[#This Row],[Total factura / recibí (3)]])</f>
        <v/>
      </c>
      <c r="P18" s="95" t="str">
        <f>IF(Tabla4[[#This Row],[Total factura / recibí (3)]]="","",Tabla4[[#This Row],[Total factura / recibí (3)]])</f>
        <v/>
      </c>
      <c r="Q1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" s="93" t="str">
        <f>IFERROR(IF(A18="CHEQUE","",IF(A18="EFECTIVO","EFECTIVO",IF(A18="TRANSFERENCIA",VLOOKUP(Tabla4[[#This Row],[Concepto]]&amp;"/"&amp;Tabla4[[#This Row],[Relación con el proyecto]],Tabla7[[Concepto/Relación con el proyecto]:[Nº DOCUMENTO]],5,FALSE),IF(A18="TARJETA PREPAGO",VLOOKUP(Tabla4[[#This Row],[Concepto]]&amp;"/"&amp;Tabla4[[#This Row],[Relación con el proyecto]],Tabla7[[Concepto/Relación con el proyecto]:[Nº DOCUMENTO]],5,FALSE),"")))),"")</f>
        <v/>
      </c>
      <c r="S18" s="94" t="str">
        <f ca="1">IFERROR(INDEX(USUARIOS,MATCH($E18,Tabla1[NOMBRE Y APELLIDOS DEL PARTICIPANTE],0),MATCH($S$1,Tabla1[#Headers],0)),"")</f>
        <v/>
      </c>
      <c r="T18" s="94" t="str">
        <f ca="1">IFERROR(INDEX(USUARIOS,MATCH($E18,Tabla1[NOMBRE Y APELLIDOS DEL PARTICIPANTE],0),MATCH($T$1,Tabla1[#Headers],0)),"")</f>
        <v/>
      </c>
      <c r="U18" s="94" t="str">
        <f>IF(Tabla4[[#This Row],[Nombre y apellidos del TITULAR DE LA UC]]="","",Tabla4[[#This Row],[Nombre y apellidos del TITULAR DE LA UC]])</f>
        <v/>
      </c>
      <c r="V18" s="96" t="str">
        <f>IFERROR(VLOOKUP(Tabla4[[#This Row],[Mes de Imputación]],'NO BORRAR'!$E$1:$G$13,2,FALSE),"")</f>
        <v/>
      </c>
      <c r="W18" s="96" t="str">
        <f>IFERROR(VLOOKUP(Tabla4[[#This Row],[Mes de Imputación]],'NO BORRAR'!$E$1:$G$13,3,FALSE),"")</f>
        <v/>
      </c>
      <c r="X18" s="94" t="str">
        <f>IFERROR(VLOOKUP(Tabla4[[#This Row],[Actuación]],'NO BORRAR'!$B$1:$D$8,3,FALSE),"")</f>
        <v/>
      </c>
      <c r="Y18" s="97" t="str">
        <f>IFERROR(VLOOKUP(Tabla4[[#This Row],[Localización]],'NO BORRAR'!$G$15:$H$24,2,FALSE),"")</f>
        <v/>
      </c>
      <c r="Z18" s="93" t="str">
        <f>IFERROR(VLOOKUP(Tabla4[[#This Row],[Actuación]],'NO BORRAR'!$B$1:$C$8,2,FALSE),"")</f>
        <v/>
      </c>
      <c r="AA18" s="93" t="str">
        <f>IF(Tabla4[[#This Row],[Forma de pago]]="TRANSFERENCIA",IFERROR(INDEX(USUARIOS,MATCH($E18,Tabla1[NOMBRE Y APELLIDOS DEL PARTICIPANTE],0),MATCH(A18,Tabla1[#Headers],0)),""),"")</f>
        <v/>
      </c>
      <c r="AB18" s="98" t="str">
        <f>IF(Tabla4[[#This Row],[Forma de pago]]="TARJETA PREPAGO",IFERROR(INDEX(USUARIOS,MATCH($E18,Tabla1[NOMBRE Y APELLIDOS DEL PARTICIPANTE],0),MATCH(A18,Tabla1[#Headers],0)),""),"")</f>
        <v/>
      </c>
      <c r="AC18" s="93" t="str">
        <f>IF(Tabla4[[#This Row],[Forma de pago]]="CHEQUE",Tabla4[[#This Row],[Nombre y apellidos del TITULAR DE LA UC]],(IF(Tabla4[[#This Row],[Forma de pago]]="CHEQUE PORTADOR","AL PORTADOR","")))</f>
        <v/>
      </c>
    </row>
    <row r="19" spans="1:29" x14ac:dyDescent="0.25">
      <c r="A19" s="88"/>
      <c r="B19" s="88"/>
      <c r="C19" s="8"/>
      <c r="D19" s="89"/>
      <c r="E19" s="8"/>
      <c r="F19" s="8" t="str">
        <f>IFERROR(VLOOKUP(Tabla4[[#This Row],[Nombre y apellidos del TITULAR DE LA UC]],Tabla1[[NOMBRE Y APELLIDOS DEL PARTICIPANTE]:[NIE]],3,FALSE),"")</f>
        <v/>
      </c>
      <c r="G19" s="8"/>
      <c r="H19" s="8"/>
      <c r="I19" s="8"/>
      <c r="J19" s="90"/>
      <c r="K19" s="91"/>
      <c r="L19" s="92" t="str">
        <f ca="1">IFERROR(INDEX(USUARIOS,MATCH($E19,Tabla1[NOMBRE Y APELLIDOS DEL PARTICIPANTE],0),MATCH($L$1,Tabla1[#Headers],0)),"")</f>
        <v/>
      </c>
      <c r="M19" s="93" t="str">
        <f>IFERROR(VLOOKUP(Tabla4[[#This Row],[Concepto]]&amp;"/"&amp;Tabla4[[#This Row],[Relación con el proyecto]],Tabla7[[Concepto/Relación con el proyecto]:[DESCRIPCIÓN ASIENTO]],2,FALSE),"")</f>
        <v/>
      </c>
      <c r="N19" s="94" t="str">
        <f>IFERROR(VLOOKUP(Tabla4[[#This Row],[Forma de pago]],'NO BORRAR'!$H$2:$I$6,2,FALSE),"")</f>
        <v/>
      </c>
      <c r="O19" s="95" t="str">
        <f>IF(Tabla4[[#This Row],[Total factura / recibí (3)]]="","",Tabla4[[#This Row],[Total factura / recibí (3)]])</f>
        <v/>
      </c>
      <c r="P19" s="95" t="str">
        <f>IF(Tabla4[[#This Row],[Total factura / recibí (3)]]="","",Tabla4[[#This Row],[Total factura / recibí (3)]])</f>
        <v/>
      </c>
      <c r="Q1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" s="93" t="str">
        <f>IFERROR(IF(A19="CHEQUE","",IF(A19="EFECTIVO","EFECTIVO",IF(A19="TRANSFERENCIA",VLOOKUP(Tabla4[[#This Row],[Concepto]]&amp;"/"&amp;Tabla4[[#This Row],[Relación con el proyecto]],Tabla7[[Concepto/Relación con el proyecto]:[Nº DOCUMENTO]],5,FALSE),IF(A19="TARJETA PREPAGO",VLOOKUP(Tabla4[[#This Row],[Concepto]]&amp;"/"&amp;Tabla4[[#This Row],[Relación con el proyecto]],Tabla7[[Concepto/Relación con el proyecto]:[Nº DOCUMENTO]],5,FALSE),"")))),"")</f>
        <v/>
      </c>
      <c r="S19" s="94" t="str">
        <f ca="1">IFERROR(INDEX(USUARIOS,MATCH($E19,Tabla1[NOMBRE Y APELLIDOS DEL PARTICIPANTE],0),MATCH($S$1,Tabla1[#Headers],0)),"")</f>
        <v/>
      </c>
      <c r="T19" s="94" t="str">
        <f ca="1">IFERROR(INDEX(USUARIOS,MATCH($E19,Tabla1[NOMBRE Y APELLIDOS DEL PARTICIPANTE],0),MATCH($T$1,Tabla1[#Headers],0)),"")</f>
        <v/>
      </c>
      <c r="U19" s="94" t="str">
        <f>IF(Tabla4[[#This Row],[Nombre y apellidos del TITULAR DE LA UC]]="","",Tabla4[[#This Row],[Nombre y apellidos del TITULAR DE LA UC]])</f>
        <v/>
      </c>
      <c r="V19" s="96" t="str">
        <f>IFERROR(VLOOKUP(Tabla4[[#This Row],[Mes de Imputación]],'NO BORRAR'!$E$1:$G$13,2,FALSE),"")</f>
        <v/>
      </c>
      <c r="W19" s="96" t="str">
        <f>IFERROR(VLOOKUP(Tabla4[[#This Row],[Mes de Imputación]],'NO BORRAR'!$E$1:$G$13,3,FALSE),"")</f>
        <v/>
      </c>
      <c r="X19" s="94" t="str">
        <f>IFERROR(VLOOKUP(Tabla4[[#This Row],[Actuación]],'NO BORRAR'!$B$1:$D$8,3,FALSE),"")</f>
        <v/>
      </c>
      <c r="Y19" s="97" t="str">
        <f>IFERROR(VLOOKUP(Tabla4[[#This Row],[Localización]],'NO BORRAR'!$G$15:$H$24,2,FALSE),"")</f>
        <v/>
      </c>
      <c r="Z19" s="93" t="str">
        <f>IFERROR(VLOOKUP(Tabla4[[#This Row],[Actuación]],'NO BORRAR'!$B$1:$C$8,2,FALSE),"")</f>
        <v/>
      </c>
      <c r="AA19" s="93" t="str">
        <f>IF(Tabla4[[#This Row],[Forma de pago]]="TRANSFERENCIA",IFERROR(INDEX(USUARIOS,MATCH($E19,Tabla1[NOMBRE Y APELLIDOS DEL PARTICIPANTE],0),MATCH(A19,Tabla1[#Headers],0)),""),"")</f>
        <v/>
      </c>
      <c r="AB19" s="98" t="str">
        <f>IF(Tabla4[[#This Row],[Forma de pago]]="TARJETA PREPAGO",IFERROR(INDEX(USUARIOS,MATCH($E19,Tabla1[NOMBRE Y APELLIDOS DEL PARTICIPANTE],0),MATCH(A19,Tabla1[#Headers],0)),""),"")</f>
        <v/>
      </c>
      <c r="AC19" s="93" t="str">
        <f>IF(Tabla4[[#This Row],[Forma de pago]]="CHEQUE",Tabla4[[#This Row],[Nombre y apellidos del TITULAR DE LA UC]],(IF(Tabla4[[#This Row],[Forma de pago]]="CHEQUE PORTADOR","AL PORTADOR","")))</f>
        <v/>
      </c>
    </row>
    <row r="20" spans="1:29" x14ac:dyDescent="0.25">
      <c r="A20" s="88"/>
      <c r="B20" s="88"/>
      <c r="C20" s="8"/>
      <c r="D20" s="89"/>
      <c r="E20" s="8"/>
      <c r="F20" s="8" t="str">
        <f>IFERROR(VLOOKUP(Tabla4[[#This Row],[Nombre y apellidos del TITULAR DE LA UC]],Tabla1[[NOMBRE Y APELLIDOS DEL PARTICIPANTE]:[NIE]],3,FALSE),"")</f>
        <v/>
      </c>
      <c r="G20" s="8"/>
      <c r="H20" s="8"/>
      <c r="I20" s="8"/>
      <c r="J20" s="90"/>
      <c r="K20" s="91"/>
      <c r="L20" s="92" t="str">
        <f ca="1">IFERROR(INDEX(USUARIOS,MATCH($E20,Tabla1[NOMBRE Y APELLIDOS DEL PARTICIPANTE],0),MATCH($L$1,Tabla1[#Headers],0)),"")</f>
        <v/>
      </c>
      <c r="M20" s="93" t="str">
        <f>IFERROR(VLOOKUP(Tabla4[[#This Row],[Concepto]]&amp;"/"&amp;Tabla4[[#This Row],[Relación con el proyecto]],Tabla7[[Concepto/Relación con el proyecto]:[DESCRIPCIÓN ASIENTO]],2,FALSE),"")</f>
        <v/>
      </c>
      <c r="N20" s="94" t="str">
        <f>IFERROR(VLOOKUP(Tabla4[[#This Row],[Forma de pago]],'NO BORRAR'!$H$2:$I$6,2,FALSE),"")</f>
        <v/>
      </c>
      <c r="O20" s="95" t="str">
        <f>IF(Tabla4[[#This Row],[Total factura / recibí (3)]]="","",Tabla4[[#This Row],[Total factura / recibí (3)]])</f>
        <v/>
      </c>
      <c r="P20" s="95" t="str">
        <f>IF(Tabla4[[#This Row],[Total factura / recibí (3)]]="","",Tabla4[[#This Row],[Total factura / recibí (3)]])</f>
        <v/>
      </c>
      <c r="Q2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" s="93" t="str">
        <f>IFERROR(IF(A20="CHEQUE","",IF(A20="EFECTIVO","EFECTIVO",IF(A20="TRANSFERENCIA",VLOOKUP(Tabla4[[#This Row],[Concepto]]&amp;"/"&amp;Tabla4[[#This Row],[Relación con el proyecto]],Tabla7[[Concepto/Relación con el proyecto]:[Nº DOCUMENTO]],5,FALSE),IF(A20="TARJETA PREPAGO",VLOOKUP(Tabla4[[#This Row],[Concepto]]&amp;"/"&amp;Tabla4[[#This Row],[Relación con el proyecto]],Tabla7[[Concepto/Relación con el proyecto]:[Nº DOCUMENTO]],5,FALSE),"")))),"")</f>
        <v/>
      </c>
      <c r="S20" s="94" t="str">
        <f ca="1">IFERROR(INDEX(USUARIOS,MATCH($E20,Tabla1[NOMBRE Y APELLIDOS DEL PARTICIPANTE],0),MATCH($S$1,Tabla1[#Headers],0)),"")</f>
        <v/>
      </c>
      <c r="T20" s="94" t="str">
        <f ca="1">IFERROR(INDEX(USUARIOS,MATCH($E20,Tabla1[NOMBRE Y APELLIDOS DEL PARTICIPANTE],0),MATCH($T$1,Tabla1[#Headers],0)),"")</f>
        <v/>
      </c>
      <c r="U20" s="94" t="str">
        <f>IF(Tabla4[[#This Row],[Nombre y apellidos del TITULAR DE LA UC]]="","",Tabla4[[#This Row],[Nombre y apellidos del TITULAR DE LA UC]])</f>
        <v/>
      </c>
      <c r="V20" s="96" t="str">
        <f>IFERROR(VLOOKUP(Tabla4[[#This Row],[Mes de Imputación]],'NO BORRAR'!$E$1:$G$13,2,FALSE),"")</f>
        <v/>
      </c>
      <c r="W20" s="96" t="str">
        <f>IFERROR(VLOOKUP(Tabla4[[#This Row],[Mes de Imputación]],'NO BORRAR'!$E$1:$G$13,3,FALSE),"")</f>
        <v/>
      </c>
      <c r="X20" s="94" t="str">
        <f>IFERROR(VLOOKUP(Tabla4[[#This Row],[Actuación]],'NO BORRAR'!$B$1:$D$8,3,FALSE),"")</f>
        <v/>
      </c>
      <c r="Y20" s="97" t="str">
        <f>IFERROR(VLOOKUP(Tabla4[[#This Row],[Localización]],'NO BORRAR'!$G$15:$H$24,2,FALSE),"")</f>
        <v/>
      </c>
      <c r="Z20" s="93" t="str">
        <f>IFERROR(VLOOKUP(Tabla4[[#This Row],[Actuación]],'NO BORRAR'!$B$1:$C$8,2,FALSE),"")</f>
        <v/>
      </c>
      <c r="AA20" s="93" t="str">
        <f>IF(Tabla4[[#This Row],[Forma de pago]]="TRANSFERENCIA",IFERROR(INDEX(USUARIOS,MATCH($E20,Tabla1[NOMBRE Y APELLIDOS DEL PARTICIPANTE],0),MATCH(A20,Tabla1[#Headers],0)),""),"")</f>
        <v/>
      </c>
      <c r="AB20" s="98" t="str">
        <f>IF(Tabla4[[#This Row],[Forma de pago]]="TARJETA PREPAGO",IFERROR(INDEX(USUARIOS,MATCH($E20,Tabla1[NOMBRE Y APELLIDOS DEL PARTICIPANTE],0),MATCH(A20,Tabla1[#Headers],0)),""),"")</f>
        <v/>
      </c>
      <c r="AC20" s="93" t="str">
        <f>IF(Tabla4[[#This Row],[Forma de pago]]="CHEQUE",Tabla4[[#This Row],[Nombre y apellidos del TITULAR DE LA UC]],(IF(Tabla4[[#This Row],[Forma de pago]]="CHEQUE PORTADOR","AL PORTADOR","")))</f>
        <v/>
      </c>
    </row>
    <row r="21" spans="1:29" x14ac:dyDescent="0.25">
      <c r="A21" s="88"/>
      <c r="B21" s="88"/>
      <c r="C21" s="8"/>
      <c r="D21" s="89"/>
      <c r="E21" s="8"/>
      <c r="F21" s="8" t="str">
        <f>IFERROR(VLOOKUP(Tabla4[[#This Row],[Nombre y apellidos del TITULAR DE LA UC]],Tabla1[[NOMBRE Y APELLIDOS DEL PARTICIPANTE]:[NIE]],3,FALSE),"")</f>
        <v/>
      </c>
      <c r="G21" s="8"/>
      <c r="H21" s="8"/>
      <c r="I21" s="8"/>
      <c r="J21" s="90"/>
      <c r="K21" s="91"/>
      <c r="L21" s="92" t="str">
        <f ca="1">IFERROR(INDEX(USUARIOS,MATCH($E21,Tabla1[NOMBRE Y APELLIDOS DEL PARTICIPANTE],0),MATCH($L$1,Tabla1[#Headers],0)),"")</f>
        <v/>
      </c>
      <c r="M21" s="93" t="str">
        <f>IFERROR(VLOOKUP(Tabla4[[#This Row],[Concepto]]&amp;"/"&amp;Tabla4[[#This Row],[Relación con el proyecto]],Tabla7[[Concepto/Relación con el proyecto]:[DESCRIPCIÓN ASIENTO]],2,FALSE),"")</f>
        <v/>
      </c>
      <c r="N21" s="94" t="str">
        <f>IFERROR(VLOOKUP(Tabla4[[#This Row],[Forma de pago]],'NO BORRAR'!$H$2:$I$6,2,FALSE),"")</f>
        <v/>
      </c>
      <c r="O21" s="95" t="str">
        <f>IF(Tabla4[[#This Row],[Total factura / recibí (3)]]="","",Tabla4[[#This Row],[Total factura / recibí (3)]])</f>
        <v/>
      </c>
      <c r="P21" s="95" t="str">
        <f>IF(Tabla4[[#This Row],[Total factura / recibí (3)]]="","",Tabla4[[#This Row],[Total factura / recibí (3)]])</f>
        <v/>
      </c>
      <c r="Q2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" s="93" t="str">
        <f>IFERROR(IF(A21="CHEQUE","",IF(A21="EFECTIVO","EFECTIVO",IF(A21="TRANSFERENCIA",VLOOKUP(Tabla4[[#This Row],[Concepto]]&amp;"/"&amp;Tabla4[[#This Row],[Relación con el proyecto]],Tabla7[[Concepto/Relación con el proyecto]:[Nº DOCUMENTO]],5,FALSE),IF(A21="TARJETA PREPAGO",VLOOKUP(Tabla4[[#This Row],[Concepto]]&amp;"/"&amp;Tabla4[[#This Row],[Relación con el proyecto]],Tabla7[[Concepto/Relación con el proyecto]:[Nº DOCUMENTO]],5,FALSE),"")))),"")</f>
        <v/>
      </c>
      <c r="S21" s="94" t="str">
        <f ca="1">IFERROR(INDEX(USUARIOS,MATCH($E21,Tabla1[NOMBRE Y APELLIDOS DEL PARTICIPANTE],0),MATCH($S$1,Tabla1[#Headers],0)),"")</f>
        <v/>
      </c>
      <c r="T21" s="94" t="str">
        <f ca="1">IFERROR(INDEX(USUARIOS,MATCH($E21,Tabla1[NOMBRE Y APELLIDOS DEL PARTICIPANTE],0),MATCH($T$1,Tabla1[#Headers],0)),"")</f>
        <v/>
      </c>
      <c r="U21" s="94" t="str">
        <f>IF(Tabla4[[#This Row],[Nombre y apellidos del TITULAR DE LA UC]]="","",Tabla4[[#This Row],[Nombre y apellidos del TITULAR DE LA UC]])</f>
        <v/>
      </c>
      <c r="V21" s="96" t="str">
        <f>IFERROR(VLOOKUP(Tabla4[[#This Row],[Mes de Imputación]],'NO BORRAR'!$E$1:$G$13,2,FALSE),"")</f>
        <v/>
      </c>
      <c r="W21" s="96" t="str">
        <f>IFERROR(VLOOKUP(Tabla4[[#This Row],[Mes de Imputación]],'NO BORRAR'!$E$1:$G$13,3,FALSE),"")</f>
        <v/>
      </c>
      <c r="X21" s="94" t="str">
        <f>IFERROR(VLOOKUP(Tabla4[[#This Row],[Actuación]],'NO BORRAR'!$B$1:$D$8,3,FALSE),"")</f>
        <v/>
      </c>
      <c r="Y21" s="97" t="str">
        <f>IFERROR(VLOOKUP(Tabla4[[#This Row],[Localización]],'NO BORRAR'!$G$15:$H$24,2,FALSE),"")</f>
        <v/>
      </c>
      <c r="Z21" s="93" t="str">
        <f>IFERROR(VLOOKUP(Tabla4[[#This Row],[Actuación]],'NO BORRAR'!$B$1:$C$8,2,FALSE),"")</f>
        <v/>
      </c>
      <c r="AA21" s="93" t="str">
        <f>IF(Tabla4[[#This Row],[Forma de pago]]="TRANSFERENCIA",IFERROR(INDEX(USUARIOS,MATCH($E21,Tabla1[NOMBRE Y APELLIDOS DEL PARTICIPANTE],0),MATCH(A21,Tabla1[#Headers],0)),""),"")</f>
        <v/>
      </c>
      <c r="AB21" s="98" t="str">
        <f>IF(Tabla4[[#This Row],[Forma de pago]]="TARJETA PREPAGO",IFERROR(INDEX(USUARIOS,MATCH($E21,Tabla1[NOMBRE Y APELLIDOS DEL PARTICIPANTE],0),MATCH(A21,Tabla1[#Headers],0)),""),"")</f>
        <v/>
      </c>
      <c r="AC21" s="93" t="str">
        <f>IF(Tabla4[[#This Row],[Forma de pago]]="CHEQUE",Tabla4[[#This Row],[Nombre y apellidos del TITULAR DE LA UC]],(IF(Tabla4[[#This Row],[Forma de pago]]="CHEQUE PORTADOR","AL PORTADOR","")))</f>
        <v/>
      </c>
    </row>
    <row r="22" spans="1:29" x14ac:dyDescent="0.25">
      <c r="A22" s="88"/>
      <c r="B22" s="88"/>
      <c r="C22" s="8"/>
      <c r="D22" s="89"/>
      <c r="E22" s="8"/>
      <c r="F22" s="8" t="str">
        <f>IFERROR(VLOOKUP(Tabla4[[#This Row],[Nombre y apellidos del TITULAR DE LA UC]],Tabla1[[NOMBRE Y APELLIDOS DEL PARTICIPANTE]:[NIE]],3,FALSE),"")</f>
        <v/>
      </c>
      <c r="G22" s="8"/>
      <c r="H22" s="8"/>
      <c r="I22" s="8"/>
      <c r="J22" s="90"/>
      <c r="K22" s="91"/>
      <c r="L22" s="92" t="str">
        <f ca="1">IFERROR(INDEX(USUARIOS,MATCH($E22,Tabla1[NOMBRE Y APELLIDOS DEL PARTICIPANTE],0),MATCH($L$1,Tabla1[#Headers],0)),"")</f>
        <v/>
      </c>
      <c r="M22" s="93" t="str">
        <f>IFERROR(VLOOKUP(Tabla4[[#This Row],[Concepto]]&amp;"/"&amp;Tabla4[[#This Row],[Relación con el proyecto]],Tabla7[[Concepto/Relación con el proyecto]:[DESCRIPCIÓN ASIENTO]],2,FALSE),"")</f>
        <v/>
      </c>
      <c r="N22" s="94" t="str">
        <f>IFERROR(VLOOKUP(Tabla4[[#This Row],[Forma de pago]],'NO BORRAR'!$H$2:$I$6,2,FALSE),"")</f>
        <v/>
      </c>
      <c r="O22" s="95" t="str">
        <f>IF(Tabla4[[#This Row],[Total factura / recibí (3)]]="","",Tabla4[[#This Row],[Total factura / recibí (3)]])</f>
        <v/>
      </c>
      <c r="P22" s="95" t="str">
        <f>IF(Tabla4[[#This Row],[Total factura / recibí (3)]]="","",Tabla4[[#This Row],[Total factura / recibí (3)]])</f>
        <v/>
      </c>
      <c r="Q2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" s="93" t="str">
        <f>IFERROR(IF(A22="CHEQUE","",IF(A22="EFECTIVO","EFECTIVO",IF(A22="TRANSFERENCIA",VLOOKUP(Tabla4[[#This Row],[Concepto]]&amp;"/"&amp;Tabla4[[#This Row],[Relación con el proyecto]],Tabla7[[Concepto/Relación con el proyecto]:[Nº DOCUMENTO]],5,FALSE),IF(A22="TARJETA PREPAGO",VLOOKUP(Tabla4[[#This Row],[Concepto]]&amp;"/"&amp;Tabla4[[#This Row],[Relación con el proyecto]],Tabla7[[Concepto/Relación con el proyecto]:[Nº DOCUMENTO]],5,FALSE),"")))),"")</f>
        <v/>
      </c>
      <c r="S22" s="94" t="str">
        <f ca="1">IFERROR(INDEX(USUARIOS,MATCH($E22,Tabla1[NOMBRE Y APELLIDOS DEL PARTICIPANTE],0),MATCH($S$1,Tabla1[#Headers],0)),"")</f>
        <v/>
      </c>
      <c r="T22" s="94" t="str">
        <f ca="1">IFERROR(INDEX(USUARIOS,MATCH($E22,Tabla1[NOMBRE Y APELLIDOS DEL PARTICIPANTE],0),MATCH($T$1,Tabla1[#Headers],0)),"")</f>
        <v/>
      </c>
      <c r="U22" s="94" t="str">
        <f>IF(Tabla4[[#This Row],[Nombre y apellidos del TITULAR DE LA UC]]="","",Tabla4[[#This Row],[Nombre y apellidos del TITULAR DE LA UC]])</f>
        <v/>
      </c>
      <c r="V22" s="96" t="str">
        <f>IFERROR(VLOOKUP(Tabla4[[#This Row],[Mes de Imputación]],'NO BORRAR'!$E$1:$G$13,2,FALSE),"")</f>
        <v/>
      </c>
      <c r="W22" s="96" t="str">
        <f>IFERROR(VLOOKUP(Tabla4[[#This Row],[Mes de Imputación]],'NO BORRAR'!$E$1:$G$13,3,FALSE),"")</f>
        <v/>
      </c>
      <c r="X22" s="94" t="str">
        <f>IFERROR(VLOOKUP(Tabla4[[#This Row],[Actuación]],'NO BORRAR'!$B$1:$D$8,3,FALSE),"")</f>
        <v/>
      </c>
      <c r="Y22" s="97" t="str">
        <f>IFERROR(VLOOKUP(Tabla4[[#This Row],[Localización]],'NO BORRAR'!$G$15:$H$24,2,FALSE),"")</f>
        <v/>
      </c>
      <c r="Z22" s="93" t="str">
        <f>IFERROR(VLOOKUP(Tabla4[[#This Row],[Actuación]],'NO BORRAR'!$B$1:$C$8,2,FALSE),"")</f>
        <v/>
      </c>
      <c r="AA22" s="93" t="str">
        <f>IF(Tabla4[[#This Row],[Forma de pago]]="TRANSFERENCIA",IFERROR(INDEX(USUARIOS,MATCH($E22,Tabla1[NOMBRE Y APELLIDOS DEL PARTICIPANTE],0),MATCH(A22,Tabla1[#Headers],0)),""),"")</f>
        <v/>
      </c>
      <c r="AB22" s="98" t="str">
        <f>IF(Tabla4[[#This Row],[Forma de pago]]="TARJETA PREPAGO",IFERROR(INDEX(USUARIOS,MATCH($E22,Tabla1[NOMBRE Y APELLIDOS DEL PARTICIPANTE],0),MATCH(A22,Tabla1[#Headers],0)),""),"")</f>
        <v/>
      </c>
      <c r="AC22" s="93" t="str">
        <f>IF(Tabla4[[#This Row],[Forma de pago]]="CHEQUE",Tabla4[[#This Row],[Nombre y apellidos del TITULAR DE LA UC]],(IF(Tabla4[[#This Row],[Forma de pago]]="CHEQUE PORTADOR","AL PORTADOR","")))</f>
        <v/>
      </c>
    </row>
    <row r="23" spans="1:29" x14ac:dyDescent="0.25">
      <c r="A23" s="88"/>
      <c r="B23" s="88"/>
      <c r="C23" s="8"/>
      <c r="D23" s="89"/>
      <c r="E23" s="8"/>
      <c r="F23" s="8" t="str">
        <f>IFERROR(VLOOKUP(Tabla4[[#This Row],[Nombre y apellidos del TITULAR DE LA UC]],Tabla1[[NOMBRE Y APELLIDOS DEL PARTICIPANTE]:[NIE]],3,FALSE),"")</f>
        <v/>
      </c>
      <c r="G23" s="8"/>
      <c r="H23" s="8"/>
      <c r="I23" s="8"/>
      <c r="J23" s="90"/>
      <c r="K23" s="91"/>
      <c r="L23" s="92" t="str">
        <f ca="1">IFERROR(INDEX(USUARIOS,MATCH($E23,Tabla1[NOMBRE Y APELLIDOS DEL PARTICIPANTE],0),MATCH($L$1,Tabla1[#Headers],0)),"")</f>
        <v/>
      </c>
      <c r="M23" s="93" t="str">
        <f>IFERROR(VLOOKUP(Tabla4[[#This Row],[Concepto]]&amp;"/"&amp;Tabla4[[#This Row],[Relación con el proyecto]],Tabla7[[Concepto/Relación con el proyecto]:[DESCRIPCIÓN ASIENTO]],2,FALSE),"")</f>
        <v/>
      </c>
      <c r="N23" s="94" t="str">
        <f>IFERROR(VLOOKUP(Tabla4[[#This Row],[Forma de pago]],'NO BORRAR'!$H$2:$I$6,2,FALSE),"")</f>
        <v/>
      </c>
      <c r="O23" s="95" t="str">
        <f>IF(Tabla4[[#This Row],[Total factura / recibí (3)]]="","",Tabla4[[#This Row],[Total factura / recibí (3)]])</f>
        <v/>
      </c>
      <c r="P23" s="95" t="str">
        <f>IF(Tabla4[[#This Row],[Total factura / recibí (3)]]="","",Tabla4[[#This Row],[Total factura / recibí (3)]])</f>
        <v/>
      </c>
      <c r="Q2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" s="93" t="str">
        <f>IFERROR(IF(A23="CHEQUE","",IF(A23="EFECTIVO","EFECTIVO",IF(A23="TRANSFERENCIA",VLOOKUP(Tabla4[[#This Row],[Concepto]]&amp;"/"&amp;Tabla4[[#This Row],[Relación con el proyecto]],Tabla7[[Concepto/Relación con el proyecto]:[Nº DOCUMENTO]],5,FALSE),IF(A23="TARJETA PREPAGO",VLOOKUP(Tabla4[[#This Row],[Concepto]]&amp;"/"&amp;Tabla4[[#This Row],[Relación con el proyecto]],Tabla7[[Concepto/Relación con el proyecto]:[Nº DOCUMENTO]],5,FALSE),"")))),"")</f>
        <v/>
      </c>
      <c r="S23" s="94" t="str">
        <f ca="1">IFERROR(INDEX(USUARIOS,MATCH($E23,Tabla1[NOMBRE Y APELLIDOS DEL PARTICIPANTE],0),MATCH($S$1,Tabla1[#Headers],0)),"")</f>
        <v/>
      </c>
      <c r="T23" s="94" t="str">
        <f ca="1">IFERROR(INDEX(USUARIOS,MATCH($E23,Tabla1[NOMBRE Y APELLIDOS DEL PARTICIPANTE],0),MATCH($T$1,Tabla1[#Headers],0)),"")</f>
        <v/>
      </c>
      <c r="U23" s="94" t="str">
        <f>IF(Tabla4[[#This Row],[Nombre y apellidos del TITULAR DE LA UC]]="","",Tabla4[[#This Row],[Nombre y apellidos del TITULAR DE LA UC]])</f>
        <v/>
      </c>
      <c r="V23" s="96" t="str">
        <f>IFERROR(VLOOKUP(Tabla4[[#This Row],[Mes de Imputación]],'NO BORRAR'!$E$1:$G$13,2,FALSE),"")</f>
        <v/>
      </c>
      <c r="W23" s="96" t="str">
        <f>IFERROR(VLOOKUP(Tabla4[[#This Row],[Mes de Imputación]],'NO BORRAR'!$E$1:$G$13,3,FALSE),"")</f>
        <v/>
      </c>
      <c r="X23" s="94" t="str">
        <f>IFERROR(VLOOKUP(Tabla4[[#This Row],[Actuación]],'NO BORRAR'!$B$1:$D$8,3,FALSE),"")</f>
        <v/>
      </c>
      <c r="Y23" s="97" t="str">
        <f>IFERROR(VLOOKUP(Tabla4[[#This Row],[Localización]],'NO BORRAR'!$G$15:$H$24,2,FALSE),"")</f>
        <v/>
      </c>
      <c r="Z23" s="93" t="str">
        <f>IFERROR(VLOOKUP(Tabla4[[#This Row],[Actuación]],'NO BORRAR'!$B$1:$C$8,2,FALSE),"")</f>
        <v/>
      </c>
      <c r="AA23" s="93" t="str">
        <f>IF(Tabla4[[#This Row],[Forma de pago]]="TRANSFERENCIA",IFERROR(INDEX(USUARIOS,MATCH($E23,Tabla1[NOMBRE Y APELLIDOS DEL PARTICIPANTE],0),MATCH(A23,Tabla1[#Headers],0)),""),"")</f>
        <v/>
      </c>
      <c r="AB23" s="98" t="str">
        <f>IF(Tabla4[[#This Row],[Forma de pago]]="TARJETA PREPAGO",IFERROR(INDEX(USUARIOS,MATCH($E23,Tabla1[NOMBRE Y APELLIDOS DEL PARTICIPANTE],0),MATCH(A23,Tabla1[#Headers],0)),""),"")</f>
        <v/>
      </c>
      <c r="AC23" s="93" t="str">
        <f>IF(Tabla4[[#This Row],[Forma de pago]]="CHEQUE",Tabla4[[#This Row],[Nombre y apellidos del TITULAR DE LA UC]],(IF(Tabla4[[#This Row],[Forma de pago]]="CHEQUE PORTADOR","AL PORTADOR","")))</f>
        <v/>
      </c>
    </row>
    <row r="24" spans="1:29" x14ac:dyDescent="0.25">
      <c r="A24" s="88"/>
      <c r="B24" s="88"/>
      <c r="C24" s="8"/>
      <c r="D24" s="89"/>
      <c r="E24" s="8"/>
      <c r="F24" s="8" t="str">
        <f>IFERROR(VLOOKUP(Tabla4[[#This Row],[Nombre y apellidos del TITULAR DE LA UC]],Tabla1[[NOMBRE Y APELLIDOS DEL PARTICIPANTE]:[NIE]],3,FALSE),"")</f>
        <v/>
      </c>
      <c r="G24" s="8"/>
      <c r="H24" s="8"/>
      <c r="I24" s="8"/>
      <c r="J24" s="90"/>
      <c r="K24" s="91"/>
      <c r="L24" s="92" t="str">
        <f ca="1">IFERROR(INDEX(USUARIOS,MATCH($E24,Tabla1[NOMBRE Y APELLIDOS DEL PARTICIPANTE],0),MATCH($L$1,Tabla1[#Headers],0)),"")</f>
        <v/>
      </c>
      <c r="M24" s="93" t="str">
        <f>IFERROR(VLOOKUP(Tabla4[[#This Row],[Concepto]]&amp;"/"&amp;Tabla4[[#This Row],[Relación con el proyecto]],Tabla7[[Concepto/Relación con el proyecto]:[DESCRIPCIÓN ASIENTO]],2,FALSE),"")</f>
        <v/>
      </c>
      <c r="N24" s="94" t="str">
        <f>IFERROR(VLOOKUP(Tabla4[[#This Row],[Forma de pago]],'NO BORRAR'!$H$2:$I$6,2,FALSE),"")</f>
        <v/>
      </c>
      <c r="O24" s="95" t="str">
        <f>IF(Tabla4[[#This Row],[Total factura / recibí (3)]]="","",Tabla4[[#This Row],[Total factura / recibí (3)]])</f>
        <v/>
      </c>
      <c r="P24" s="95" t="str">
        <f>IF(Tabla4[[#This Row],[Total factura / recibí (3)]]="","",Tabla4[[#This Row],[Total factura / recibí (3)]])</f>
        <v/>
      </c>
      <c r="Q2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" s="93" t="str">
        <f>IFERROR(IF(A24="CHEQUE","",IF(A24="EFECTIVO","EFECTIVO",IF(A24="TRANSFERENCIA",VLOOKUP(Tabla4[[#This Row],[Concepto]]&amp;"/"&amp;Tabla4[[#This Row],[Relación con el proyecto]],Tabla7[[Concepto/Relación con el proyecto]:[Nº DOCUMENTO]],5,FALSE),IF(A24="TARJETA PREPAGO",VLOOKUP(Tabla4[[#This Row],[Concepto]]&amp;"/"&amp;Tabla4[[#This Row],[Relación con el proyecto]],Tabla7[[Concepto/Relación con el proyecto]:[Nº DOCUMENTO]],5,FALSE),"")))),"")</f>
        <v/>
      </c>
      <c r="S24" s="94" t="str">
        <f ca="1">IFERROR(INDEX(USUARIOS,MATCH($E24,Tabla1[NOMBRE Y APELLIDOS DEL PARTICIPANTE],0),MATCH($S$1,Tabla1[#Headers],0)),"")</f>
        <v/>
      </c>
      <c r="T24" s="94" t="str">
        <f ca="1">IFERROR(INDEX(USUARIOS,MATCH($E24,Tabla1[NOMBRE Y APELLIDOS DEL PARTICIPANTE],0),MATCH($T$1,Tabla1[#Headers],0)),"")</f>
        <v/>
      </c>
      <c r="U24" s="94" t="str">
        <f>IF(Tabla4[[#This Row],[Nombre y apellidos del TITULAR DE LA UC]]="","",Tabla4[[#This Row],[Nombre y apellidos del TITULAR DE LA UC]])</f>
        <v/>
      </c>
      <c r="V24" s="96" t="str">
        <f>IFERROR(VLOOKUP(Tabla4[[#This Row],[Mes de Imputación]],'NO BORRAR'!$E$1:$G$13,2,FALSE),"")</f>
        <v/>
      </c>
      <c r="W24" s="96" t="str">
        <f>IFERROR(VLOOKUP(Tabla4[[#This Row],[Mes de Imputación]],'NO BORRAR'!$E$1:$G$13,3,FALSE),"")</f>
        <v/>
      </c>
      <c r="X24" s="94" t="str">
        <f>IFERROR(VLOOKUP(Tabla4[[#This Row],[Actuación]],'NO BORRAR'!$B$1:$D$8,3,FALSE),"")</f>
        <v/>
      </c>
      <c r="Y24" s="97" t="str">
        <f>IFERROR(VLOOKUP(Tabla4[[#This Row],[Localización]],'NO BORRAR'!$G$15:$H$24,2,FALSE),"")</f>
        <v/>
      </c>
      <c r="Z24" s="93" t="str">
        <f>IFERROR(VLOOKUP(Tabla4[[#This Row],[Actuación]],'NO BORRAR'!$B$1:$C$8,2,FALSE),"")</f>
        <v/>
      </c>
      <c r="AA24" s="93" t="str">
        <f>IF(Tabla4[[#This Row],[Forma de pago]]="TRANSFERENCIA",IFERROR(INDEX(USUARIOS,MATCH($E24,Tabla1[NOMBRE Y APELLIDOS DEL PARTICIPANTE],0),MATCH(A24,Tabla1[#Headers],0)),""),"")</f>
        <v/>
      </c>
      <c r="AB24" s="98" t="str">
        <f>IF(Tabla4[[#This Row],[Forma de pago]]="TARJETA PREPAGO",IFERROR(INDEX(USUARIOS,MATCH($E24,Tabla1[NOMBRE Y APELLIDOS DEL PARTICIPANTE],0),MATCH(A24,Tabla1[#Headers],0)),""),"")</f>
        <v/>
      </c>
      <c r="AC24" s="93" t="str">
        <f>IF(Tabla4[[#This Row],[Forma de pago]]="CHEQUE",Tabla4[[#This Row],[Nombre y apellidos del TITULAR DE LA UC]],(IF(Tabla4[[#This Row],[Forma de pago]]="CHEQUE PORTADOR","AL PORTADOR","")))</f>
        <v/>
      </c>
    </row>
    <row r="25" spans="1:29" x14ac:dyDescent="0.25">
      <c r="A25" s="88"/>
      <c r="B25" s="88"/>
      <c r="C25" s="8"/>
      <c r="D25" s="89"/>
      <c r="E25" s="8"/>
      <c r="F25" s="8" t="str">
        <f>IFERROR(VLOOKUP(Tabla4[[#This Row],[Nombre y apellidos del TITULAR DE LA UC]],Tabla1[[NOMBRE Y APELLIDOS DEL PARTICIPANTE]:[NIE]],3,FALSE),"")</f>
        <v/>
      </c>
      <c r="G25" s="8"/>
      <c r="H25" s="8"/>
      <c r="I25" s="8"/>
      <c r="J25" s="90"/>
      <c r="K25" s="91"/>
      <c r="L25" s="92" t="str">
        <f ca="1">IFERROR(INDEX(USUARIOS,MATCH($E25,Tabla1[NOMBRE Y APELLIDOS DEL PARTICIPANTE],0),MATCH($L$1,Tabla1[#Headers],0)),"")</f>
        <v/>
      </c>
      <c r="M25" s="93" t="str">
        <f>IFERROR(VLOOKUP(Tabla4[[#This Row],[Concepto]]&amp;"/"&amp;Tabla4[[#This Row],[Relación con el proyecto]],Tabla7[[Concepto/Relación con el proyecto]:[DESCRIPCIÓN ASIENTO]],2,FALSE),"")</f>
        <v/>
      </c>
      <c r="N25" s="94" t="str">
        <f>IFERROR(VLOOKUP(Tabla4[[#This Row],[Forma de pago]],'NO BORRAR'!$H$2:$I$6,2,FALSE),"")</f>
        <v/>
      </c>
      <c r="O25" s="95" t="str">
        <f>IF(Tabla4[[#This Row],[Total factura / recibí (3)]]="","",Tabla4[[#This Row],[Total factura / recibí (3)]])</f>
        <v/>
      </c>
      <c r="P25" s="95" t="str">
        <f>IF(Tabla4[[#This Row],[Total factura / recibí (3)]]="","",Tabla4[[#This Row],[Total factura / recibí (3)]])</f>
        <v/>
      </c>
      <c r="Q2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" s="93" t="str">
        <f>IFERROR(IF(A25="CHEQUE","",IF(A25="EFECTIVO","EFECTIVO",IF(A25="TRANSFERENCIA",VLOOKUP(Tabla4[[#This Row],[Concepto]]&amp;"/"&amp;Tabla4[[#This Row],[Relación con el proyecto]],Tabla7[[Concepto/Relación con el proyecto]:[Nº DOCUMENTO]],5,FALSE),IF(A25="TARJETA PREPAGO",VLOOKUP(Tabla4[[#This Row],[Concepto]]&amp;"/"&amp;Tabla4[[#This Row],[Relación con el proyecto]],Tabla7[[Concepto/Relación con el proyecto]:[Nº DOCUMENTO]],5,FALSE),"")))),"")</f>
        <v/>
      </c>
      <c r="S25" s="94" t="str">
        <f ca="1">IFERROR(INDEX(USUARIOS,MATCH($E25,Tabla1[NOMBRE Y APELLIDOS DEL PARTICIPANTE],0),MATCH($S$1,Tabla1[#Headers],0)),"")</f>
        <v/>
      </c>
      <c r="T25" s="94" t="str">
        <f ca="1">IFERROR(INDEX(USUARIOS,MATCH($E25,Tabla1[NOMBRE Y APELLIDOS DEL PARTICIPANTE],0),MATCH($T$1,Tabla1[#Headers],0)),"")</f>
        <v/>
      </c>
      <c r="U25" s="94" t="str">
        <f>IF(Tabla4[[#This Row],[Nombre y apellidos del TITULAR DE LA UC]]="","",Tabla4[[#This Row],[Nombre y apellidos del TITULAR DE LA UC]])</f>
        <v/>
      </c>
      <c r="V25" s="96" t="str">
        <f>IFERROR(VLOOKUP(Tabla4[[#This Row],[Mes de Imputación]],'NO BORRAR'!$E$1:$G$13,2,FALSE),"")</f>
        <v/>
      </c>
      <c r="W25" s="96" t="str">
        <f>IFERROR(VLOOKUP(Tabla4[[#This Row],[Mes de Imputación]],'NO BORRAR'!$E$1:$G$13,3,FALSE),"")</f>
        <v/>
      </c>
      <c r="X25" s="94" t="str">
        <f>IFERROR(VLOOKUP(Tabla4[[#This Row],[Actuación]],'NO BORRAR'!$B$1:$D$8,3,FALSE),"")</f>
        <v/>
      </c>
      <c r="Y25" s="97" t="str">
        <f>IFERROR(VLOOKUP(Tabla4[[#This Row],[Localización]],'NO BORRAR'!$G$15:$H$24,2,FALSE),"")</f>
        <v/>
      </c>
      <c r="Z25" s="93" t="str">
        <f>IFERROR(VLOOKUP(Tabla4[[#This Row],[Actuación]],'NO BORRAR'!$B$1:$C$8,2,FALSE),"")</f>
        <v/>
      </c>
      <c r="AA25" s="93" t="str">
        <f>IF(Tabla4[[#This Row],[Forma de pago]]="TRANSFERENCIA",IFERROR(INDEX(USUARIOS,MATCH($E25,Tabla1[NOMBRE Y APELLIDOS DEL PARTICIPANTE],0),MATCH(A25,Tabla1[#Headers],0)),""),"")</f>
        <v/>
      </c>
      <c r="AB25" s="98" t="str">
        <f>IF(Tabla4[[#This Row],[Forma de pago]]="TARJETA PREPAGO",IFERROR(INDEX(USUARIOS,MATCH($E25,Tabla1[NOMBRE Y APELLIDOS DEL PARTICIPANTE],0),MATCH(A25,Tabla1[#Headers],0)),""),"")</f>
        <v/>
      </c>
      <c r="AC25" s="93" t="str">
        <f>IF(Tabla4[[#This Row],[Forma de pago]]="CHEQUE",Tabla4[[#This Row],[Nombre y apellidos del TITULAR DE LA UC]],(IF(Tabla4[[#This Row],[Forma de pago]]="CHEQUE PORTADOR","AL PORTADOR","")))</f>
        <v/>
      </c>
    </row>
    <row r="26" spans="1:29" x14ac:dyDescent="0.25">
      <c r="A26" s="88"/>
      <c r="B26" s="88"/>
      <c r="C26" s="8"/>
      <c r="D26" s="89"/>
      <c r="E26" s="8"/>
      <c r="F26" s="8" t="str">
        <f>IFERROR(VLOOKUP(Tabla4[[#This Row],[Nombre y apellidos del TITULAR DE LA UC]],Tabla1[[NOMBRE Y APELLIDOS DEL PARTICIPANTE]:[NIE]],3,FALSE),"")</f>
        <v/>
      </c>
      <c r="G26" s="8"/>
      <c r="H26" s="8"/>
      <c r="I26" s="8"/>
      <c r="J26" s="90"/>
      <c r="K26" s="91"/>
      <c r="L26" s="92" t="str">
        <f ca="1">IFERROR(INDEX(USUARIOS,MATCH($E26,Tabla1[NOMBRE Y APELLIDOS DEL PARTICIPANTE],0),MATCH($L$1,Tabla1[#Headers],0)),"")</f>
        <v/>
      </c>
      <c r="M26" s="93" t="str">
        <f>IFERROR(VLOOKUP(Tabla4[[#This Row],[Concepto]]&amp;"/"&amp;Tabla4[[#This Row],[Relación con el proyecto]],Tabla7[[Concepto/Relación con el proyecto]:[DESCRIPCIÓN ASIENTO]],2,FALSE),"")</f>
        <v/>
      </c>
      <c r="N26" s="94" t="str">
        <f>IFERROR(VLOOKUP(Tabla4[[#This Row],[Forma de pago]],'NO BORRAR'!$H$2:$I$6,2,FALSE),"")</f>
        <v/>
      </c>
      <c r="O26" s="95" t="str">
        <f>IF(Tabla4[[#This Row],[Total factura / recibí (3)]]="","",Tabla4[[#This Row],[Total factura / recibí (3)]])</f>
        <v/>
      </c>
      <c r="P26" s="95" t="str">
        <f>IF(Tabla4[[#This Row],[Total factura / recibí (3)]]="","",Tabla4[[#This Row],[Total factura / recibí (3)]])</f>
        <v/>
      </c>
      <c r="Q2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" s="93" t="str">
        <f>IFERROR(IF(A26="CHEQUE","",IF(A26="EFECTIVO","EFECTIVO",IF(A26="TRANSFERENCIA",VLOOKUP(Tabla4[[#This Row],[Concepto]]&amp;"/"&amp;Tabla4[[#This Row],[Relación con el proyecto]],Tabla7[[Concepto/Relación con el proyecto]:[Nº DOCUMENTO]],5,FALSE),IF(A26="TARJETA PREPAGO",VLOOKUP(Tabla4[[#This Row],[Concepto]]&amp;"/"&amp;Tabla4[[#This Row],[Relación con el proyecto]],Tabla7[[Concepto/Relación con el proyecto]:[Nº DOCUMENTO]],5,FALSE),"")))),"")</f>
        <v/>
      </c>
      <c r="S26" s="94" t="str">
        <f ca="1">IFERROR(INDEX(USUARIOS,MATCH($E26,Tabla1[NOMBRE Y APELLIDOS DEL PARTICIPANTE],0),MATCH($S$1,Tabla1[#Headers],0)),"")</f>
        <v/>
      </c>
      <c r="T26" s="94" t="str">
        <f ca="1">IFERROR(INDEX(USUARIOS,MATCH($E26,Tabla1[NOMBRE Y APELLIDOS DEL PARTICIPANTE],0),MATCH($T$1,Tabla1[#Headers],0)),"")</f>
        <v/>
      </c>
      <c r="U26" s="94" t="str">
        <f>IF(Tabla4[[#This Row],[Nombre y apellidos del TITULAR DE LA UC]]="","",Tabla4[[#This Row],[Nombre y apellidos del TITULAR DE LA UC]])</f>
        <v/>
      </c>
      <c r="V26" s="96" t="str">
        <f>IFERROR(VLOOKUP(Tabla4[[#This Row],[Mes de Imputación]],'NO BORRAR'!$E$1:$G$13,2,FALSE),"")</f>
        <v/>
      </c>
      <c r="W26" s="96" t="str">
        <f>IFERROR(VLOOKUP(Tabla4[[#This Row],[Mes de Imputación]],'NO BORRAR'!$E$1:$G$13,3,FALSE),"")</f>
        <v/>
      </c>
      <c r="X26" s="94" t="str">
        <f>IFERROR(VLOOKUP(Tabla4[[#This Row],[Actuación]],'NO BORRAR'!$B$1:$D$8,3,FALSE),"")</f>
        <v/>
      </c>
      <c r="Y26" s="97" t="str">
        <f>IFERROR(VLOOKUP(Tabla4[[#This Row],[Localización]],'NO BORRAR'!$G$15:$H$24,2,FALSE),"")</f>
        <v/>
      </c>
      <c r="Z26" s="93" t="str">
        <f>IFERROR(VLOOKUP(Tabla4[[#This Row],[Actuación]],'NO BORRAR'!$B$1:$C$8,2,FALSE),"")</f>
        <v/>
      </c>
      <c r="AA26" s="93" t="str">
        <f>IF(Tabla4[[#This Row],[Forma de pago]]="TRANSFERENCIA",IFERROR(INDEX(USUARIOS,MATCH($E26,Tabla1[NOMBRE Y APELLIDOS DEL PARTICIPANTE],0),MATCH(A26,Tabla1[#Headers],0)),""),"")</f>
        <v/>
      </c>
      <c r="AB26" s="98" t="str">
        <f>IF(Tabla4[[#This Row],[Forma de pago]]="TARJETA PREPAGO",IFERROR(INDEX(USUARIOS,MATCH($E26,Tabla1[NOMBRE Y APELLIDOS DEL PARTICIPANTE],0),MATCH(A26,Tabla1[#Headers],0)),""),"")</f>
        <v/>
      </c>
      <c r="AC26" s="93" t="str">
        <f>IF(Tabla4[[#This Row],[Forma de pago]]="CHEQUE",Tabla4[[#This Row],[Nombre y apellidos del TITULAR DE LA UC]],(IF(Tabla4[[#This Row],[Forma de pago]]="CHEQUE PORTADOR","AL PORTADOR","")))</f>
        <v/>
      </c>
    </row>
    <row r="27" spans="1:29" x14ac:dyDescent="0.25">
      <c r="A27" s="99"/>
      <c r="B27" s="99"/>
      <c r="C27" s="68"/>
      <c r="D27" s="69"/>
      <c r="E27" s="68"/>
      <c r="F27" s="68" t="str">
        <f>IFERROR(VLOOKUP(Tabla4[[#This Row],[Nombre y apellidos del TITULAR DE LA UC]],Tabla1[[NOMBRE Y APELLIDOS DEL PARTICIPANTE]:[NIE]],3,FALSE),"")</f>
        <v/>
      </c>
      <c r="G27" s="68"/>
      <c r="H27" s="68"/>
      <c r="I27" s="68"/>
      <c r="J27" s="70"/>
      <c r="K27" s="71"/>
      <c r="L27" s="81" t="str">
        <f ca="1">IFERROR(INDEX(USUARIOS,MATCH($E27,Tabla1[NOMBRE Y APELLIDOS DEL PARTICIPANTE],0),MATCH($L$1,Tabla1[#Headers],0)),"")</f>
        <v/>
      </c>
      <c r="M27" s="73" t="str">
        <f>IFERROR(VLOOKUP(Tabla4[[#This Row],[Concepto]]&amp;"/"&amp;Tabla4[[#This Row],[Relación con el proyecto]],Tabla7[[Concepto/Relación con el proyecto]:[DESCRIPCIÓN ASIENTO]],2,FALSE),"")</f>
        <v/>
      </c>
      <c r="N27" s="72" t="str">
        <f>IFERROR(VLOOKUP(Tabla4[[#This Row],[Forma de pago]],'NO BORRAR'!$H$2:$I$6,2,FALSE),"")</f>
        <v/>
      </c>
      <c r="O27" s="74" t="str">
        <f>IF(Tabla4[[#This Row],[Total factura / recibí (3)]]="","",Tabla4[[#This Row],[Total factura / recibí (3)]])</f>
        <v/>
      </c>
      <c r="P27" s="74" t="str">
        <f>IF(Tabla4[[#This Row],[Total factura / recibí (3)]]="","",Tabla4[[#This Row],[Total factura / recibí (3)]])</f>
        <v/>
      </c>
      <c r="Q27" s="7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" s="73" t="str">
        <f>IFERROR(IF(A27="CHEQUE","",IF(A27="EFECTIVO","EFECTIVO",IF(A27="TRANSFERENCIA",VLOOKUP(Tabla4[[#This Row],[Concepto]]&amp;"/"&amp;Tabla4[[#This Row],[Relación con el proyecto]],Tabla7[[Concepto/Relación con el proyecto]:[Nº DOCUMENTO]],5,FALSE),IF(A27="TARJETA PREPAGO",VLOOKUP(Tabla4[[#This Row],[Concepto]]&amp;"/"&amp;Tabla4[[#This Row],[Relación con el proyecto]],Tabla7[[Concepto/Relación con el proyecto]:[Nº DOCUMENTO]],5,FALSE),"")))),"")</f>
        <v/>
      </c>
      <c r="S27" s="72" t="str">
        <f ca="1">IFERROR(INDEX(USUARIOS,MATCH($E27,Tabla1[NOMBRE Y APELLIDOS DEL PARTICIPANTE],0),MATCH($S$1,Tabla1[#Headers],0)),"")</f>
        <v/>
      </c>
      <c r="T27" s="72" t="str">
        <f ca="1">IFERROR(INDEX(USUARIOS,MATCH($E27,Tabla1[NOMBRE Y APELLIDOS DEL PARTICIPANTE],0),MATCH($T$1,Tabla1[#Headers],0)),"")</f>
        <v/>
      </c>
      <c r="U27" s="72" t="str">
        <f>IF(Tabla4[[#This Row],[Nombre y apellidos del TITULAR DE LA UC]]="","",Tabla4[[#This Row],[Nombre y apellidos del TITULAR DE LA UC]])</f>
        <v/>
      </c>
      <c r="V27" s="75" t="str">
        <f>IFERROR(VLOOKUP(Tabla4[[#This Row],[Mes de Imputación]],'NO BORRAR'!$E$1:$G$13,2,FALSE),"")</f>
        <v/>
      </c>
      <c r="W27" s="75" t="str">
        <f>IFERROR(VLOOKUP(Tabla4[[#This Row],[Mes de Imputación]],'NO BORRAR'!$E$1:$G$13,3,FALSE),"")</f>
        <v/>
      </c>
      <c r="X27" s="72" t="str">
        <f>IFERROR(VLOOKUP(Tabla4[[#This Row],[Actuación]],'NO BORRAR'!$B$1:$D$8,3,FALSE),"")</f>
        <v/>
      </c>
      <c r="Y27" s="76" t="str">
        <f>IFERROR(VLOOKUP(Tabla4[[#This Row],[Localización]],'NO BORRAR'!$G$15:$H$24,2,FALSE),"")</f>
        <v/>
      </c>
      <c r="Z27" s="73" t="str">
        <f>IFERROR(VLOOKUP(Tabla4[[#This Row],[Actuación]],'NO BORRAR'!$B$1:$C$8,2,FALSE),"")</f>
        <v/>
      </c>
      <c r="AA27" s="73" t="str">
        <f>IF(Tabla4[[#This Row],[Forma de pago]]="TRANSFERENCIA",IFERROR(INDEX(USUARIOS,MATCH($E27,Tabla1[NOMBRE Y APELLIDOS DEL PARTICIPANTE],0),MATCH(A27,Tabla1[#Headers],0)),""),"")</f>
        <v/>
      </c>
      <c r="AB27" s="77" t="str">
        <f>IF(Tabla4[[#This Row],[Forma de pago]]="TARJETA PREPAGO",IFERROR(INDEX(USUARIOS,MATCH($E27,Tabla1[NOMBRE Y APELLIDOS DEL PARTICIPANTE],0),MATCH(A27,Tabla1[#Headers],0)),""),"")</f>
        <v/>
      </c>
      <c r="AC27" s="73" t="str">
        <f>IF(Tabla4[[#This Row],[Forma de pago]]="CHEQUE",Tabla4[[#This Row],[Nombre y apellidos del TITULAR DE LA UC]],(IF(Tabla4[[#This Row],[Forma de pago]]="CHEQUE PORTADOR","AL PORTADOR","")))</f>
        <v/>
      </c>
    </row>
    <row r="28" spans="1:29" x14ac:dyDescent="0.25">
      <c r="A28" s="88"/>
      <c r="B28" s="88"/>
      <c r="C28" s="8"/>
      <c r="D28" s="89"/>
      <c r="E28" s="8"/>
      <c r="F28" s="8" t="str">
        <f>IFERROR(VLOOKUP(Tabla4[[#This Row],[Nombre y apellidos del TITULAR DE LA UC]],Tabla1[[NOMBRE Y APELLIDOS DEL PARTICIPANTE]:[NIE]],3,FALSE),"")</f>
        <v/>
      </c>
      <c r="G28" s="8"/>
      <c r="H28" s="8"/>
      <c r="I28" s="8"/>
      <c r="J28" s="90"/>
      <c r="K28" s="91"/>
      <c r="L28" s="92" t="str">
        <f ca="1">IFERROR(INDEX(USUARIOS,MATCH($E28,Tabla1[NOMBRE Y APELLIDOS DEL PARTICIPANTE],0),MATCH($L$1,Tabla1[#Headers],0)),"")</f>
        <v/>
      </c>
      <c r="M28" s="93" t="str">
        <f>IFERROR(VLOOKUP(Tabla4[[#This Row],[Concepto]]&amp;"/"&amp;Tabla4[[#This Row],[Relación con el proyecto]],Tabla7[[Concepto/Relación con el proyecto]:[DESCRIPCIÓN ASIENTO]],2,FALSE),"")</f>
        <v/>
      </c>
      <c r="N28" s="94" t="str">
        <f>IFERROR(VLOOKUP(Tabla4[[#This Row],[Forma de pago]],'NO BORRAR'!$H$2:$I$6,2,FALSE),"")</f>
        <v/>
      </c>
      <c r="O28" s="95" t="str">
        <f>IF(Tabla4[[#This Row],[Total factura / recibí (3)]]="","",Tabla4[[#This Row],[Total factura / recibí (3)]])</f>
        <v/>
      </c>
      <c r="P28" s="95" t="str">
        <f>IF(Tabla4[[#This Row],[Total factura / recibí (3)]]="","",Tabla4[[#This Row],[Total factura / recibí (3)]])</f>
        <v/>
      </c>
      <c r="Q2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" s="93" t="str">
        <f>IFERROR(IF(A28="CHEQUE","",IF(A28="EFECTIVO","EFECTIVO",IF(A28="TRANSFERENCIA",VLOOKUP(Tabla4[[#This Row],[Concepto]]&amp;"/"&amp;Tabla4[[#This Row],[Relación con el proyecto]],Tabla7[[Concepto/Relación con el proyecto]:[Nº DOCUMENTO]],5,FALSE),IF(A28="TARJETA PREPAGO",VLOOKUP(Tabla4[[#This Row],[Concepto]]&amp;"/"&amp;Tabla4[[#This Row],[Relación con el proyecto]],Tabla7[[Concepto/Relación con el proyecto]:[Nº DOCUMENTO]],5,FALSE),"")))),"")</f>
        <v/>
      </c>
      <c r="S28" s="94" t="str">
        <f ca="1">IFERROR(INDEX(USUARIOS,MATCH($E28,Tabla1[NOMBRE Y APELLIDOS DEL PARTICIPANTE],0),MATCH($S$1,Tabla1[#Headers],0)),"")</f>
        <v/>
      </c>
      <c r="T28" s="94" t="str">
        <f ca="1">IFERROR(INDEX(USUARIOS,MATCH($E28,Tabla1[NOMBRE Y APELLIDOS DEL PARTICIPANTE],0),MATCH($T$1,Tabla1[#Headers],0)),"")</f>
        <v/>
      </c>
      <c r="U28" s="94" t="str">
        <f>IF(Tabla4[[#This Row],[Nombre y apellidos del TITULAR DE LA UC]]="","",Tabla4[[#This Row],[Nombre y apellidos del TITULAR DE LA UC]])</f>
        <v/>
      </c>
      <c r="V28" s="96" t="str">
        <f>IFERROR(VLOOKUP(Tabla4[[#This Row],[Mes de Imputación]],'NO BORRAR'!$E$1:$G$13,2,FALSE),"")</f>
        <v/>
      </c>
      <c r="W28" s="96" t="str">
        <f>IFERROR(VLOOKUP(Tabla4[[#This Row],[Mes de Imputación]],'NO BORRAR'!$E$1:$G$13,3,FALSE),"")</f>
        <v/>
      </c>
      <c r="X28" s="94" t="str">
        <f>IFERROR(VLOOKUP(Tabla4[[#This Row],[Actuación]],'NO BORRAR'!$B$1:$D$8,3,FALSE),"")</f>
        <v/>
      </c>
      <c r="Y28" s="97" t="str">
        <f>IFERROR(VLOOKUP(Tabla4[[#This Row],[Localización]],'NO BORRAR'!$G$15:$H$24,2,FALSE),"")</f>
        <v/>
      </c>
      <c r="Z28" s="93" t="str">
        <f>IFERROR(VLOOKUP(Tabla4[[#This Row],[Actuación]],'NO BORRAR'!$B$1:$C$8,2,FALSE),"")</f>
        <v/>
      </c>
      <c r="AA28" s="93" t="str">
        <f>IF(Tabla4[[#This Row],[Forma de pago]]="TRANSFERENCIA",IFERROR(INDEX(USUARIOS,MATCH($E28,Tabla1[NOMBRE Y APELLIDOS DEL PARTICIPANTE],0),MATCH(A28,Tabla1[#Headers],0)),""),"")</f>
        <v/>
      </c>
      <c r="AB28" s="98" t="str">
        <f>IF(Tabla4[[#This Row],[Forma de pago]]="TARJETA PREPAGO",IFERROR(INDEX(USUARIOS,MATCH($E28,Tabla1[NOMBRE Y APELLIDOS DEL PARTICIPANTE],0),MATCH(A28,Tabla1[#Headers],0)),""),"")</f>
        <v/>
      </c>
      <c r="AC28" s="93" t="str">
        <f>IF(Tabla4[[#This Row],[Forma de pago]]="CHEQUE",Tabla4[[#This Row],[Nombre y apellidos del TITULAR DE LA UC]],(IF(Tabla4[[#This Row],[Forma de pago]]="CHEQUE PORTADOR","AL PORTADOR","")))</f>
        <v/>
      </c>
    </row>
    <row r="29" spans="1:29" x14ac:dyDescent="0.25">
      <c r="A29" s="88"/>
      <c r="B29" s="88"/>
      <c r="C29" s="8"/>
      <c r="D29" s="89"/>
      <c r="E29" s="8"/>
      <c r="F29" s="8" t="str">
        <f>IFERROR(VLOOKUP(Tabla4[[#This Row],[Nombre y apellidos del TITULAR DE LA UC]],Tabla1[[NOMBRE Y APELLIDOS DEL PARTICIPANTE]:[NIE]],3,FALSE),"")</f>
        <v/>
      </c>
      <c r="G29" s="8"/>
      <c r="H29" s="8"/>
      <c r="I29" s="8"/>
      <c r="J29" s="90"/>
      <c r="K29" s="91"/>
      <c r="L29" s="92" t="str">
        <f ca="1">IFERROR(INDEX(USUARIOS,MATCH($E29,Tabla1[NOMBRE Y APELLIDOS DEL PARTICIPANTE],0),MATCH($L$1,Tabla1[#Headers],0)),"")</f>
        <v/>
      </c>
      <c r="M29" s="93" t="str">
        <f>IFERROR(VLOOKUP(Tabla4[[#This Row],[Concepto]]&amp;"/"&amp;Tabla4[[#This Row],[Relación con el proyecto]],Tabla7[[Concepto/Relación con el proyecto]:[DESCRIPCIÓN ASIENTO]],2,FALSE),"")</f>
        <v/>
      </c>
      <c r="N29" s="94" t="str">
        <f>IFERROR(VLOOKUP(Tabla4[[#This Row],[Forma de pago]],'NO BORRAR'!$H$2:$I$6,2,FALSE),"")</f>
        <v/>
      </c>
      <c r="O29" s="95" t="str">
        <f>IF(Tabla4[[#This Row],[Total factura / recibí (3)]]="","",Tabla4[[#This Row],[Total factura / recibí (3)]])</f>
        <v/>
      </c>
      <c r="P29" s="95" t="str">
        <f>IF(Tabla4[[#This Row],[Total factura / recibí (3)]]="","",Tabla4[[#This Row],[Total factura / recibí (3)]])</f>
        <v/>
      </c>
      <c r="Q2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" s="93" t="str">
        <f>IFERROR(IF(A29="CHEQUE","",IF(A29="EFECTIVO","EFECTIVO",IF(A29="TRANSFERENCIA",VLOOKUP(Tabla4[[#This Row],[Concepto]]&amp;"/"&amp;Tabla4[[#This Row],[Relación con el proyecto]],Tabla7[[Concepto/Relación con el proyecto]:[Nº DOCUMENTO]],5,FALSE),IF(A29="TARJETA PREPAGO",VLOOKUP(Tabla4[[#This Row],[Concepto]]&amp;"/"&amp;Tabla4[[#This Row],[Relación con el proyecto]],Tabla7[[Concepto/Relación con el proyecto]:[Nº DOCUMENTO]],5,FALSE),"")))),"")</f>
        <v/>
      </c>
      <c r="S29" s="94" t="str">
        <f ca="1">IFERROR(INDEX(USUARIOS,MATCH($E29,Tabla1[NOMBRE Y APELLIDOS DEL PARTICIPANTE],0),MATCH($S$1,Tabla1[#Headers],0)),"")</f>
        <v/>
      </c>
      <c r="T29" s="94" t="str">
        <f ca="1">IFERROR(INDEX(USUARIOS,MATCH($E29,Tabla1[NOMBRE Y APELLIDOS DEL PARTICIPANTE],0),MATCH($T$1,Tabla1[#Headers],0)),"")</f>
        <v/>
      </c>
      <c r="U29" s="94" t="str">
        <f>IF(Tabla4[[#This Row],[Nombre y apellidos del TITULAR DE LA UC]]="","",Tabla4[[#This Row],[Nombre y apellidos del TITULAR DE LA UC]])</f>
        <v/>
      </c>
      <c r="V29" s="96" t="str">
        <f>IFERROR(VLOOKUP(Tabla4[[#This Row],[Mes de Imputación]],'NO BORRAR'!$E$1:$G$13,2,FALSE),"")</f>
        <v/>
      </c>
      <c r="W29" s="96" t="str">
        <f>IFERROR(VLOOKUP(Tabla4[[#This Row],[Mes de Imputación]],'NO BORRAR'!$E$1:$G$13,3,FALSE),"")</f>
        <v/>
      </c>
      <c r="X29" s="94" t="str">
        <f>IFERROR(VLOOKUP(Tabla4[[#This Row],[Actuación]],'NO BORRAR'!$B$1:$D$8,3,FALSE),"")</f>
        <v/>
      </c>
      <c r="Y29" s="97" t="str">
        <f>IFERROR(VLOOKUP(Tabla4[[#This Row],[Localización]],'NO BORRAR'!$G$15:$H$24,2,FALSE),"")</f>
        <v/>
      </c>
      <c r="Z29" s="93" t="str">
        <f>IFERROR(VLOOKUP(Tabla4[[#This Row],[Actuación]],'NO BORRAR'!$B$1:$C$8,2,FALSE),"")</f>
        <v/>
      </c>
      <c r="AA29" s="93" t="str">
        <f>IF(Tabla4[[#This Row],[Forma de pago]]="TRANSFERENCIA",IFERROR(INDEX(USUARIOS,MATCH($E29,Tabla1[NOMBRE Y APELLIDOS DEL PARTICIPANTE],0),MATCH(A29,Tabla1[#Headers],0)),""),"")</f>
        <v/>
      </c>
      <c r="AB29" s="98" t="str">
        <f>IF(Tabla4[[#This Row],[Forma de pago]]="TARJETA PREPAGO",IFERROR(INDEX(USUARIOS,MATCH($E29,Tabla1[NOMBRE Y APELLIDOS DEL PARTICIPANTE],0),MATCH(A29,Tabla1[#Headers],0)),""),"")</f>
        <v/>
      </c>
      <c r="AC29" s="93" t="str">
        <f>IF(Tabla4[[#This Row],[Forma de pago]]="CHEQUE",Tabla4[[#This Row],[Nombre y apellidos del TITULAR DE LA UC]],(IF(Tabla4[[#This Row],[Forma de pago]]="CHEQUE PORTADOR","AL PORTADOR","")))</f>
        <v/>
      </c>
    </row>
    <row r="30" spans="1:29" x14ac:dyDescent="0.25">
      <c r="A30" s="88"/>
      <c r="B30" s="88"/>
      <c r="C30" s="8"/>
      <c r="D30" s="89"/>
      <c r="E30" s="8"/>
      <c r="F30" s="8" t="str">
        <f>IFERROR(VLOOKUP(Tabla4[[#This Row],[Nombre y apellidos del TITULAR DE LA UC]],Tabla1[[NOMBRE Y APELLIDOS DEL PARTICIPANTE]:[NIE]],3,FALSE),"")</f>
        <v/>
      </c>
      <c r="G30" s="8"/>
      <c r="H30" s="8"/>
      <c r="I30" s="8"/>
      <c r="J30" s="90"/>
      <c r="K30" s="91"/>
      <c r="L30" s="92" t="str">
        <f ca="1">IFERROR(INDEX(USUARIOS,MATCH($E30,Tabla1[NOMBRE Y APELLIDOS DEL PARTICIPANTE],0),MATCH($L$1,Tabla1[#Headers],0)),"")</f>
        <v/>
      </c>
      <c r="M30" s="93" t="str">
        <f>IFERROR(VLOOKUP(Tabla4[[#This Row],[Concepto]]&amp;"/"&amp;Tabla4[[#This Row],[Relación con el proyecto]],Tabla7[[Concepto/Relación con el proyecto]:[DESCRIPCIÓN ASIENTO]],2,FALSE),"")</f>
        <v/>
      </c>
      <c r="N30" s="94" t="str">
        <f>IFERROR(VLOOKUP(Tabla4[[#This Row],[Forma de pago]],'NO BORRAR'!$H$2:$I$6,2,FALSE),"")</f>
        <v/>
      </c>
      <c r="O30" s="95" t="str">
        <f>IF(Tabla4[[#This Row],[Total factura / recibí (3)]]="","",Tabla4[[#This Row],[Total factura / recibí (3)]])</f>
        <v/>
      </c>
      <c r="P30" s="95" t="str">
        <f>IF(Tabla4[[#This Row],[Total factura / recibí (3)]]="","",Tabla4[[#This Row],[Total factura / recibí (3)]])</f>
        <v/>
      </c>
      <c r="Q3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0" s="93" t="str">
        <f>IFERROR(IF(A30="CHEQUE","",IF(A30="EFECTIVO","EFECTIVO",IF(A30="TRANSFERENCIA",VLOOKUP(Tabla4[[#This Row],[Concepto]]&amp;"/"&amp;Tabla4[[#This Row],[Relación con el proyecto]],Tabla7[[Concepto/Relación con el proyecto]:[Nº DOCUMENTO]],5,FALSE),IF(A30="TARJETA PREPAGO",VLOOKUP(Tabla4[[#This Row],[Concepto]]&amp;"/"&amp;Tabla4[[#This Row],[Relación con el proyecto]],Tabla7[[Concepto/Relación con el proyecto]:[Nº DOCUMENTO]],5,FALSE),"")))),"")</f>
        <v/>
      </c>
      <c r="S30" s="94" t="str">
        <f ca="1">IFERROR(INDEX(USUARIOS,MATCH($E30,Tabla1[NOMBRE Y APELLIDOS DEL PARTICIPANTE],0),MATCH($S$1,Tabla1[#Headers],0)),"")</f>
        <v/>
      </c>
      <c r="T30" s="94" t="str">
        <f ca="1">IFERROR(INDEX(USUARIOS,MATCH($E30,Tabla1[NOMBRE Y APELLIDOS DEL PARTICIPANTE],0),MATCH($T$1,Tabla1[#Headers],0)),"")</f>
        <v/>
      </c>
      <c r="U30" s="94" t="str">
        <f>IF(Tabla4[[#This Row],[Nombre y apellidos del TITULAR DE LA UC]]="","",Tabla4[[#This Row],[Nombre y apellidos del TITULAR DE LA UC]])</f>
        <v/>
      </c>
      <c r="V30" s="96" t="str">
        <f>IFERROR(VLOOKUP(Tabla4[[#This Row],[Mes de Imputación]],'NO BORRAR'!$E$1:$G$13,2,FALSE),"")</f>
        <v/>
      </c>
      <c r="W30" s="96" t="str">
        <f>IFERROR(VLOOKUP(Tabla4[[#This Row],[Mes de Imputación]],'NO BORRAR'!$E$1:$G$13,3,FALSE),"")</f>
        <v/>
      </c>
      <c r="X30" s="94" t="str">
        <f>IFERROR(VLOOKUP(Tabla4[[#This Row],[Actuación]],'NO BORRAR'!$B$1:$D$8,3,FALSE),"")</f>
        <v/>
      </c>
      <c r="Y30" s="97" t="str">
        <f>IFERROR(VLOOKUP(Tabla4[[#This Row],[Localización]],'NO BORRAR'!$G$15:$H$24,2,FALSE),"")</f>
        <v/>
      </c>
      <c r="Z30" s="93" t="str">
        <f>IFERROR(VLOOKUP(Tabla4[[#This Row],[Actuación]],'NO BORRAR'!$B$1:$C$8,2,FALSE),"")</f>
        <v/>
      </c>
      <c r="AA30" s="93" t="str">
        <f>IF(Tabla4[[#This Row],[Forma de pago]]="TRANSFERENCIA",IFERROR(INDEX(USUARIOS,MATCH($E30,Tabla1[NOMBRE Y APELLIDOS DEL PARTICIPANTE],0),MATCH(A30,Tabla1[#Headers],0)),""),"")</f>
        <v/>
      </c>
      <c r="AB30" s="98" t="str">
        <f>IF(Tabla4[[#This Row],[Forma de pago]]="TARJETA PREPAGO",IFERROR(INDEX(USUARIOS,MATCH($E30,Tabla1[NOMBRE Y APELLIDOS DEL PARTICIPANTE],0),MATCH(A30,Tabla1[#Headers],0)),""),"")</f>
        <v/>
      </c>
      <c r="AC30" s="93" t="str">
        <f>IF(Tabla4[[#This Row],[Forma de pago]]="CHEQUE",Tabla4[[#This Row],[Nombre y apellidos del TITULAR DE LA UC]],(IF(Tabla4[[#This Row],[Forma de pago]]="CHEQUE PORTADOR","AL PORTADOR","")))</f>
        <v/>
      </c>
    </row>
    <row r="31" spans="1:29" x14ac:dyDescent="0.25">
      <c r="A31" s="88"/>
      <c r="B31" s="88"/>
      <c r="C31" s="8"/>
      <c r="D31" s="89"/>
      <c r="E31" s="8"/>
      <c r="F31" s="8" t="str">
        <f>IFERROR(VLOOKUP(Tabla4[[#This Row],[Nombre y apellidos del TITULAR DE LA UC]],Tabla1[[NOMBRE Y APELLIDOS DEL PARTICIPANTE]:[NIE]],3,FALSE),"")</f>
        <v/>
      </c>
      <c r="G31" s="8"/>
      <c r="H31" s="8"/>
      <c r="I31" s="8"/>
      <c r="J31" s="90"/>
      <c r="K31" s="91"/>
      <c r="L31" s="92" t="str">
        <f ca="1">IFERROR(INDEX(USUARIOS,MATCH($E31,Tabla1[NOMBRE Y APELLIDOS DEL PARTICIPANTE],0),MATCH($L$1,Tabla1[#Headers],0)),"")</f>
        <v/>
      </c>
      <c r="M31" s="93" t="str">
        <f>IFERROR(VLOOKUP(Tabla4[[#This Row],[Concepto]]&amp;"/"&amp;Tabla4[[#This Row],[Relación con el proyecto]],Tabla7[[Concepto/Relación con el proyecto]:[DESCRIPCIÓN ASIENTO]],2,FALSE),"")</f>
        <v/>
      </c>
      <c r="N31" s="94" t="str">
        <f>IFERROR(VLOOKUP(Tabla4[[#This Row],[Forma de pago]],'NO BORRAR'!$H$2:$I$6,2,FALSE),"")</f>
        <v/>
      </c>
      <c r="O31" s="95" t="str">
        <f>IF(Tabla4[[#This Row],[Total factura / recibí (3)]]="","",Tabla4[[#This Row],[Total factura / recibí (3)]])</f>
        <v/>
      </c>
      <c r="P31" s="95" t="str">
        <f>IF(Tabla4[[#This Row],[Total factura / recibí (3)]]="","",Tabla4[[#This Row],[Total factura / recibí (3)]])</f>
        <v/>
      </c>
      <c r="Q3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1" s="93" t="str">
        <f>IFERROR(IF(A31="CHEQUE","",IF(A31="EFECTIVO","EFECTIVO",IF(A31="TRANSFERENCIA",VLOOKUP(Tabla4[[#This Row],[Concepto]]&amp;"/"&amp;Tabla4[[#This Row],[Relación con el proyecto]],Tabla7[[Concepto/Relación con el proyecto]:[Nº DOCUMENTO]],5,FALSE),IF(A31="TARJETA PREPAGO",VLOOKUP(Tabla4[[#This Row],[Concepto]]&amp;"/"&amp;Tabla4[[#This Row],[Relación con el proyecto]],Tabla7[[Concepto/Relación con el proyecto]:[Nº DOCUMENTO]],5,FALSE),"")))),"")</f>
        <v/>
      </c>
      <c r="S31" s="94" t="str">
        <f ca="1">IFERROR(INDEX(USUARIOS,MATCH($E31,Tabla1[NOMBRE Y APELLIDOS DEL PARTICIPANTE],0),MATCH($S$1,Tabla1[#Headers],0)),"")</f>
        <v/>
      </c>
      <c r="T31" s="94" t="str">
        <f ca="1">IFERROR(INDEX(USUARIOS,MATCH($E31,Tabla1[NOMBRE Y APELLIDOS DEL PARTICIPANTE],0),MATCH($T$1,Tabla1[#Headers],0)),"")</f>
        <v/>
      </c>
      <c r="U31" s="94" t="str">
        <f>IF(Tabla4[[#This Row],[Nombre y apellidos del TITULAR DE LA UC]]="","",Tabla4[[#This Row],[Nombre y apellidos del TITULAR DE LA UC]])</f>
        <v/>
      </c>
      <c r="V31" s="96" t="str">
        <f>IFERROR(VLOOKUP(Tabla4[[#This Row],[Mes de Imputación]],'NO BORRAR'!$E$1:$G$13,2,FALSE),"")</f>
        <v/>
      </c>
      <c r="W31" s="96" t="str">
        <f>IFERROR(VLOOKUP(Tabla4[[#This Row],[Mes de Imputación]],'NO BORRAR'!$E$1:$G$13,3,FALSE),"")</f>
        <v/>
      </c>
      <c r="X31" s="94" t="str">
        <f>IFERROR(VLOOKUP(Tabla4[[#This Row],[Actuación]],'NO BORRAR'!$B$1:$D$8,3,FALSE),"")</f>
        <v/>
      </c>
      <c r="Y31" s="97" t="str">
        <f>IFERROR(VLOOKUP(Tabla4[[#This Row],[Localización]],'NO BORRAR'!$G$15:$H$24,2,FALSE),"")</f>
        <v/>
      </c>
      <c r="Z31" s="93" t="str">
        <f>IFERROR(VLOOKUP(Tabla4[[#This Row],[Actuación]],'NO BORRAR'!$B$1:$C$8,2,FALSE),"")</f>
        <v/>
      </c>
      <c r="AA31" s="93" t="str">
        <f>IF(Tabla4[[#This Row],[Forma de pago]]="TRANSFERENCIA",IFERROR(INDEX(USUARIOS,MATCH($E31,Tabla1[NOMBRE Y APELLIDOS DEL PARTICIPANTE],0),MATCH(A31,Tabla1[#Headers],0)),""),"")</f>
        <v/>
      </c>
      <c r="AB31" s="98" t="str">
        <f>IF(Tabla4[[#This Row],[Forma de pago]]="TARJETA PREPAGO",IFERROR(INDEX(USUARIOS,MATCH($E31,Tabla1[NOMBRE Y APELLIDOS DEL PARTICIPANTE],0),MATCH(A31,Tabla1[#Headers],0)),""),"")</f>
        <v/>
      </c>
      <c r="AC31" s="93" t="str">
        <f>IF(Tabla4[[#This Row],[Forma de pago]]="CHEQUE",Tabla4[[#This Row],[Nombre y apellidos del TITULAR DE LA UC]],(IF(Tabla4[[#This Row],[Forma de pago]]="CHEQUE PORTADOR","AL PORTADOR","")))</f>
        <v/>
      </c>
    </row>
    <row r="32" spans="1:29" x14ac:dyDescent="0.25">
      <c r="A32" s="88"/>
      <c r="B32" s="88"/>
      <c r="C32" s="8"/>
      <c r="D32" s="89"/>
      <c r="E32" s="8"/>
      <c r="F32" s="8" t="str">
        <f>IFERROR(VLOOKUP(Tabla4[[#This Row],[Nombre y apellidos del TITULAR DE LA UC]],Tabla1[[NOMBRE Y APELLIDOS DEL PARTICIPANTE]:[NIE]],3,FALSE),"")</f>
        <v/>
      </c>
      <c r="G32" s="8"/>
      <c r="H32" s="8"/>
      <c r="I32" s="8"/>
      <c r="J32" s="90"/>
      <c r="K32" s="91"/>
      <c r="L32" s="92" t="str">
        <f ca="1">IFERROR(INDEX(USUARIOS,MATCH($E32,Tabla1[NOMBRE Y APELLIDOS DEL PARTICIPANTE],0),MATCH($L$1,Tabla1[#Headers],0)),"")</f>
        <v/>
      </c>
      <c r="M32" s="93" t="str">
        <f>IFERROR(VLOOKUP(Tabla4[[#This Row],[Concepto]]&amp;"/"&amp;Tabla4[[#This Row],[Relación con el proyecto]],Tabla7[[Concepto/Relación con el proyecto]:[DESCRIPCIÓN ASIENTO]],2,FALSE),"")</f>
        <v/>
      </c>
      <c r="N32" s="94" t="str">
        <f>IFERROR(VLOOKUP(Tabla4[[#This Row],[Forma de pago]],'NO BORRAR'!$H$2:$I$6,2,FALSE),"")</f>
        <v/>
      </c>
      <c r="O32" s="95" t="str">
        <f>IF(Tabla4[[#This Row],[Total factura / recibí (3)]]="","",Tabla4[[#This Row],[Total factura / recibí (3)]])</f>
        <v/>
      </c>
      <c r="P32" s="95" t="str">
        <f>IF(Tabla4[[#This Row],[Total factura / recibí (3)]]="","",Tabla4[[#This Row],[Total factura / recibí (3)]])</f>
        <v/>
      </c>
      <c r="Q3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2" s="93" t="str">
        <f>IFERROR(IF(A32="CHEQUE","",IF(A32="EFECTIVO","EFECTIVO",IF(A32="TRANSFERENCIA",VLOOKUP(Tabla4[[#This Row],[Concepto]]&amp;"/"&amp;Tabla4[[#This Row],[Relación con el proyecto]],Tabla7[[Concepto/Relación con el proyecto]:[Nº DOCUMENTO]],5,FALSE),IF(A32="TARJETA PREPAGO",VLOOKUP(Tabla4[[#This Row],[Concepto]]&amp;"/"&amp;Tabla4[[#This Row],[Relación con el proyecto]],Tabla7[[Concepto/Relación con el proyecto]:[Nº DOCUMENTO]],5,FALSE),"")))),"")</f>
        <v/>
      </c>
      <c r="S32" s="94" t="str">
        <f ca="1">IFERROR(INDEX(USUARIOS,MATCH($E32,Tabla1[NOMBRE Y APELLIDOS DEL PARTICIPANTE],0),MATCH($S$1,Tabla1[#Headers],0)),"")</f>
        <v/>
      </c>
      <c r="T32" s="94" t="str">
        <f ca="1">IFERROR(INDEX(USUARIOS,MATCH($E32,Tabla1[NOMBRE Y APELLIDOS DEL PARTICIPANTE],0),MATCH($T$1,Tabla1[#Headers],0)),"")</f>
        <v/>
      </c>
      <c r="U32" s="94" t="str">
        <f>IF(Tabla4[[#This Row],[Nombre y apellidos del TITULAR DE LA UC]]="","",Tabla4[[#This Row],[Nombre y apellidos del TITULAR DE LA UC]])</f>
        <v/>
      </c>
      <c r="V32" s="96" t="str">
        <f>IFERROR(VLOOKUP(Tabla4[[#This Row],[Mes de Imputación]],'NO BORRAR'!$E$1:$G$13,2,FALSE),"")</f>
        <v/>
      </c>
      <c r="W32" s="96" t="str">
        <f>IFERROR(VLOOKUP(Tabla4[[#This Row],[Mes de Imputación]],'NO BORRAR'!$E$1:$G$13,3,FALSE),"")</f>
        <v/>
      </c>
      <c r="X32" s="94" t="str">
        <f>IFERROR(VLOOKUP(Tabla4[[#This Row],[Actuación]],'NO BORRAR'!$B$1:$D$8,3,FALSE),"")</f>
        <v/>
      </c>
      <c r="Y32" s="97" t="str">
        <f>IFERROR(VLOOKUP(Tabla4[[#This Row],[Localización]],'NO BORRAR'!$G$15:$H$24,2,FALSE),"")</f>
        <v/>
      </c>
      <c r="Z32" s="93" t="str">
        <f>IFERROR(VLOOKUP(Tabla4[[#This Row],[Actuación]],'NO BORRAR'!$B$1:$C$8,2,FALSE),"")</f>
        <v/>
      </c>
      <c r="AA32" s="93" t="str">
        <f>IF(Tabla4[[#This Row],[Forma de pago]]="TRANSFERENCIA",IFERROR(INDEX(USUARIOS,MATCH($E32,Tabla1[NOMBRE Y APELLIDOS DEL PARTICIPANTE],0),MATCH(A32,Tabla1[#Headers],0)),""),"")</f>
        <v/>
      </c>
      <c r="AB32" s="98" t="str">
        <f>IF(Tabla4[[#This Row],[Forma de pago]]="TARJETA PREPAGO",IFERROR(INDEX(USUARIOS,MATCH($E32,Tabla1[NOMBRE Y APELLIDOS DEL PARTICIPANTE],0),MATCH(A32,Tabla1[#Headers],0)),""),"")</f>
        <v/>
      </c>
      <c r="AC32" s="93" t="str">
        <f>IF(Tabla4[[#This Row],[Forma de pago]]="CHEQUE",Tabla4[[#This Row],[Nombre y apellidos del TITULAR DE LA UC]],(IF(Tabla4[[#This Row],[Forma de pago]]="CHEQUE PORTADOR","AL PORTADOR","")))</f>
        <v/>
      </c>
    </row>
    <row r="33" spans="1:29" x14ac:dyDescent="0.25">
      <c r="A33" s="99"/>
      <c r="B33" s="99"/>
      <c r="C33" s="68"/>
      <c r="D33" s="69"/>
      <c r="E33" s="68"/>
      <c r="F33" s="68" t="str">
        <f>IFERROR(VLOOKUP(Tabla4[[#This Row],[Nombre y apellidos del TITULAR DE LA UC]],Tabla1[[NOMBRE Y APELLIDOS DEL PARTICIPANTE]:[NIE]],3,FALSE),"")</f>
        <v/>
      </c>
      <c r="G33" s="68"/>
      <c r="H33" s="68"/>
      <c r="I33" s="68"/>
      <c r="J33" s="70"/>
      <c r="K33" s="71"/>
      <c r="L33" s="81" t="str">
        <f ca="1">IFERROR(INDEX(USUARIOS,MATCH($E33,Tabla1[NOMBRE Y APELLIDOS DEL PARTICIPANTE],0),MATCH($L$1,Tabla1[#Headers],0)),"")</f>
        <v/>
      </c>
      <c r="M33" s="73" t="str">
        <f>IFERROR(VLOOKUP(Tabla4[[#This Row],[Concepto]]&amp;"/"&amp;Tabla4[[#This Row],[Relación con el proyecto]],Tabla7[[Concepto/Relación con el proyecto]:[DESCRIPCIÓN ASIENTO]],2,FALSE),"")</f>
        <v/>
      </c>
      <c r="N33" s="72" t="str">
        <f>IFERROR(VLOOKUP(Tabla4[[#This Row],[Forma de pago]],'NO BORRAR'!$H$2:$I$6,2,FALSE),"")</f>
        <v/>
      </c>
      <c r="O33" s="74" t="str">
        <f>IF(Tabla4[[#This Row],[Total factura / recibí (3)]]="","",Tabla4[[#This Row],[Total factura / recibí (3)]])</f>
        <v/>
      </c>
      <c r="P33" s="74" t="str">
        <f>IF(Tabla4[[#This Row],[Total factura / recibí (3)]]="","",Tabla4[[#This Row],[Total factura / recibí (3)]])</f>
        <v/>
      </c>
      <c r="Q33" s="7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3" s="73" t="str">
        <f>IFERROR(IF(A33="CHEQUE","",IF(A33="EFECTIVO","EFECTIVO",IF(A33="TRANSFERENCIA",VLOOKUP(Tabla4[[#This Row],[Concepto]]&amp;"/"&amp;Tabla4[[#This Row],[Relación con el proyecto]],Tabla7[[Concepto/Relación con el proyecto]:[Nº DOCUMENTO]],5,FALSE),IF(A33="TARJETA PREPAGO",VLOOKUP(Tabla4[[#This Row],[Concepto]]&amp;"/"&amp;Tabla4[[#This Row],[Relación con el proyecto]],Tabla7[[Concepto/Relación con el proyecto]:[Nº DOCUMENTO]],5,FALSE),"")))),"")</f>
        <v/>
      </c>
      <c r="S33" s="72" t="str">
        <f ca="1">IFERROR(INDEX(USUARIOS,MATCH($E33,Tabla1[NOMBRE Y APELLIDOS DEL PARTICIPANTE],0),MATCH($S$1,Tabla1[#Headers],0)),"")</f>
        <v/>
      </c>
      <c r="T33" s="72" t="str">
        <f ca="1">IFERROR(INDEX(USUARIOS,MATCH($E33,Tabla1[NOMBRE Y APELLIDOS DEL PARTICIPANTE],0),MATCH($T$1,Tabla1[#Headers],0)),"")</f>
        <v/>
      </c>
      <c r="U33" s="72" t="str">
        <f>IF(Tabla4[[#This Row],[Nombre y apellidos del TITULAR DE LA UC]]="","",Tabla4[[#This Row],[Nombre y apellidos del TITULAR DE LA UC]])</f>
        <v/>
      </c>
      <c r="V33" s="75" t="str">
        <f>IFERROR(VLOOKUP(Tabla4[[#This Row],[Mes de Imputación]],'NO BORRAR'!$E$1:$G$13,2,FALSE),"")</f>
        <v/>
      </c>
      <c r="W33" s="75" t="str">
        <f>IFERROR(VLOOKUP(Tabla4[[#This Row],[Mes de Imputación]],'NO BORRAR'!$E$1:$G$13,3,FALSE),"")</f>
        <v/>
      </c>
      <c r="X33" s="72" t="str">
        <f>IFERROR(VLOOKUP(Tabla4[[#This Row],[Actuación]],'NO BORRAR'!$B$1:$D$8,3,FALSE),"")</f>
        <v/>
      </c>
      <c r="Y33" s="76" t="str">
        <f>IFERROR(VLOOKUP(Tabla4[[#This Row],[Localización]],'NO BORRAR'!$G$15:$H$24,2,FALSE),"")</f>
        <v/>
      </c>
      <c r="Z33" s="73" t="str">
        <f>IFERROR(VLOOKUP(Tabla4[[#This Row],[Actuación]],'NO BORRAR'!$B$1:$C$8,2,FALSE),"")</f>
        <v/>
      </c>
      <c r="AA33" s="73" t="str">
        <f>IF(Tabla4[[#This Row],[Forma de pago]]="TRANSFERENCIA",IFERROR(INDEX(USUARIOS,MATCH($E33,Tabla1[NOMBRE Y APELLIDOS DEL PARTICIPANTE],0),MATCH(A33,Tabla1[#Headers],0)),""),"")</f>
        <v/>
      </c>
      <c r="AB33" s="77" t="str">
        <f>IF(Tabla4[[#This Row],[Forma de pago]]="TARJETA PREPAGO",IFERROR(INDEX(USUARIOS,MATCH($E33,Tabla1[NOMBRE Y APELLIDOS DEL PARTICIPANTE],0),MATCH(A33,Tabla1[#Headers],0)),""),"")</f>
        <v/>
      </c>
      <c r="AC33" s="73" t="str">
        <f>IF(Tabla4[[#This Row],[Forma de pago]]="CHEQUE",Tabla4[[#This Row],[Nombre y apellidos del TITULAR DE LA UC]],(IF(Tabla4[[#This Row],[Forma de pago]]="CHEQUE PORTADOR","AL PORTADOR","")))</f>
        <v/>
      </c>
    </row>
    <row r="34" spans="1:29" x14ac:dyDescent="0.25">
      <c r="A34" s="88"/>
      <c r="B34" s="88"/>
      <c r="C34" s="8"/>
      <c r="D34" s="89"/>
      <c r="E34" s="8"/>
      <c r="F34" s="8" t="str">
        <f>IFERROR(VLOOKUP(Tabla4[[#This Row],[Nombre y apellidos del TITULAR DE LA UC]],Tabla1[[NOMBRE Y APELLIDOS DEL PARTICIPANTE]:[NIE]],3,FALSE),"")</f>
        <v/>
      </c>
      <c r="G34" s="8"/>
      <c r="H34" s="8"/>
      <c r="I34" s="8"/>
      <c r="J34" s="90"/>
      <c r="K34" s="91"/>
      <c r="L34" s="92" t="str">
        <f ca="1">IFERROR(INDEX(USUARIOS,MATCH($E34,Tabla1[NOMBRE Y APELLIDOS DEL PARTICIPANTE],0),MATCH($L$1,Tabla1[#Headers],0)),"")</f>
        <v/>
      </c>
      <c r="M34" s="93" t="str">
        <f>IFERROR(VLOOKUP(Tabla4[[#This Row],[Concepto]]&amp;"/"&amp;Tabla4[[#This Row],[Relación con el proyecto]],Tabla7[[Concepto/Relación con el proyecto]:[DESCRIPCIÓN ASIENTO]],2,FALSE),"")</f>
        <v/>
      </c>
      <c r="N34" s="94" t="str">
        <f>IFERROR(VLOOKUP(Tabla4[[#This Row],[Forma de pago]],'NO BORRAR'!$H$2:$I$6,2,FALSE),"")</f>
        <v/>
      </c>
      <c r="O34" s="95" t="str">
        <f>IF(Tabla4[[#This Row],[Total factura / recibí (3)]]="","",Tabla4[[#This Row],[Total factura / recibí (3)]])</f>
        <v/>
      </c>
      <c r="P34" s="95" t="str">
        <f>IF(Tabla4[[#This Row],[Total factura / recibí (3)]]="","",Tabla4[[#This Row],[Total factura / recibí (3)]])</f>
        <v/>
      </c>
      <c r="Q3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4" s="93" t="str">
        <f>IFERROR(IF(A34="CHEQUE","",IF(A34="EFECTIVO","EFECTIVO",IF(A34="TRANSFERENCIA",VLOOKUP(Tabla4[[#This Row],[Concepto]]&amp;"/"&amp;Tabla4[[#This Row],[Relación con el proyecto]],Tabla7[[Concepto/Relación con el proyecto]:[Nº DOCUMENTO]],5,FALSE),IF(A34="TARJETA PREPAGO",VLOOKUP(Tabla4[[#This Row],[Concepto]]&amp;"/"&amp;Tabla4[[#This Row],[Relación con el proyecto]],Tabla7[[Concepto/Relación con el proyecto]:[Nº DOCUMENTO]],5,FALSE),"")))),"")</f>
        <v/>
      </c>
      <c r="S34" s="94" t="str">
        <f ca="1">IFERROR(INDEX(USUARIOS,MATCH($E34,Tabla1[NOMBRE Y APELLIDOS DEL PARTICIPANTE],0),MATCH($S$1,Tabla1[#Headers],0)),"")</f>
        <v/>
      </c>
      <c r="T34" s="94" t="str">
        <f ca="1">IFERROR(INDEX(USUARIOS,MATCH($E34,Tabla1[NOMBRE Y APELLIDOS DEL PARTICIPANTE],0),MATCH($T$1,Tabla1[#Headers],0)),"")</f>
        <v/>
      </c>
      <c r="U34" s="94" t="str">
        <f>IF(Tabla4[[#This Row],[Nombre y apellidos del TITULAR DE LA UC]]="","",Tabla4[[#This Row],[Nombre y apellidos del TITULAR DE LA UC]])</f>
        <v/>
      </c>
      <c r="V34" s="96" t="str">
        <f>IFERROR(VLOOKUP(Tabla4[[#This Row],[Mes de Imputación]],'NO BORRAR'!$E$1:$G$13,2,FALSE),"")</f>
        <v/>
      </c>
      <c r="W34" s="96" t="str">
        <f>IFERROR(VLOOKUP(Tabla4[[#This Row],[Mes de Imputación]],'NO BORRAR'!$E$1:$G$13,3,FALSE),"")</f>
        <v/>
      </c>
      <c r="X34" s="94" t="str">
        <f>IFERROR(VLOOKUP(Tabla4[[#This Row],[Actuación]],'NO BORRAR'!$B$1:$D$8,3,FALSE),"")</f>
        <v/>
      </c>
      <c r="Y34" s="97" t="str">
        <f>IFERROR(VLOOKUP(Tabla4[[#This Row],[Localización]],'NO BORRAR'!$G$15:$H$24,2,FALSE),"")</f>
        <v/>
      </c>
      <c r="Z34" s="93" t="str">
        <f>IFERROR(VLOOKUP(Tabla4[[#This Row],[Actuación]],'NO BORRAR'!$B$1:$C$8,2,FALSE),"")</f>
        <v/>
      </c>
      <c r="AA34" s="93" t="str">
        <f>IF(Tabla4[[#This Row],[Forma de pago]]="TRANSFERENCIA",IFERROR(INDEX(USUARIOS,MATCH($E34,Tabla1[NOMBRE Y APELLIDOS DEL PARTICIPANTE],0),MATCH(A34,Tabla1[#Headers],0)),""),"")</f>
        <v/>
      </c>
      <c r="AB34" s="98" t="str">
        <f>IF(Tabla4[[#This Row],[Forma de pago]]="TARJETA PREPAGO",IFERROR(INDEX(USUARIOS,MATCH($E34,Tabla1[NOMBRE Y APELLIDOS DEL PARTICIPANTE],0),MATCH(A34,Tabla1[#Headers],0)),""),"")</f>
        <v/>
      </c>
      <c r="AC34" s="73" t="str">
        <f>IF(Tabla4[[#This Row],[Forma de pago]]="CHEQUE",Tabla4[[#This Row],[Nombre y apellidos del TITULAR DE LA UC]],(IF(Tabla4[[#This Row],[Forma de pago]]="CHEQUE PORTADOR","AL PORTADOR","")))</f>
        <v/>
      </c>
    </row>
    <row r="35" spans="1:29" x14ac:dyDescent="0.25">
      <c r="A35" s="88"/>
      <c r="B35" s="88"/>
      <c r="C35" s="8"/>
      <c r="D35" s="89"/>
      <c r="E35" s="8"/>
      <c r="F35" s="8" t="str">
        <f>IFERROR(VLOOKUP(Tabla4[[#This Row],[Nombre y apellidos del TITULAR DE LA UC]],Tabla1[[NOMBRE Y APELLIDOS DEL PARTICIPANTE]:[NIE]],3,FALSE),"")</f>
        <v/>
      </c>
      <c r="G35" s="8"/>
      <c r="H35" s="8"/>
      <c r="I35" s="8"/>
      <c r="J35" s="90"/>
      <c r="K35" s="91"/>
      <c r="L35" s="92" t="str">
        <f ca="1">IFERROR(INDEX(USUARIOS,MATCH($E35,Tabla1[NOMBRE Y APELLIDOS DEL PARTICIPANTE],0),MATCH($L$1,Tabla1[#Headers],0)),"")</f>
        <v/>
      </c>
      <c r="M35" s="93" t="str">
        <f>IFERROR(VLOOKUP(Tabla4[[#This Row],[Concepto]]&amp;"/"&amp;Tabla4[[#This Row],[Relación con el proyecto]],Tabla7[[Concepto/Relación con el proyecto]:[DESCRIPCIÓN ASIENTO]],2,FALSE),"")</f>
        <v/>
      </c>
      <c r="N35" s="94" t="str">
        <f>IFERROR(VLOOKUP(Tabla4[[#This Row],[Forma de pago]],'NO BORRAR'!$H$2:$I$6,2,FALSE),"")</f>
        <v/>
      </c>
      <c r="O35" s="95" t="str">
        <f>IF(Tabla4[[#This Row],[Total factura / recibí (3)]]="","",Tabla4[[#This Row],[Total factura / recibí (3)]])</f>
        <v/>
      </c>
      <c r="P35" s="95" t="str">
        <f>IF(Tabla4[[#This Row],[Total factura / recibí (3)]]="","",Tabla4[[#This Row],[Total factura / recibí (3)]])</f>
        <v/>
      </c>
      <c r="Q3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5" s="93" t="str">
        <f>IFERROR(IF(A35="CHEQUE","",IF(A35="EFECTIVO","EFECTIVO",IF(A35="TRANSFERENCIA",VLOOKUP(Tabla4[[#This Row],[Concepto]]&amp;"/"&amp;Tabla4[[#This Row],[Relación con el proyecto]],Tabla7[[Concepto/Relación con el proyecto]:[Nº DOCUMENTO]],5,FALSE),IF(A35="TARJETA PREPAGO",VLOOKUP(Tabla4[[#This Row],[Concepto]]&amp;"/"&amp;Tabla4[[#This Row],[Relación con el proyecto]],Tabla7[[Concepto/Relación con el proyecto]:[Nº DOCUMENTO]],5,FALSE),"")))),"")</f>
        <v/>
      </c>
      <c r="S35" s="94" t="str">
        <f ca="1">IFERROR(INDEX(USUARIOS,MATCH($E35,Tabla1[NOMBRE Y APELLIDOS DEL PARTICIPANTE],0),MATCH($S$1,Tabla1[#Headers],0)),"")</f>
        <v/>
      </c>
      <c r="T35" s="94" t="str">
        <f ca="1">IFERROR(INDEX(USUARIOS,MATCH($E35,Tabla1[NOMBRE Y APELLIDOS DEL PARTICIPANTE],0),MATCH($T$1,Tabla1[#Headers],0)),"")</f>
        <v/>
      </c>
      <c r="U35" s="94" t="str">
        <f>IF(Tabla4[[#This Row],[Nombre y apellidos del TITULAR DE LA UC]]="","",Tabla4[[#This Row],[Nombre y apellidos del TITULAR DE LA UC]])</f>
        <v/>
      </c>
      <c r="V35" s="96" t="str">
        <f>IFERROR(VLOOKUP(Tabla4[[#This Row],[Mes de Imputación]],'NO BORRAR'!$E$1:$G$13,2,FALSE),"")</f>
        <v/>
      </c>
      <c r="W35" s="96" t="str">
        <f>IFERROR(VLOOKUP(Tabla4[[#This Row],[Mes de Imputación]],'NO BORRAR'!$E$1:$G$13,3,FALSE),"")</f>
        <v/>
      </c>
      <c r="X35" s="94" t="str">
        <f>IFERROR(VLOOKUP(Tabla4[[#This Row],[Actuación]],'NO BORRAR'!$B$1:$D$8,3,FALSE),"")</f>
        <v/>
      </c>
      <c r="Y35" s="97" t="str">
        <f>IFERROR(VLOOKUP(Tabla4[[#This Row],[Localización]],'NO BORRAR'!$G$15:$H$24,2,FALSE),"")</f>
        <v/>
      </c>
      <c r="Z35" s="93" t="str">
        <f>IFERROR(VLOOKUP(Tabla4[[#This Row],[Actuación]],'NO BORRAR'!$B$1:$C$8,2,FALSE),"")</f>
        <v/>
      </c>
      <c r="AA35" s="93" t="str">
        <f>IF(Tabla4[[#This Row],[Forma de pago]]="TRANSFERENCIA",IFERROR(INDEX(USUARIOS,MATCH($E35,Tabla1[NOMBRE Y APELLIDOS DEL PARTICIPANTE],0),MATCH(A35,Tabla1[#Headers],0)),""),"")</f>
        <v/>
      </c>
      <c r="AB35" s="98" t="str">
        <f>IF(Tabla4[[#This Row],[Forma de pago]]="TARJETA PREPAGO",IFERROR(INDEX(USUARIOS,MATCH($E35,Tabla1[NOMBRE Y APELLIDOS DEL PARTICIPANTE],0),MATCH(A35,Tabla1[#Headers],0)),""),"")</f>
        <v/>
      </c>
      <c r="AC35" s="73" t="str">
        <f>IF(Tabla4[[#This Row],[Forma de pago]]="CHEQUE",Tabla4[[#This Row],[Nombre y apellidos del TITULAR DE LA UC]],(IF(Tabla4[[#This Row],[Forma de pago]]="CHEQUE PORTADOR","AL PORTADOR","")))</f>
        <v/>
      </c>
    </row>
    <row r="36" spans="1:29" x14ac:dyDescent="0.25">
      <c r="A36" s="88"/>
      <c r="B36" s="88"/>
      <c r="C36" s="8"/>
      <c r="D36" s="89"/>
      <c r="E36" s="8"/>
      <c r="F36" s="8" t="str">
        <f>IFERROR(VLOOKUP(Tabla4[[#This Row],[Nombre y apellidos del TITULAR DE LA UC]],Tabla1[[NOMBRE Y APELLIDOS DEL PARTICIPANTE]:[NIE]],3,FALSE),"")</f>
        <v/>
      </c>
      <c r="G36" s="8"/>
      <c r="H36" s="8"/>
      <c r="I36" s="8"/>
      <c r="J36" s="90"/>
      <c r="K36" s="91"/>
      <c r="L36" s="92" t="str">
        <f ca="1">IFERROR(INDEX(USUARIOS,MATCH($E36,Tabla1[NOMBRE Y APELLIDOS DEL PARTICIPANTE],0),MATCH($L$1,Tabla1[#Headers],0)),"")</f>
        <v/>
      </c>
      <c r="M36" s="93" t="str">
        <f>IFERROR(VLOOKUP(Tabla4[[#This Row],[Concepto]]&amp;"/"&amp;Tabla4[[#This Row],[Relación con el proyecto]],Tabla7[[Concepto/Relación con el proyecto]:[DESCRIPCIÓN ASIENTO]],2,FALSE),"")</f>
        <v/>
      </c>
      <c r="N36" s="94" t="str">
        <f>IFERROR(VLOOKUP(Tabla4[[#This Row],[Forma de pago]],'NO BORRAR'!$H$2:$I$6,2,FALSE),"")</f>
        <v/>
      </c>
      <c r="O36" s="95" t="str">
        <f>IF(Tabla4[[#This Row],[Total factura / recibí (3)]]="","",Tabla4[[#This Row],[Total factura / recibí (3)]])</f>
        <v/>
      </c>
      <c r="P36" s="95" t="str">
        <f>IF(Tabla4[[#This Row],[Total factura / recibí (3)]]="","",Tabla4[[#This Row],[Total factura / recibí (3)]])</f>
        <v/>
      </c>
      <c r="Q3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6" s="93" t="str">
        <f>IFERROR(IF(A36="CHEQUE","",IF(A36="EFECTIVO","EFECTIVO",IF(A36="TRANSFERENCIA",VLOOKUP(Tabla4[[#This Row],[Concepto]]&amp;"/"&amp;Tabla4[[#This Row],[Relación con el proyecto]],Tabla7[[Concepto/Relación con el proyecto]:[Nº DOCUMENTO]],5,FALSE),IF(A36="TARJETA PREPAGO",VLOOKUP(Tabla4[[#This Row],[Concepto]]&amp;"/"&amp;Tabla4[[#This Row],[Relación con el proyecto]],Tabla7[[Concepto/Relación con el proyecto]:[Nº DOCUMENTO]],5,FALSE),"")))),"")</f>
        <v/>
      </c>
      <c r="S36" s="94" t="str">
        <f ca="1">IFERROR(INDEX(USUARIOS,MATCH($E36,Tabla1[NOMBRE Y APELLIDOS DEL PARTICIPANTE],0),MATCH($S$1,Tabla1[#Headers],0)),"")</f>
        <v/>
      </c>
      <c r="T36" s="94" t="str">
        <f ca="1">IFERROR(INDEX(USUARIOS,MATCH($E36,Tabla1[NOMBRE Y APELLIDOS DEL PARTICIPANTE],0),MATCH($T$1,Tabla1[#Headers],0)),"")</f>
        <v/>
      </c>
      <c r="U36" s="94" t="str">
        <f>IF(Tabla4[[#This Row],[Nombre y apellidos del TITULAR DE LA UC]]="","",Tabla4[[#This Row],[Nombre y apellidos del TITULAR DE LA UC]])</f>
        <v/>
      </c>
      <c r="V36" s="96" t="str">
        <f>IFERROR(VLOOKUP(Tabla4[[#This Row],[Mes de Imputación]],'NO BORRAR'!$E$1:$G$13,2,FALSE),"")</f>
        <v/>
      </c>
      <c r="W36" s="96" t="str">
        <f>IFERROR(VLOOKUP(Tabla4[[#This Row],[Mes de Imputación]],'NO BORRAR'!$E$1:$G$13,3,FALSE),"")</f>
        <v/>
      </c>
      <c r="X36" s="94" t="str">
        <f>IFERROR(VLOOKUP(Tabla4[[#This Row],[Actuación]],'NO BORRAR'!$B$1:$D$8,3,FALSE),"")</f>
        <v/>
      </c>
      <c r="Y36" s="97" t="str">
        <f>IFERROR(VLOOKUP(Tabla4[[#This Row],[Localización]],'NO BORRAR'!$G$15:$H$24,2,FALSE),"")</f>
        <v/>
      </c>
      <c r="Z36" s="93" t="str">
        <f>IFERROR(VLOOKUP(Tabla4[[#This Row],[Actuación]],'NO BORRAR'!$B$1:$C$8,2,FALSE),"")</f>
        <v/>
      </c>
      <c r="AA36" s="93" t="str">
        <f>IF(Tabla4[[#This Row],[Forma de pago]]="TRANSFERENCIA",IFERROR(INDEX(USUARIOS,MATCH($E36,Tabla1[NOMBRE Y APELLIDOS DEL PARTICIPANTE],0),MATCH(A36,Tabla1[#Headers],0)),""),"")</f>
        <v/>
      </c>
      <c r="AB36" s="98" t="str">
        <f>IF(Tabla4[[#This Row],[Forma de pago]]="TARJETA PREPAGO",IFERROR(INDEX(USUARIOS,MATCH($E36,Tabla1[NOMBRE Y APELLIDOS DEL PARTICIPANTE],0),MATCH(A36,Tabla1[#Headers],0)),""),"")</f>
        <v/>
      </c>
      <c r="AC36" s="73" t="str">
        <f>IF(Tabla4[[#This Row],[Forma de pago]]="CHEQUE",Tabla4[[#This Row],[Nombre y apellidos del TITULAR DE LA UC]],(IF(Tabla4[[#This Row],[Forma de pago]]="CHEQUE PORTADOR","AL PORTADOR","")))</f>
        <v/>
      </c>
    </row>
    <row r="37" spans="1:29" x14ac:dyDescent="0.25">
      <c r="A37" s="88"/>
      <c r="B37" s="88"/>
      <c r="C37" s="8"/>
      <c r="D37" s="89"/>
      <c r="E37" s="8"/>
      <c r="F37" s="8" t="str">
        <f>IFERROR(VLOOKUP(Tabla4[[#This Row],[Nombre y apellidos del TITULAR DE LA UC]],Tabla1[[NOMBRE Y APELLIDOS DEL PARTICIPANTE]:[NIE]],3,FALSE),"")</f>
        <v/>
      </c>
      <c r="G37" s="8"/>
      <c r="H37" s="8"/>
      <c r="I37" s="8"/>
      <c r="J37" s="90"/>
      <c r="K37" s="91"/>
      <c r="L37" s="92" t="str">
        <f ca="1">IFERROR(INDEX(USUARIOS,MATCH($E37,Tabla1[NOMBRE Y APELLIDOS DEL PARTICIPANTE],0),MATCH($L$1,Tabla1[#Headers],0)),"")</f>
        <v/>
      </c>
      <c r="M37" s="93" t="str">
        <f>IFERROR(VLOOKUP(Tabla4[[#This Row],[Concepto]]&amp;"/"&amp;Tabla4[[#This Row],[Relación con el proyecto]],Tabla7[[Concepto/Relación con el proyecto]:[DESCRIPCIÓN ASIENTO]],2,FALSE),"")</f>
        <v/>
      </c>
      <c r="N37" s="94" t="str">
        <f>IFERROR(VLOOKUP(Tabla4[[#This Row],[Forma de pago]],'NO BORRAR'!$H$2:$I$6,2,FALSE),"")</f>
        <v/>
      </c>
      <c r="O37" s="95" t="str">
        <f>IF(Tabla4[[#This Row],[Total factura / recibí (3)]]="","",Tabla4[[#This Row],[Total factura / recibí (3)]])</f>
        <v/>
      </c>
      <c r="P37" s="95" t="str">
        <f>IF(Tabla4[[#This Row],[Total factura / recibí (3)]]="","",Tabla4[[#This Row],[Total factura / recibí (3)]])</f>
        <v/>
      </c>
      <c r="Q3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7" s="93" t="str">
        <f>IFERROR(IF(A37="CHEQUE","",IF(A37="EFECTIVO","EFECTIVO",IF(A37="TRANSFERENCIA",VLOOKUP(Tabla4[[#This Row],[Concepto]]&amp;"/"&amp;Tabla4[[#This Row],[Relación con el proyecto]],Tabla7[[Concepto/Relación con el proyecto]:[Nº DOCUMENTO]],5,FALSE),IF(A37="TARJETA PREPAGO",VLOOKUP(Tabla4[[#This Row],[Concepto]]&amp;"/"&amp;Tabla4[[#This Row],[Relación con el proyecto]],Tabla7[[Concepto/Relación con el proyecto]:[Nº DOCUMENTO]],5,FALSE),"")))),"")</f>
        <v/>
      </c>
      <c r="S37" s="94" t="str">
        <f ca="1">IFERROR(INDEX(USUARIOS,MATCH($E37,Tabla1[NOMBRE Y APELLIDOS DEL PARTICIPANTE],0),MATCH($S$1,Tabla1[#Headers],0)),"")</f>
        <v/>
      </c>
      <c r="T37" s="94" t="str">
        <f ca="1">IFERROR(INDEX(USUARIOS,MATCH($E37,Tabla1[NOMBRE Y APELLIDOS DEL PARTICIPANTE],0),MATCH($T$1,Tabla1[#Headers],0)),"")</f>
        <v/>
      </c>
      <c r="U37" s="94" t="str">
        <f>IF(Tabla4[[#This Row],[Nombre y apellidos del TITULAR DE LA UC]]="","",Tabla4[[#This Row],[Nombre y apellidos del TITULAR DE LA UC]])</f>
        <v/>
      </c>
      <c r="V37" s="96" t="str">
        <f>IFERROR(VLOOKUP(Tabla4[[#This Row],[Mes de Imputación]],'NO BORRAR'!$E$1:$G$13,2,FALSE),"")</f>
        <v/>
      </c>
      <c r="W37" s="96" t="str">
        <f>IFERROR(VLOOKUP(Tabla4[[#This Row],[Mes de Imputación]],'NO BORRAR'!$E$1:$G$13,3,FALSE),"")</f>
        <v/>
      </c>
      <c r="X37" s="94" t="str">
        <f>IFERROR(VLOOKUP(Tabla4[[#This Row],[Actuación]],'NO BORRAR'!$B$1:$D$8,3,FALSE),"")</f>
        <v/>
      </c>
      <c r="Y37" s="97" t="str">
        <f>IFERROR(VLOOKUP(Tabla4[[#This Row],[Localización]],'NO BORRAR'!$G$15:$H$24,2,FALSE),"")</f>
        <v/>
      </c>
      <c r="Z37" s="93" t="str">
        <f>IFERROR(VLOOKUP(Tabla4[[#This Row],[Actuación]],'NO BORRAR'!$B$1:$C$8,2,FALSE),"")</f>
        <v/>
      </c>
      <c r="AA37" s="93" t="str">
        <f>IF(Tabla4[[#This Row],[Forma de pago]]="TRANSFERENCIA",IFERROR(INDEX(USUARIOS,MATCH($E37,Tabla1[NOMBRE Y APELLIDOS DEL PARTICIPANTE],0),MATCH(A37,Tabla1[#Headers],0)),""),"")</f>
        <v/>
      </c>
      <c r="AB37" s="98" t="str">
        <f>IF(Tabla4[[#This Row],[Forma de pago]]="TARJETA PREPAGO",IFERROR(INDEX(USUARIOS,MATCH($E37,Tabla1[NOMBRE Y APELLIDOS DEL PARTICIPANTE],0),MATCH(A37,Tabla1[#Headers],0)),""),"")</f>
        <v/>
      </c>
      <c r="AC37" s="73" t="str">
        <f>IF(Tabla4[[#This Row],[Forma de pago]]="CHEQUE",Tabla4[[#This Row],[Nombre y apellidos del TITULAR DE LA UC]],(IF(Tabla4[[#This Row],[Forma de pago]]="CHEQUE PORTADOR","AL PORTADOR","")))</f>
        <v/>
      </c>
    </row>
    <row r="38" spans="1:29" x14ac:dyDescent="0.25">
      <c r="A38" s="88"/>
      <c r="B38" s="88"/>
      <c r="C38" s="8"/>
      <c r="D38" s="89"/>
      <c r="E38" s="8"/>
      <c r="F38" s="8" t="str">
        <f>IFERROR(VLOOKUP(Tabla4[[#This Row],[Nombre y apellidos del TITULAR DE LA UC]],Tabla1[[NOMBRE Y APELLIDOS DEL PARTICIPANTE]:[NIE]],3,FALSE),"")</f>
        <v/>
      </c>
      <c r="G38" s="8"/>
      <c r="H38" s="8"/>
      <c r="I38" s="8"/>
      <c r="J38" s="90"/>
      <c r="K38" s="91"/>
      <c r="L38" s="92" t="str">
        <f ca="1">IFERROR(INDEX(USUARIOS,MATCH($E38,Tabla1[NOMBRE Y APELLIDOS DEL PARTICIPANTE],0),MATCH($L$1,Tabla1[#Headers],0)),"")</f>
        <v/>
      </c>
      <c r="M38" s="93" t="str">
        <f>IFERROR(VLOOKUP(Tabla4[[#This Row],[Concepto]]&amp;"/"&amp;Tabla4[[#This Row],[Relación con el proyecto]],Tabla7[[Concepto/Relación con el proyecto]:[DESCRIPCIÓN ASIENTO]],2,FALSE),"")</f>
        <v/>
      </c>
      <c r="N38" s="94" t="str">
        <f>IFERROR(VLOOKUP(Tabla4[[#This Row],[Forma de pago]],'NO BORRAR'!$H$2:$I$6,2,FALSE),"")</f>
        <v/>
      </c>
      <c r="O38" s="95" t="str">
        <f>IF(Tabla4[[#This Row],[Total factura / recibí (3)]]="","",Tabla4[[#This Row],[Total factura / recibí (3)]])</f>
        <v/>
      </c>
      <c r="P38" s="95" t="str">
        <f>IF(Tabla4[[#This Row],[Total factura / recibí (3)]]="","",Tabla4[[#This Row],[Total factura / recibí (3)]])</f>
        <v/>
      </c>
      <c r="Q3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8" s="93" t="str">
        <f>IFERROR(IF(A38="CHEQUE","",IF(A38="EFECTIVO","EFECTIVO",IF(A38="TRANSFERENCIA",VLOOKUP(Tabla4[[#This Row],[Concepto]]&amp;"/"&amp;Tabla4[[#This Row],[Relación con el proyecto]],Tabla7[[Concepto/Relación con el proyecto]:[Nº DOCUMENTO]],5,FALSE),IF(A38="TARJETA PREPAGO",VLOOKUP(Tabla4[[#This Row],[Concepto]]&amp;"/"&amp;Tabla4[[#This Row],[Relación con el proyecto]],Tabla7[[Concepto/Relación con el proyecto]:[Nº DOCUMENTO]],5,FALSE),"")))),"")</f>
        <v/>
      </c>
      <c r="S38" s="94" t="str">
        <f ca="1">IFERROR(INDEX(USUARIOS,MATCH($E38,Tabla1[NOMBRE Y APELLIDOS DEL PARTICIPANTE],0),MATCH($S$1,Tabla1[#Headers],0)),"")</f>
        <v/>
      </c>
      <c r="T38" s="94" t="str">
        <f ca="1">IFERROR(INDEX(USUARIOS,MATCH($E38,Tabla1[NOMBRE Y APELLIDOS DEL PARTICIPANTE],0),MATCH($T$1,Tabla1[#Headers],0)),"")</f>
        <v/>
      </c>
      <c r="U38" s="94" t="str">
        <f>IF(Tabla4[[#This Row],[Nombre y apellidos del TITULAR DE LA UC]]="","",Tabla4[[#This Row],[Nombre y apellidos del TITULAR DE LA UC]])</f>
        <v/>
      </c>
      <c r="V38" s="96" t="str">
        <f>IFERROR(VLOOKUP(Tabla4[[#This Row],[Mes de Imputación]],'NO BORRAR'!$E$1:$G$13,2,FALSE),"")</f>
        <v/>
      </c>
      <c r="W38" s="96" t="str">
        <f>IFERROR(VLOOKUP(Tabla4[[#This Row],[Mes de Imputación]],'NO BORRAR'!$E$1:$G$13,3,FALSE),"")</f>
        <v/>
      </c>
      <c r="X38" s="94" t="str">
        <f>IFERROR(VLOOKUP(Tabla4[[#This Row],[Actuación]],'NO BORRAR'!$B$1:$D$8,3,FALSE),"")</f>
        <v/>
      </c>
      <c r="Y38" s="97" t="str">
        <f>IFERROR(VLOOKUP(Tabla4[[#This Row],[Localización]],'NO BORRAR'!$G$15:$H$24,2,FALSE),"")</f>
        <v/>
      </c>
      <c r="Z38" s="93" t="str">
        <f>IFERROR(VLOOKUP(Tabla4[[#This Row],[Actuación]],'NO BORRAR'!$B$1:$C$8,2,FALSE),"")</f>
        <v/>
      </c>
      <c r="AA38" s="93" t="str">
        <f>IF(Tabla4[[#This Row],[Forma de pago]]="TRANSFERENCIA",IFERROR(INDEX(USUARIOS,MATCH($E38,Tabla1[NOMBRE Y APELLIDOS DEL PARTICIPANTE],0),MATCH(A38,Tabla1[#Headers],0)),""),"")</f>
        <v/>
      </c>
      <c r="AB38" s="98" t="str">
        <f>IF(Tabla4[[#This Row],[Forma de pago]]="TARJETA PREPAGO",IFERROR(INDEX(USUARIOS,MATCH($E38,Tabla1[NOMBRE Y APELLIDOS DEL PARTICIPANTE],0),MATCH(A38,Tabla1[#Headers],0)),""),"")</f>
        <v/>
      </c>
      <c r="AC38" s="73" t="str">
        <f>IF(Tabla4[[#This Row],[Forma de pago]]="CHEQUE",Tabla4[[#This Row],[Nombre y apellidos del TITULAR DE LA UC]],(IF(Tabla4[[#This Row],[Forma de pago]]="CHEQUE PORTADOR","AL PORTADOR","")))</f>
        <v/>
      </c>
    </row>
    <row r="39" spans="1:29" x14ac:dyDescent="0.25">
      <c r="A39" s="88"/>
      <c r="B39" s="88"/>
      <c r="C39" s="8"/>
      <c r="D39" s="89"/>
      <c r="E39" s="8"/>
      <c r="F39" s="8" t="str">
        <f>IFERROR(VLOOKUP(Tabla4[[#This Row],[Nombre y apellidos del TITULAR DE LA UC]],Tabla1[[NOMBRE Y APELLIDOS DEL PARTICIPANTE]:[NIE]],3,FALSE),"")</f>
        <v/>
      </c>
      <c r="G39" s="8"/>
      <c r="H39" s="8"/>
      <c r="I39" s="8"/>
      <c r="J39" s="90"/>
      <c r="K39" s="91"/>
      <c r="L39" s="92" t="str">
        <f ca="1">IFERROR(INDEX(USUARIOS,MATCH($E39,Tabla1[NOMBRE Y APELLIDOS DEL PARTICIPANTE],0),MATCH($L$1,Tabla1[#Headers],0)),"")</f>
        <v/>
      </c>
      <c r="M39" s="93" t="str">
        <f>IFERROR(VLOOKUP(Tabla4[[#This Row],[Concepto]]&amp;"/"&amp;Tabla4[[#This Row],[Relación con el proyecto]],Tabla7[[Concepto/Relación con el proyecto]:[DESCRIPCIÓN ASIENTO]],2,FALSE),"")</f>
        <v/>
      </c>
      <c r="N39" s="94" t="str">
        <f>IFERROR(VLOOKUP(Tabla4[[#This Row],[Forma de pago]],'NO BORRAR'!$H$2:$I$6,2,FALSE),"")</f>
        <v/>
      </c>
      <c r="O39" s="95" t="str">
        <f>IF(Tabla4[[#This Row],[Total factura / recibí (3)]]="","",Tabla4[[#This Row],[Total factura / recibí (3)]])</f>
        <v/>
      </c>
      <c r="P39" s="95" t="str">
        <f>IF(Tabla4[[#This Row],[Total factura / recibí (3)]]="","",Tabla4[[#This Row],[Total factura / recibí (3)]])</f>
        <v/>
      </c>
      <c r="Q3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9" s="93" t="str">
        <f>IFERROR(IF(A39="CHEQUE","",IF(A39="EFECTIVO","EFECTIVO",IF(A39="TRANSFERENCIA",VLOOKUP(Tabla4[[#This Row],[Concepto]]&amp;"/"&amp;Tabla4[[#This Row],[Relación con el proyecto]],Tabla7[[Concepto/Relación con el proyecto]:[Nº DOCUMENTO]],5,FALSE),IF(A39="TARJETA PREPAGO",VLOOKUP(Tabla4[[#This Row],[Concepto]]&amp;"/"&amp;Tabla4[[#This Row],[Relación con el proyecto]],Tabla7[[Concepto/Relación con el proyecto]:[Nº DOCUMENTO]],5,FALSE),"")))),"")</f>
        <v/>
      </c>
      <c r="S39" s="94" t="str">
        <f ca="1">IFERROR(INDEX(USUARIOS,MATCH($E39,Tabla1[NOMBRE Y APELLIDOS DEL PARTICIPANTE],0),MATCH($S$1,Tabla1[#Headers],0)),"")</f>
        <v/>
      </c>
      <c r="T39" s="94" t="str">
        <f ca="1">IFERROR(INDEX(USUARIOS,MATCH($E39,Tabla1[NOMBRE Y APELLIDOS DEL PARTICIPANTE],0),MATCH($T$1,Tabla1[#Headers],0)),"")</f>
        <v/>
      </c>
      <c r="U39" s="94" t="str">
        <f>IF(Tabla4[[#This Row],[Nombre y apellidos del TITULAR DE LA UC]]="","",Tabla4[[#This Row],[Nombre y apellidos del TITULAR DE LA UC]])</f>
        <v/>
      </c>
      <c r="V39" s="96" t="str">
        <f>IFERROR(VLOOKUP(Tabla4[[#This Row],[Mes de Imputación]],'NO BORRAR'!$E$1:$G$13,2,FALSE),"")</f>
        <v/>
      </c>
      <c r="W39" s="96" t="str">
        <f>IFERROR(VLOOKUP(Tabla4[[#This Row],[Mes de Imputación]],'NO BORRAR'!$E$1:$G$13,3,FALSE),"")</f>
        <v/>
      </c>
      <c r="X39" s="94" t="str">
        <f>IFERROR(VLOOKUP(Tabla4[[#This Row],[Actuación]],'NO BORRAR'!$B$1:$D$8,3,FALSE),"")</f>
        <v/>
      </c>
      <c r="Y39" s="97" t="str">
        <f>IFERROR(VLOOKUP(Tabla4[[#This Row],[Localización]],'NO BORRAR'!$G$15:$H$24,2,FALSE),"")</f>
        <v/>
      </c>
      <c r="Z39" s="93" t="str">
        <f>IFERROR(VLOOKUP(Tabla4[[#This Row],[Actuación]],'NO BORRAR'!$B$1:$C$8,2,FALSE),"")</f>
        <v/>
      </c>
      <c r="AA39" s="93" t="str">
        <f>IF(Tabla4[[#This Row],[Forma de pago]]="TRANSFERENCIA",IFERROR(INDEX(USUARIOS,MATCH($E39,Tabla1[NOMBRE Y APELLIDOS DEL PARTICIPANTE],0),MATCH(A39,Tabla1[#Headers],0)),""),"")</f>
        <v/>
      </c>
      <c r="AB39" s="98" t="str">
        <f>IF(Tabla4[[#This Row],[Forma de pago]]="TARJETA PREPAGO",IFERROR(INDEX(USUARIOS,MATCH($E39,Tabla1[NOMBRE Y APELLIDOS DEL PARTICIPANTE],0),MATCH(A39,Tabla1[#Headers],0)),""),"")</f>
        <v/>
      </c>
      <c r="AC39" s="73" t="str">
        <f>IF(Tabla4[[#This Row],[Forma de pago]]="CHEQUE",Tabla4[[#This Row],[Nombre y apellidos del TITULAR DE LA UC]],(IF(Tabla4[[#This Row],[Forma de pago]]="CHEQUE PORTADOR","AL PORTADOR","")))</f>
        <v/>
      </c>
    </row>
    <row r="40" spans="1:29" x14ac:dyDescent="0.25">
      <c r="A40" s="88"/>
      <c r="B40" s="88"/>
      <c r="C40" s="8"/>
      <c r="D40" s="89"/>
      <c r="E40" s="8"/>
      <c r="F40" s="8" t="str">
        <f>IFERROR(VLOOKUP(Tabla4[[#This Row],[Nombre y apellidos del TITULAR DE LA UC]],Tabla1[[NOMBRE Y APELLIDOS DEL PARTICIPANTE]:[NIE]],3,FALSE),"")</f>
        <v/>
      </c>
      <c r="G40" s="8"/>
      <c r="H40" s="8"/>
      <c r="I40" s="8"/>
      <c r="J40" s="90"/>
      <c r="K40" s="91"/>
      <c r="L40" s="92" t="str">
        <f ca="1">IFERROR(INDEX(USUARIOS,MATCH($E40,Tabla1[NOMBRE Y APELLIDOS DEL PARTICIPANTE],0),MATCH($L$1,Tabla1[#Headers],0)),"")</f>
        <v/>
      </c>
      <c r="M40" s="93" t="str">
        <f>IFERROR(VLOOKUP(Tabla4[[#This Row],[Concepto]]&amp;"/"&amp;Tabla4[[#This Row],[Relación con el proyecto]],Tabla7[[Concepto/Relación con el proyecto]:[DESCRIPCIÓN ASIENTO]],2,FALSE),"")</f>
        <v/>
      </c>
      <c r="N40" s="94" t="str">
        <f>IFERROR(VLOOKUP(Tabla4[[#This Row],[Forma de pago]],'NO BORRAR'!$H$2:$I$6,2,FALSE),"")</f>
        <v/>
      </c>
      <c r="O40" s="95" t="str">
        <f>IF(Tabla4[[#This Row],[Total factura / recibí (3)]]="","",Tabla4[[#This Row],[Total factura / recibí (3)]])</f>
        <v/>
      </c>
      <c r="P40" s="95" t="str">
        <f>IF(Tabla4[[#This Row],[Total factura / recibí (3)]]="","",Tabla4[[#This Row],[Total factura / recibí (3)]])</f>
        <v/>
      </c>
      <c r="Q4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0" s="93" t="str">
        <f>IFERROR(IF(A40="CHEQUE","",IF(A40="EFECTIVO","EFECTIVO",IF(A40="TRANSFERENCIA",VLOOKUP(Tabla4[[#This Row],[Concepto]]&amp;"/"&amp;Tabla4[[#This Row],[Relación con el proyecto]],Tabla7[[Concepto/Relación con el proyecto]:[Nº DOCUMENTO]],5,FALSE),IF(A40="TARJETA PREPAGO",VLOOKUP(Tabla4[[#This Row],[Concepto]]&amp;"/"&amp;Tabla4[[#This Row],[Relación con el proyecto]],Tabla7[[Concepto/Relación con el proyecto]:[Nº DOCUMENTO]],5,FALSE),"")))),"")</f>
        <v/>
      </c>
      <c r="S40" s="94" t="str">
        <f ca="1">IFERROR(INDEX(USUARIOS,MATCH($E40,Tabla1[NOMBRE Y APELLIDOS DEL PARTICIPANTE],0),MATCH($S$1,Tabla1[#Headers],0)),"")</f>
        <v/>
      </c>
      <c r="T40" s="94" t="str">
        <f ca="1">IFERROR(INDEX(USUARIOS,MATCH($E40,Tabla1[NOMBRE Y APELLIDOS DEL PARTICIPANTE],0),MATCH($T$1,Tabla1[#Headers],0)),"")</f>
        <v/>
      </c>
      <c r="U40" s="94" t="str">
        <f>IF(Tabla4[[#This Row],[Nombre y apellidos del TITULAR DE LA UC]]="","",Tabla4[[#This Row],[Nombre y apellidos del TITULAR DE LA UC]])</f>
        <v/>
      </c>
      <c r="V40" s="96" t="str">
        <f>IFERROR(VLOOKUP(Tabla4[[#This Row],[Mes de Imputación]],'NO BORRAR'!$E$1:$G$13,2,FALSE),"")</f>
        <v/>
      </c>
      <c r="W40" s="96" t="str">
        <f>IFERROR(VLOOKUP(Tabla4[[#This Row],[Mes de Imputación]],'NO BORRAR'!$E$1:$G$13,3,FALSE),"")</f>
        <v/>
      </c>
      <c r="X40" s="94" t="str">
        <f>IFERROR(VLOOKUP(Tabla4[[#This Row],[Actuación]],'NO BORRAR'!$B$1:$D$8,3,FALSE),"")</f>
        <v/>
      </c>
      <c r="Y40" s="97" t="str">
        <f>IFERROR(VLOOKUP(Tabla4[[#This Row],[Localización]],'NO BORRAR'!$G$15:$H$24,2,FALSE),"")</f>
        <v/>
      </c>
      <c r="Z40" s="93" t="str">
        <f>IFERROR(VLOOKUP(Tabla4[[#This Row],[Actuación]],'NO BORRAR'!$B$1:$C$8,2,FALSE),"")</f>
        <v/>
      </c>
      <c r="AA40" s="93" t="str">
        <f>IF(Tabla4[[#This Row],[Forma de pago]]="TRANSFERENCIA",IFERROR(INDEX(USUARIOS,MATCH($E40,Tabla1[NOMBRE Y APELLIDOS DEL PARTICIPANTE],0),MATCH(A40,Tabla1[#Headers],0)),""),"")</f>
        <v/>
      </c>
      <c r="AB40" s="98" t="str">
        <f>IF(Tabla4[[#This Row],[Forma de pago]]="TARJETA PREPAGO",IFERROR(INDEX(USUARIOS,MATCH($E40,Tabla1[NOMBRE Y APELLIDOS DEL PARTICIPANTE],0),MATCH(A40,Tabla1[#Headers],0)),""),"")</f>
        <v/>
      </c>
      <c r="AC40" s="73" t="str">
        <f>IF(Tabla4[[#This Row],[Forma de pago]]="CHEQUE",Tabla4[[#This Row],[Nombre y apellidos del TITULAR DE LA UC]],(IF(Tabla4[[#This Row],[Forma de pago]]="CHEQUE PORTADOR","AL PORTADOR","")))</f>
        <v/>
      </c>
    </row>
    <row r="41" spans="1:29" x14ac:dyDescent="0.25">
      <c r="A41" s="88"/>
      <c r="B41" s="88"/>
      <c r="C41" s="8"/>
      <c r="D41" s="89"/>
      <c r="E41" s="8"/>
      <c r="F41" s="8" t="str">
        <f>IFERROR(VLOOKUP(Tabla4[[#This Row],[Nombre y apellidos del TITULAR DE LA UC]],Tabla1[[NOMBRE Y APELLIDOS DEL PARTICIPANTE]:[NIE]],3,FALSE),"")</f>
        <v/>
      </c>
      <c r="G41" s="8"/>
      <c r="H41" s="8"/>
      <c r="I41" s="8"/>
      <c r="J41" s="90"/>
      <c r="K41" s="91"/>
      <c r="L41" s="92" t="str">
        <f ca="1">IFERROR(INDEX(USUARIOS,MATCH($E41,Tabla1[NOMBRE Y APELLIDOS DEL PARTICIPANTE],0),MATCH($L$1,Tabla1[#Headers],0)),"")</f>
        <v/>
      </c>
      <c r="M41" s="93" t="str">
        <f>IFERROR(VLOOKUP(Tabla4[[#This Row],[Concepto]]&amp;"/"&amp;Tabla4[[#This Row],[Relación con el proyecto]],Tabla7[[Concepto/Relación con el proyecto]:[DESCRIPCIÓN ASIENTO]],2,FALSE),"")</f>
        <v/>
      </c>
      <c r="N41" s="94" t="str">
        <f>IFERROR(VLOOKUP(Tabla4[[#This Row],[Forma de pago]],'NO BORRAR'!$H$2:$I$6,2,FALSE),"")</f>
        <v/>
      </c>
      <c r="O41" s="95" t="str">
        <f>IF(Tabla4[[#This Row],[Total factura / recibí (3)]]="","",Tabla4[[#This Row],[Total factura / recibí (3)]])</f>
        <v/>
      </c>
      <c r="P41" s="95" t="str">
        <f>IF(Tabla4[[#This Row],[Total factura / recibí (3)]]="","",Tabla4[[#This Row],[Total factura / recibí (3)]])</f>
        <v/>
      </c>
      <c r="Q4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1" s="93" t="str">
        <f>IFERROR(IF(A41="CHEQUE","",IF(A41="EFECTIVO","EFECTIVO",IF(A41="TRANSFERENCIA",VLOOKUP(Tabla4[[#This Row],[Concepto]]&amp;"/"&amp;Tabla4[[#This Row],[Relación con el proyecto]],Tabla7[[Concepto/Relación con el proyecto]:[Nº DOCUMENTO]],5,FALSE),IF(A41="TARJETA PREPAGO",VLOOKUP(Tabla4[[#This Row],[Concepto]]&amp;"/"&amp;Tabla4[[#This Row],[Relación con el proyecto]],Tabla7[[Concepto/Relación con el proyecto]:[Nº DOCUMENTO]],5,FALSE),"")))),"")</f>
        <v/>
      </c>
      <c r="S41" s="94" t="str">
        <f ca="1">IFERROR(INDEX(USUARIOS,MATCH($E41,Tabla1[NOMBRE Y APELLIDOS DEL PARTICIPANTE],0),MATCH($S$1,Tabla1[#Headers],0)),"")</f>
        <v/>
      </c>
      <c r="T41" s="94" t="str">
        <f ca="1">IFERROR(INDEX(USUARIOS,MATCH($E41,Tabla1[NOMBRE Y APELLIDOS DEL PARTICIPANTE],0),MATCH($T$1,Tabla1[#Headers],0)),"")</f>
        <v/>
      </c>
      <c r="U41" s="94" t="str">
        <f>IF(Tabla4[[#This Row],[Nombre y apellidos del TITULAR DE LA UC]]="","",Tabla4[[#This Row],[Nombre y apellidos del TITULAR DE LA UC]])</f>
        <v/>
      </c>
      <c r="V41" s="96" t="str">
        <f>IFERROR(VLOOKUP(Tabla4[[#This Row],[Mes de Imputación]],'NO BORRAR'!$E$1:$G$13,2,FALSE),"")</f>
        <v/>
      </c>
      <c r="W41" s="96" t="str">
        <f>IFERROR(VLOOKUP(Tabla4[[#This Row],[Mes de Imputación]],'NO BORRAR'!$E$1:$G$13,3,FALSE),"")</f>
        <v/>
      </c>
      <c r="X41" s="94" t="str">
        <f>IFERROR(VLOOKUP(Tabla4[[#This Row],[Actuación]],'NO BORRAR'!$B$1:$D$8,3,FALSE),"")</f>
        <v/>
      </c>
      <c r="Y41" s="97" t="str">
        <f>IFERROR(VLOOKUP(Tabla4[[#This Row],[Localización]],'NO BORRAR'!$G$15:$H$24,2,FALSE),"")</f>
        <v/>
      </c>
      <c r="Z41" s="93" t="str">
        <f>IFERROR(VLOOKUP(Tabla4[[#This Row],[Actuación]],'NO BORRAR'!$B$1:$C$8,2,FALSE),"")</f>
        <v/>
      </c>
      <c r="AA41" s="93" t="str">
        <f>IF(Tabla4[[#This Row],[Forma de pago]]="TRANSFERENCIA",IFERROR(INDEX(USUARIOS,MATCH($E41,Tabla1[NOMBRE Y APELLIDOS DEL PARTICIPANTE],0),MATCH(A41,Tabla1[#Headers],0)),""),"")</f>
        <v/>
      </c>
      <c r="AB41" s="98" t="str">
        <f>IF(Tabla4[[#This Row],[Forma de pago]]="TARJETA PREPAGO",IFERROR(INDEX(USUARIOS,MATCH($E41,Tabla1[NOMBRE Y APELLIDOS DEL PARTICIPANTE],0),MATCH(A41,Tabla1[#Headers],0)),""),"")</f>
        <v/>
      </c>
      <c r="AC41" s="73" t="str">
        <f>IF(Tabla4[[#This Row],[Forma de pago]]="CHEQUE",Tabla4[[#This Row],[Nombre y apellidos del TITULAR DE LA UC]],(IF(Tabla4[[#This Row],[Forma de pago]]="CHEQUE PORTADOR","AL PORTADOR","")))</f>
        <v/>
      </c>
    </row>
    <row r="42" spans="1:29" x14ac:dyDescent="0.25">
      <c r="A42" s="88"/>
      <c r="B42" s="88"/>
      <c r="C42" s="8"/>
      <c r="D42" s="89"/>
      <c r="E42" s="8"/>
      <c r="F42" s="8" t="str">
        <f>IFERROR(VLOOKUP(Tabla4[[#This Row],[Nombre y apellidos del TITULAR DE LA UC]],Tabla1[[NOMBRE Y APELLIDOS DEL PARTICIPANTE]:[NIE]],3,FALSE),"")</f>
        <v/>
      </c>
      <c r="G42" s="8"/>
      <c r="H42" s="8"/>
      <c r="I42" s="8"/>
      <c r="J42" s="90"/>
      <c r="K42" s="91"/>
      <c r="L42" s="92" t="str">
        <f ca="1">IFERROR(INDEX(USUARIOS,MATCH($E42,Tabla1[NOMBRE Y APELLIDOS DEL PARTICIPANTE],0),MATCH($L$1,Tabla1[#Headers],0)),"")</f>
        <v/>
      </c>
      <c r="M42" s="93" t="str">
        <f>IFERROR(VLOOKUP(Tabla4[[#This Row],[Concepto]]&amp;"/"&amp;Tabla4[[#This Row],[Relación con el proyecto]],Tabla7[[Concepto/Relación con el proyecto]:[DESCRIPCIÓN ASIENTO]],2,FALSE),"")</f>
        <v/>
      </c>
      <c r="N42" s="94" t="str">
        <f>IFERROR(VLOOKUP(Tabla4[[#This Row],[Forma de pago]],'NO BORRAR'!$H$2:$I$6,2,FALSE),"")</f>
        <v/>
      </c>
      <c r="O42" s="95" t="str">
        <f>IF(Tabla4[[#This Row],[Total factura / recibí (3)]]="","",Tabla4[[#This Row],[Total factura / recibí (3)]])</f>
        <v/>
      </c>
      <c r="P42" s="95" t="str">
        <f>IF(Tabla4[[#This Row],[Total factura / recibí (3)]]="","",Tabla4[[#This Row],[Total factura / recibí (3)]])</f>
        <v/>
      </c>
      <c r="Q4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2" s="93" t="str">
        <f>IFERROR(IF(A42="CHEQUE","",IF(A42="EFECTIVO","EFECTIVO",IF(A42="TRANSFERENCIA",VLOOKUP(Tabla4[[#This Row],[Concepto]]&amp;"/"&amp;Tabla4[[#This Row],[Relación con el proyecto]],Tabla7[[Concepto/Relación con el proyecto]:[Nº DOCUMENTO]],5,FALSE),IF(A42="TARJETA PREPAGO",VLOOKUP(Tabla4[[#This Row],[Concepto]]&amp;"/"&amp;Tabla4[[#This Row],[Relación con el proyecto]],Tabla7[[Concepto/Relación con el proyecto]:[Nº DOCUMENTO]],5,FALSE),"")))),"")</f>
        <v/>
      </c>
      <c r="S42" s="94" t="str">
        <f ca="1">IFERROR(INDEX(USUARIOS,MATCH($E42,Tabla1[NOMBRE Y APELLIDOS DEL PARTICIPANTE],0),MATCH($S$1,Tabla1[#Headers],0)),"")</f>
        <v/>
      </c>
      <c r="T42" s="94" t="str">
        <f ca="1">IFERROR(INDEX(USUARIOS,MATCH($E42,Tabla1[NOMBRE Y APELLIDOS DEL PARTICIPANTE],0),MATCH($T$1,Tabla1[#Headers],0)),"")</f>
        <v/>
      </c>
      <c r="U42" s="94" t="str">
        <f>IF(Tabla4[[#This Row],[Nombre y apellidos del TITULAR DE LA UC]]="","",Tabla4[[#This Row],[Nombre y apellidos del TITULAR DE LA UC]])</f>
        <v/>
      </c>
      <c r="V42" s="96" t="str">
        <f>IFERROR(VLOOKUP(Tabla4[[#This Row],[Mes de Imputación]],'NO BORRAR'!$E$1:$G$13,2,FALSE),"")</f>
        <v/>
      </c>
      <c r="W42" s="96" t="str">
        <f>IFERROR(VLOOKUP(Tabla4[[#This Row],[Mes de Imputación]],'NO BORRAR'!$E$1:$G$13,3,FALSE),"")</f>
        <v/>
      </c>
      <c r="X42" s="94" t="str">
        <f>IFERROR(VLOOKUP(Tabla4[[#This Row],[Actuación]],'NO BORRAR'!$B$1:$D$8,3,FALSE),"")</f>
        <v/>
      </c>
      <c r="Y42" s="97" t="str">
        <f>IFERROR(VLOOKUP(Tabla4[[#This Row],[Localización]],'NO BORRAR'!$G$15:$H$24,2,FALSE),"")</f>
        <v/>
      </c>
      <c r="Z42" s="93" t="str">
        <f>IFERROR(VLOOKUP(Tabla4[[#This Row],[Actuación]],'NO BORRAR'!$B$1:$C$8,2,FALSE),"")</f>
        <v/>
      </c>
      <c r="AA42" s="93" t="str">
        <f>IF(Tabla4[[#This Row],[Forma de pago]]="TRANSFERENCIA",IFERROR(INDEX(USUARIOS,MATCH($E42,Tabla1[NOMBRE Y APELLIDOS DEL PARTICIPANTE],0),MATCH(A42,Tabla1[#Headers],0)),""),"")</f>
        <v/>
      </c>
      <c r="AB42" s="98" t="str">
        <f>IF(Tabla4[[#This Row],[Forma de pago]]="TARJETA PREPAGO",IFERROR(INDEX(USUARIOS,MATCH($E42,Tabla1[NOMBRE Y APELLIDOS DEL PARTICIPANTE],0),MATCH(A42,Tabla1[#Headers],0)),""),"")</f>
        <v/>
      </c>
      <c r="AC42" s="73" t="str">
        <f>IF(Tabla4[[#This Row],[Forma de pago]]="CHEQUE",Tabla4[[#This Row],[Nombre y apellidos del TITULAR DE LA UC]],(IF(Tabla4[[#This Row],[Forma de pago]]="CHEQUE PORTADOR","AL PORTADOR","")))</f>
        <v/>
      </c>
    </row>
    <row r="43" spans="1:29" x14ac:dyDescent="0.25">
      <c r="A43" s="88"/>
      <c r="B43" s="88"/>
      <c r="C43" s="8"/>
      <c r="D43" s="89"/>
      <c r="E43" s="8"/>
      <c r="F43" s="8" t="str">
        <f>IFERROR(VLOOKUP(Tabla4[[#This Row],[Nombre y apellidos del TITULAR DE LA UC]],Tabla1[[NOMBRE Y APELLIDOS DEL PARTICIPANTE]:[NIE]],3,FALSE),"")</f>
        <v/>
      </c>
      <c r="G43" s="8"/>
      <c r="H43" s="8"/>
      <c r="I43" s="8"/>
      <c r="J43" s="90"/>
      <c r="K43" s="91"/>
      <c r="L43" s="92" t="str">
        <f ca="1">IFERROR(INDEX(USUARIOS,MATCH($E43,Tabla1[NOMBRE Y APELLIDOS DEL PARTICIPANTE],0),MATCH($L$1,Tabla1[#Headers],0)),"")</f>
        <v/>
      </c>
      <c r="M43" s="93" t="str">
        <f>IFERROR(VLOOKUP(Tabla4[[#This Row],[Concepto]]&amp;"/"&amp;Tabla4[[#This Row],[Relación con el proyecto]],Tabla7[[Concepto/Relación con el proyecto]:[DESCRIPCIÓN ASIENTO]],2,FALSE),"")</f>
        <v/>
      </c>
      <c r="N43" s="94" t="str">
        <f>IFERROR(VLOOKUP(Tabla4[[#This Row],[Forma de pago]],'NO BORRAR'!$H$2:$I$6,2,FALSE),"")</f>
        <v/>
      </c>
      <c r="O43" s="95" t="str">
        <f>IF(Tabla4[[#This Row],[Total factura / recibí (3)]]="","",Tabla4[[#This Row],[Total factura / recibí (3)]])</f>
        <v/>
      </c>
      <c r="P43" s="95" t="str">
        <f>IF(Tabla4[[#This Row],[Total factura / recibí (3)]]="","",Tabla4[[#This Row],[Total factura / recibí (3)]])</f>
        <v/>
      </c>
      <c r="Q4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3" s="93" t="str">
        <f>IFERROR(IF(A43="CHEQUE","",IF(A43="EFECTIVO","EFECTIVO",IF(A43="TRANSFERENCIA",VLOOKUP(Tabla4[[#This Row],[Concepto]]&amp;"/"&amp;Tabla4[[#This Row],[Relación con el proyecto]],Tabla7[[Concepto/Relación con el proyecto]:[Nº DOCUMENTO]],5,FALSE),IF(A43="TARJETA PREPAGO",VLOOKUP(Tabla4[[#This Row],[Concepto]]&amp;"/"&amp;Tabla4[[#This Row],[Relación con el proyecto]],Tabla7[[Concepto/Relación con el proyecto]:[Nº DOCUMENTO]],5,FALSE),"")))),"")</f>
        <v/>
      </c>
      <c r="S43" s="94" t="str">
        <f ca="1">IFERROR(INDEX(USUARIOS,MATCH($E43,Tabla1[NOMBRE Y APELLIDOS DEL PARTICIPANTE],0),MATCH($S$1,Tabla1[#Headers],0)),"")</f>
        <v/>
      </c>
      <c r="T43" s="94" t="str">
        <f ca="1">IFERROR(INDEX(USUARIOS,MATCH($E43,Tabla1[NOMBRE Y APELLIDOS DEL PARTICIPANTE],0),MATCH($T$1,Tabla1[#Headers],0)),"")</f>
        <v/>
      </c>
      <c r="U43" s="94" t="str">
        <f>IF(Tabla4[[#This Row],[Nombre y apellidos del TITULAR DE LA UC]]="","",Tabla4[[#This Row],[Nombre y apellidos del TITULAR DE LA UC]])</f>
        <v/>
      </c>
      <c r="V43" s="96" t="str">
        <f>IFERROR(VLOOKUP(Tabla4[[#This Row],[Mes de Imputación]],'NO BORRAR'!$E$1:$G$13,2,FALSE),"")</f>
        <v/>
      </c>
      <c r="W43" s="96" t="str">
        <f>IFERROR(VLOOKUP(Tabla4[[#This Row],[Mes de Imputación]],'NO BORRAR'!$E$1:$G$13,3,FALSE),"")</f>
        <v/>
      </c>
      <c r="X43" s="94" t="str">
        <f>IFERROR(VLOOKUP(Tabla4[[#This Row],[Actuación]],'NO BORRAR'!$B$1:$D$8,3,FALSE),"")</f>
        <v/>
      </c>
      <c r="Y43" s="97" t="str">
        <f>IFERROR(VLOOKUP(Tabla4[[#This Row],[Localización]],'NO BORRAR'!$G$15:$H$24,2,FALSE),"")</f>
        <v/>
      </c>
      <c r="Z43" s="93" t="str">
        <f>IFERROR(VLOOKUP(Tabla4[[#This Row],[Actuación]],'NO BORRAR'!$B$1:$C$8,2,FALSE),"")</f>
        <v/>
      </c>
      <c r="AA43" s="93" t="str">
        <f>IF(Tabla4[[#This Row],[Forma de pago]]="TRANSFERENCIA",IFERROR(INDEX(USUARIOS,MATCH($E43,Tabla1[NOMBRE Y APELLIDOS DEL PARTICIPANTE],0),MATCH(A43,Tabla1[#Headers],0)),""),"")</f>
        <v/>
      </c>
      <c r="AB43" s="98" t="str">
        <f>IF(Tabla4[[#This Row],[Forma de pago]]="TARJETA PREPAGO",IFERROR(INDEX(USUARIOS,MATCH($E43,Tabla1[NOMBRE Y APELLIDOS DEL PARTICIPANTE],0),MATCH(A43,Tabla1[#Headers],0)),""),"")</f>
        <v/>
      </c>
      <c r="AC43" s="73" t="str">
        <f>IF(Tabla4[[#This Row],[Forma de pago]]="CHEQUE",Tabla4[[#This Row],[Nombre y apellidos del TITULAR DE LA UC]],(IF(Tabla4[[#This Row],[Forma de pago]]="CHEQUE PORTADOR","AL PORTADOR","")))</f>
        <v/>
      </c>
    </row>
    <row r="44" spans="1:29" x14ac:dyDescent="0.25">
      <c r="A44" s="88"/>
      <c r="B44" s="88"/>
      <c r="C44" s="8"/>
      <c r="D44" s="89"/>
      <c r="E44" s="8"/>
      <c r="F44" s="8" t="str">
        <f>IFERROR(VLOOKUP(Tabla4[[#This Row],[Nombre y apellidos del TITULAR DE LA UC]],Tabla1[[NOMBRE Y APELLIDOS DEL PARTICIPANTE]:[NIE]],3,FALSE),"")</f>
        <v/>
      </c>
      <c r="G44" s="8"/>
      <c r="H44" s="8"/>
      <c r="I44" s="8"/>
      <c r="J44" s="90"/>
      <c r="K44" s="91"/>
      <c r="L44" s="92" t="str">
        <f ca="1">IFERROR(INDEX(USUARIOS,MATCH($E44,Tabla1[NOMBRE Y APELLIDOS DEL PARTICIPANTE],0),MATCH($L$1,Tabla1[#Headers],0)),"")</f>
        <v/>
      </c>
      <c r="M44" s="93" t="str">
        <f>IFERROR(VLOOKUP(Tabla4[[#This Row],[Concepto]]&amp;"/"&amp;Tabla4[[#This Row],[Relación con el proyecto]],Tabla7[[Concepto/Relación con el proyecto]:[DESCRIPCIÓN ASIENTO]],2,FALSE),"")</f>
        <v/>
      </c>
      <c r="N44" s="94" t="str">
        <f>IFERROR(VLOOKUP(Tabla4[[#This Row],[Forma de pago]],'NO BORRAR'!$H$2:$I$6,2,FALSE),"")</f>
        <v/>
      </c>
      <c r="O44" s="95" t="str">
        <f>IF(Tabla4[[#This Row],[Total factura / recibí (3)]]="","",Tabla4[[#This Row],[Total factura / recibí (3)]])</f>
        <v/>
      </c>
      <c r="P44" s="95" t="str">
        <f>IF(Tabla4[[#This Row],[Total factura / recibí (3)]]="","",Tabla4[[#This Row],[Total factura / recibí (3)]])</f>
        <v/>
      </c>
      <c r="Q4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4" s="93" t="str">
        <f>IFERROR(IF(A44="CHEQUE","",IF(A44="EFECTIVO","EFECTIVO",IF(A44="TRANSFERENCIA",VLOOKUP(Tabla4[[#This Row],[Concepto]]&amp;"/"&amp;Tabla4[[#This Row],[Relación con el proyecto]],Tabla7[[Concepto/Relación con el proyecto]:[Nº DOCUMENTO]],5,FALSE),IF(A44="TARJETA PREPAGO",VLOOKUP(Tabla4[[#This Row],[Concepto]]&amp;"/"&amp;Tabla4[[#This Row],[Relación con el proyecto]],Tabla7[[Concepto/Relación con el proyecto]:[Nº DOCUMENTO]],5,FALSE),"")))),"")</f>
        <v/>
      </c>
      <c r="S44" s="94" t="str">
        <f ca="1">IFERROR(INDEX(USUARIOS,MATCH($E44,Tabla1[NOMBRE Y APELLIDOS DEL PARTICIPANTE],0),MATCH($S$1,Tabla1[#Headers],0)),"")</f>
        <v/>
      </c>
      <c r="T44" s="94" t="str">
        <f ca="1">IFERROR(INDEX(USUARIOS,MATCH($E44,Tabla1[NOMBRE Y APELLIDOS DEL PARTICIPANTE],0),MATCH($T$1,Tabla1[#Headers],0)),"")</f>
        <v/>
      </c>
      <c r="U44" s="94" t="str">
        <f>IF(Tabla4[[#This Row],[Nombre y apellidos del TITULAR DE LA UC]]="","",Tabla4[[#This Row],[Nombre y apellidos del TITULAR DE LA UC]])</f>
        <v/>
      </c>
      <c r="V44" s="96" t="str">
        <f>IFERROR(VLOOKUP(Tabla4[[#This Row],[Mes de Imputación]],'NO BORRAR'!$E$1:$G$13,2,FALSE),"")</f>
        <v/>
      </c>
      <c r="W44" s="96" t="str">
        <f>IFERROR(VLOOKUP(Tabla4[[#This Row],[Mes de Imputación]],'NO BORRAR'!$E$1:$G$13,3,FALSE),"")</f>
        <v/>
      </c>
      <c r="X44" s="94" t="str">
        <f>IFERROR(VLOOKUP(Tabla4[[#This Row],[Actuación]],'NO BORRAR'!$B$1:$D$8,3,FALSE),"")</f>
        <v/>
      </c>
      <c r="Y44" s="97" t="str">
        <f>IFERROR(VLOOKUP(Tabla4[[#This Row],[Localización]],'NO BORRAR'!$G$15:$H$24,2,FALSE),"")</f>
        <v/>
      </c>
      <c r="Z44" s="93" t="str">
        <f>IFERROR(VLOOKUP(Tabla4[[#This Row],[Actuación]],'NO BORRAR'!$B$1:$C$8,2,FALSE),"")</f>
        <v/>
      </c>
      <c r="AA44" s="93" t="str">
        <f>IF(Tabla4[[#This Row],[Forma de pago]]="TRANSFERENCIA",IFERROR(INDEX(USUARIOS,MATCH($E44,Tabla1[NOMBRE Y APELLIDOS DEL PARTICIPANTE],0),MATCH(A44,Tabla1[#Headers],0)),""),"")</f>
        <v/>
      </c>
      <c r="AB44" s="98" t="str">
        <f>IF(Tabla4[[#This Row],[Forma de pago]]="TARJETA PREPAGO",IFERROR(INDEX(USUARIOS,MATCH($E44,Tabla1[NOMBRE Y APELLIDOS DEL PARTICIPANTE],0),MATCH(A44,Tabla1[#Headers],0)),""),"")</f>
        <v/>
      </c>
      <c r="AC44" s="73" t="str">
        <f>IF(Tabla4[[#This Row],[Forma de pago]]="CHEQUE",Tabla4[[#This Row],[Nombre y apellidos del TITULAR DE LA UC]],(IF(Tabla4[[#This Row],[Forma de pago]]="CHEQUE PORTADOR","AL PORTADOR","")))</f>
        <v/>
      </c>
    </row>
    <row r="45" spans="1:29" x14ac:dyDescent="0.25">
      <c r="A45" s="88"/>
      <c r="B45" s="88"/>
      <c r="C45" s="8"/>
      <c r="D45" s="89"/>
      <c r="E45" s="8"/>
      <c r="F45" s="8" t="str">
        <f>IFERROR(VLOOKUP(Tabla4[[#This Row],[Nombre y apellidos del TITULAR DE LA UC]],Tabla1[[NOMBRE Y APELLIDOS DEL PARTICIPANTE]:[NIE]],3,FALSE),"")</f>
        <v/>
      </c>
      <c r="G45" s="8"/>
      <c r="H45" s="8"/>
      <c r="I45" s="8"/>
      <c r="J45" s="90"/>
      <c r="K45" s="91"/>
      <c r="L45" s="92" t="str">
        <f ca="1">IFERROR(INDEX(USUARIOS,MATCH($E45,Tabla1[NOMBRE Y APELLIDOS DEL PARTICIPANTE],0),MATCH($L$1,Tabla1[#Headers],0)),"")</f>
        <v/>
      </c>
      <c r="M45" s="93" t="str">
        <f>IFERROR(VLOOKUP(Tabla4[[#This Row],[Concepto]]&amp;"/"&amp;Tabla4[[#This Row],[Relación con el proyecto]],Tabla7[[Concepto/Relación con el proyecto]:[DESCRIPCIÓN ASIENTO]],2,FALSE),"")</f>
        <v/>
      </c>
      <c r="N45" s="94" t="str">
        <f>IFERROR(VLOOKUP(Tabla4[[#This Row],[Forma de pago]],'NO BORRAR'!$H$2:$I$6,2,FALSE),"")</f>
        <v/>
      </c>
      <c r="O45" s="95" t="str">
        <f>IF(Tabla4[[#This Row],[Total factura / recibí (3)]]="","",Tabla4[[#This Row],[Total factura / recibí (3)]])</f>
        <v/>
      </c>
      <c r="P45" s="95" t="str">
        <f>IF(Tabla4[[#This Row],[Total factura / recibí (3)]]="","",Tabla4[[#This Row],[Total factura / recibí (3)]])</f>
        <v/>
      </c>
      <c r="Q4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5" s="93" t="str">
        <f>IFERROR(IF(A45="CHEQUE","",IF(A45="EFECTIVO","EFECTIVO",IF(A45="TRANSFERENCIA",VLOOKUP(Tabla4[[#This Row],[Concepto]]&amp;"/"&amp;Tabla4[[#This Row],[Relación con el proyecto]],Tabla7[[Concepto/Relación con el proyecto]:[Nº DOCUMENTO]],5,FALSE),IF(A45="TARJETA PREPAGO",VLOOKUP(Tabla4[[#This Row],[Concepto]]&amp;"/"&amp;Tabla4[[#This Row],[Relación con el proyecto]],Tabla7[[Concepto/Relación con el proyecto]:[Nº DOCUMENTO]],5,FALSE),"")))),"")</f>
        <v/>
      </c>
      <c r="S45" s="94" t="str">
        <f ca="1">IFERROR(INDEX(USUARIOS,MATCH($E45,Tabla1[NOMBRE Y APELLIDOS DEL PARTICIPANTE],0),MATCH($S$1,Tabla1[#Headers],0)),"")</f>
        <v/>
      </c>
      <c r="T45" s="94" t="str">
        <f ca="1">IFERROR(INDEX(USUARIOS,MATCH($E45,Tabla1[NOMBRE Y APELLIDOS DEL PARTICIPANTE],0),MATCH($T$1,Tabla1[#Headers],0)),"")</f>
        <v/>
      </c>
      <c r="U45" s="94" t="str">
        <f>IF(Tabla4[[#This Row],[Nombre y apellidos del TITULAR DE LA UC]]="","",Tabla4[[#This Row],[Nombre y apellidos del TITULAR DE LA UC]])</f>
        <v/>
      </c>
      <c r="V45" s="96" t="str">
        <f>IFERROR(VLOOKUP(Tabla4[[#This Row],[Mes de Imputación]],'NO BORRAR'!$E$1:$G$13,2,FALSE),"")</f>
        <v/>
      </c>
      <c r="W45" s="96" t="str">
        <f>IFERROR(VLOOKUP(Tabla4[[#This Row],[Mes de Imputación]],'NO BORRAR'!$E$1:$G$13,3,FALSE),"")</f>
        <v/>
      </c>
      <c r="X45" s="94" t="str">
        <f>IFERROR(VLOOKUP(Tabla4[[#This Row],[Actuación]],'NO BORRAR'!$B$1:$D$8,3,FALSE),"")</f>
        <v/>
      </c>
      <c r="Y45" s="97" t="str">
        <f>IFERROR(VLOOKUP(Tabla4[[#This Row],[Localización]],'NO BORRAR'!$G$15:$H$24,2,FALSE),"")</f>
        <v/>
      </c>
      <c r="Z45" s="93" t="str">
        <f>IFERROR(VLOOKUP(Tabla4[[#This Row],[Actuación]],'NO BORRAR'!$B$1:$C$8,2,FALSE),"")</f>
        <v/>
      </c>
      <c r="AA45" s="93" t="str">
        <f>IF(Tabla4[[#This Row],[Forma de pago]]="TRANSFERENCIA",IFERROR(INDEX(USUARIOS,MATCH($E45,Tabla1[NOMBRE Y APELLIDOS DEL PARTICIPANTE],0),MATCH(A45,Tabla1[#Headers],0)),""),"")</f>
        <v/>
      </c>
      <c r="AB45" s="98" t="str">
        <f>IF(Tabla4[[#This Row],[Forma de pago]]="TARJETA PREPAGO",IFERROR(INDEX(USUARIOS,MATCH($E45,Tabla1[NOMBRE Y APELLIDOS DEL PARTICIPANTE],0),MATCH(A45,Tabla1[#Headers],0)),""),"")</f>
        <v/>
      </c>
      <c r="AC45" s="73" t="str">
        <f>IF(Tabla4[[#This Row],[Forma de pago]]="CHEQUE",Tabla4[[#This Row],[Nombre y apellidos del TITULAR DE LA UC]],(IF(Tabla4[[#This Row],[Forma de pago]]="CHEQUE PORTADOR","AL PORTADOR","")))</f>
        <v/>
      </c>
    </row>
    <row r="46" spans="1:29" x14ac:dyDescent="0.25">
      <c r="A46" s="88"/>
      <c r="B46" s="88"/>
      <c r="C46" s="8"/>
      <c r="D46" s="89"/>
      <c r="E46" s="8"/>
      <c r="F46" s="8" t="str">
        <f>IFERROR(VLOOKUP(Tabla4[[#This Row],[Nombre y apellidos del TITULAR DE LA UC]],Tabla1[[NOMBRE Y APELLIDOS DEL PARTICIPANTE]:[NIE]],3,FALSE),"")</f>
        <v/>
      </c>
      <c r="G46" s="8"/>
      <c r="H46" s="8"/>
      <c r="I46" s="8"/>
      <c r="J46" s="90"/>
      <c r="K46" s="91"/>
      <c r="L46" s="92" t="str">
        <f ca="1">IFERROR(INDEX(USUARIOS,MATCH($E46,Tabla1[NOMBRE Y APELLIDOS DEL PARTICIPANTE],0),MATCH($L$1,Tabla1[#Headers],0)),"")</f>
        <v/>
      </c>
      <c r="M46" s="93" t="str">
        <f>IFERROR(VLOOKUP(Tabla4[[#This Row],[Concepto]]&amp;"/"&amp;Tabla4[[#This Row],[Relación con el proyecto]],Tabla7[[Concepto/Relación con el proyecto]:[DESCRIPCIÓN ASIENTO]],2,FALSE),"")</f>
        <v/>
      </c>
      <c r="N46" s="94" t="str">
        <f>IFERROR(VLOOKUP(Tabla4[[#This Row],[Forma de pago]],'NO BORRAR'!$H$2:$I$6,2,FALSE),"")</f>
        <v/>
      </c>
      <c r="O46" s="95" t="str">
        <f>IF(Tabla4[[#This Row],[Total factura / recibí (3)]]="","",Tabla4[[#This Row],[Total factura / recibí (3)]])</f>
        <v/>
      </c>
      <c r="P46" s="95" t="str">
        <f>IF(Tabla4[[#This Row],[Total factura / recibí (3)]]="","",Tabla4[[#This Row],[Total factura / recibí (3)]])</f>
        <v/>
      </c>
      <c r="Q4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6" s="93" t="str">
        <f>IFERROR(IF(A46="CHEQUE","",IF(A46="EFECTIVO","EFECTIVO",IF(A46="TRANSFERENCIA",VLOOKUP(Tabla4[[#This Row],[Concepto]]&amp;"/"&amp;Tabla4[[#This Row],[Relación con el proyecto]],Tabla7[[Concepto/Relación con el proyecto]:[Nº DOCUMENTO]],5,FALSE),IF(A46="TARJETA PREPAGO",VLOOKUP(Tabla4[[#This Row],[Concepto]]&amp;"/"&amp;Tabla4[[#This Row],[Relación con el proyecto]],Tabla7[[Concepto/Relación con el proyecto]:[Nº DOCUMENTO]],5,FALSE),"")))),"")</f>
        <v/>
      </c>
      <c r="S46" s="94" t="str">
        <f ca="1">IFERROR(INDEX(USUARIOS,MATCH($E46,Tabla1[NOMBRE Y APELLIDOS DEL PARTICIPANTE],0),MATCH($S$1,Tabla1[#Headers],0)),"")</f>
        <v/>
      </c>
      <c r="T46" s="94" t="str">
        <f ca="1">IFERROR(INDEX(USUARIOS,MATCH($E46,Tabla1[NOMBRE Y APELLIDOS DEL PARTICIPANTE],0),MATCH($T$1,Tabla1[#Headers],0)),"")</f>
        <v/>
      </c>
      <c r="U46" s="94" t="str">
        <f>IF(Tabla4[[#This Row],[Nombre y apellidos del TITULAR DE LA UC]]="","",Tabla4[[#This Row],[Nombre y apellidos del TITULAR DE LA UC]])</f>
        <v/>
      </c>
      <c r="V46" s="96" t="str">
        <f>IFERROR(VLOOKUP(Tabla4[[#This Row],[Mes de Imputación]],'NO BORRAR'!$E$1:$G$13,2,FALSE),"")</f>
        <v/>
      </c>
      <c r="W46" s="96" t="str">
        <f>IFERROR(VLOOKUP(Tabla4[[#This Row],[Mes de Imputación]],'NO BORRAR'!$E$1:$G$13,3,FALSE),"")</f>
        <v/>
      </c>
      <c r="X46" s="94" t="str">
        <f>IFERROR(VLOOKUP(Tabla4[[#This Row],[Actuación]],'NO BORRAR'!$B$1:$D$8,3,FALSE),"")</f>
        <v/>
      </c>
      <c r="Y46" s="97" t="str">
        <f>IFERROR(VLOOKUP(Tabla4[[#This Row],[Localización]],'NO BORRAR'!$G$15:$H$24,2,FALSE),"")</f>
        <v/>
      </c>
      <c r="Z46" s="93" t="str">
        <f>IFERROR(VLOOKUP(Tabla4[[#This Row],[Actuación]],'NO BORRAR'!$B$1:$C$8,2,FALSE),"")</f>
        <v/>
      </c>
      <c r="AA46" s="93" t="str">
        <f>IF(Tabla4[[#This Row],[Forma de pago]]="TRANSFERENCIA",IFERROR(INDEX(USUARIOS,MATCH($E46,Tabla1[NOMBRE Y APELLIDOS DEL PARTICIPANTE],0),MATCH(A46,Tabla1[#Headers],0)),""),"")</f>
        <v/>
      </c>
      <c r="AB46" s="98" t="str">
        <f>IF(Tabla4[[#This Row],[Forma de pago]]="TARJETA PREPAGO",IFERROR(INDEX(USUARIOS,MATCH($E46,Tabla1[NOMBRE Y APELLIDOS DEL PARTICIPANTE],0),MATCH(A46,Tabla1[#Headers],0)),""),"")</f>
        <v/>
      </c>
      <c r="AC46" s="73" t="str">
        <f>IF(Tabla4[[#This Row],[Forma de pago]]="CHEQUE",Tabla4[[#This Row],[Nombre y apellidos del TITULAR DE LA UC]],(IF(Tabla4[[#This Row],[Forma de pago]]="CHEQUE PORTADOR","AL PORTADOR","")))</f>
        <v/>
      </c>
    </row>
    <row r="47" spans="1:29" x14ac:dyDescent="0.25">
      <c r="A47" s="88"/>
      <c r="B47" s="88"/>
      <c r="C47" s="8"/>
      <c r="D47" s="89"/>
      <c r="E47" s="8"/>
      <c r="F47" s="8" t="str">
        <f>IFERROR(VLOOKUP(Tabla4[[#This Row],[Nombre y apellidos del TITULAR DE LA UC]],Tabla1[[NOMBRE Y APELLIDOS DEL PARTICIPANTE]:[NIE]],3,FALSE),"")</f>
        <v/>
      </c>
      <c r="G47" s="8"/>
      <c r="H47" s="8"/>
      <c r="I47" s="8"/>
      <c r="J47" s="90"/>
      <c r="K47" s="91"/>
      <c r="L47" s="92" t="str">
        <f ca="1">IFERROR(INDEX(USUARIOS,MATCH($E47,Tabla1[NOMBRE Y APELLIDOS DEL PARTICIPANTE],0),MATCH($L$1,Tabla1[#Headers],0)),"")</f>
        <v/>
      </c>
      <c r="M47" s="93" t="str">
        <f>IFERROR(VLOOKUP(Tabla4[[#This Row],[Concepto]]&amp;"/"&amp;Tabla4[[#This Row],[Relación con el proyecto]],Tabla7[[Concepto/Relación con el proyecto]:[DESCRIPCIÓN ASIENTO]],2,FALSE),"")</f>
        <v/>
      </c>
      <c r="N47" s="94" t="str">
        <f>IFERROR(VLOOKUP(Tabla4[[#This Row],[Forma de pago]],'NO BORRAR'!$H$2:$I$6,2,FALSE),"")</f>
        <v/>
      </c>
      <c r="O47" s="95" t="str">
        <f>IF(Tabla4[[#This Row],[Total factura / recibí (3)]]="","",Tabla4[[#This Row],[Total factura / recibí (3)]])</f>
        <v/>
      </c>
      <c r="P47" s="95" t="str">
        <f>IF(Tabla4[[#This Row],[Total factura / recibí (3)]]="","",Tabla4[[#This Row],[Total factura / recibí (3)]])</f>
        <v/>
      </c>
      <c r="Q4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7" s="93" t="str">
        <f>IFERROR(IF(A47="CHEQUE","",IF(A47="EFECTIVO","EFECTIVO",IF(A47="TRANSFERENCIA",VLOOKUP(Tabla4[[#This Row],[Concepto]]&amp;"/"&amp;Tabla4[[#This Row],[Relación con el proyecto]],Tabla7[[Concepto/Relación con el proyecto]:[Nº DOCUMENTO]],5,FALSE),IF(A47="TARJETA PREPAGO",VLOOKUP(Tabla4[[#This Row],[Concepto]]&amp;"/"&amp;Tabla4[[#This Row],[Relación con el proyecto]],Tabla7[[Concepto/Relación con el proyecto]:[Nº DOCUMENTO]],5,FALSE),"")))),"")</f>
        <v/>
      </c>
      <c r="S47" s="94" t="str">
        <f ca="1">IFERROR(INDEX(USUARIOS,MATCH($E47,Tabla1[NOMBRE Y APELLIDOS DEL PARTICIPANTE],0),MATCH($S$1,Tabla1[#Headers],0)),"")</f>
        <v/>
      </c>
      <c r="T47" s="94" t="str">
        <f ca="1">IFERROR(INDEX(USUARIOS,MATCH($E47,Tabla1[NOMBRE Y APELLIDOS DEL PARTICIPANTE],0),MATCH($T$1,Tabla1[#Headers],0)),"")</f>
        <v/>
      </c>
      <c r="U47" s="94" t="str">
        <f>IF(Tabla4[[#This Row],[Nombre y apellidos del TITULAR DE LA UC]]="","",Tabla4[[#This Row],[Nombre y apellidos del TITULAR DE LA UC]])</f>
        <v/>
      </c>
      <c r="V47" s="96" t="str">
        <f>IFERROR(VLOOKUP(Tabla4[[#This Row],[Mes de Imputación]],'NO BORRAR'!$E$1:$G$13,2,FALSE),"")</f>
        <v/>
      </c>
      <c r="W47" s="96" t="str">
        <f>IFERROR(VLOOKUP(Tabla4[[#This Row],[Mes de Imputación]],'NO BORRAR'!$E$1:$G$13,3,FALSE),"")</f>
        <v/>
      </c>
      <c r="X47" s="94" t="str">
        <f>IFERROR(VLOOKUP(Tabla4[[#This Row],[Actuación]],'NO BORRAR'!$B$1:$D$8,3,FALSE),"")</f>
        <v/>
      </c>
      <c r="Y47" s="97" t="str">
        <f>IFERROR(VLOOKUP(Tabla4[[#This Row],[Localización]],'NO BORRAR'!$G$15:$H$24,2,FALSE),"")</f>
        <v/>
      </c>
      <c r="Z47" s="93" t="str">
        <f>IFERROR(VLOOKUP(Tabla4[[#This Row],[Actuación]],'NO BORRAR'!$B$1:$C$8,2,FALSE),"")</f>
        <v/>
      </c>
      <c r="AA47" s="93" t="str">
        <f>IF(Tabla4[[#This Row],[Forma de pago]]="TRANSFERENCIA",IFERROR(INDEX(USUARIOS,MATCH($E47,Tabla1[NOMBRE Y APELLIDOS DEL PARTICIPANTE],0),MATCH(A47,Tabla1[#Headers],0)),""),"")</f>
        <v/>
      </c>
      <c r="AB47" s="98" t="str">
        <f>IF(Tabla4[[#This Row],[Forma de pago]]="TARJETA PREPAGO",IFERROR(INDEX(USUARIOS,MATCH($E47,Tabla1[NOMBRE Y APELLIDOS DEL PARTICIPANTE],0),MATCH(A47,Tabla1[#Headers],0)),""),"")</f>
        <v/>
      </c>
      <c r="AC47" s="73" t="str">
        <f>IF(Tabla4[[#This Row],[Forma de pago]]="CHEQUE",Tabla4[[#This Row],[Nombre y apellidos del TITULAR DE LA UC]],(IF(Tabla4[[#This Row],[Forma de pago]]="CHEQUE PORTADOR","AL PORTADOR","")))</f>
        <v/>
      </c>
    </row>
    <row r="48" spans="1:29" x14ac:dyDescent="0.25">
      <c r="A48" s="88"/>
      <c r="B48" s="88"/>
      <c r="C48" s="8"/>
      <c r="D48" s="89"/>
      <c r="E48" s="8"/>
      <c r="F48" s="8" t="str">
        <f>IFERROR(VLOOKUP(Tabla4[[#This Row],[Nombre y apellidos del TITULAR DE LA UC]],Tabla1[[NOMBRE Y APELLIDOS DEL PARTICIPANTE]:[NIE]],3,FALSE),"")</f>
        <v/>
      </c>
      <c r="G48" s="8"/>
      <c r="H48" s="8"/>
      <c r="I48" s="8"/>
      <c r="J48" s="90"/>
      <c r="K48" s="91"/>
      <c r="L48" s="92" t="str">
        <f ca="1">IFERROR(INDEX(USUARIOS,MATCH($E48,Tabla1[NOMBRE Y APELLIDOS DEL PARTICIPANTE],0),MATCH($L$1,Tabla1[#Headers],0)),"")</f>
        <v/>
      </c>
      <c r="M48" s="93" t="str">
        <f>IFERROR(VLOOKUP(Tabla4[[#This Row],[Concepto]]&amp;"/"&amp;Tabla4[[#This Row],[Relación con el proyecto]],Tabla7[[Concepto/Relación con el proyecto]:[DESCRIPCIÓN ASIENTO]],2,FALSE),"")</f>
        <v/>
      </c>
      <c r="N48" s="94" t="str">
        <f>IFERROR(VLOOKUP(Tabla4[[#This Row],[Forma de pago]],'NO BORRAR'!$H$2:$I$6,2,FALSE),"")</f>
        <v/>
      </c>
      <c r="O48" s="95" t="str">
        <f>IF(Tabla4[[#This Row],[Total factura / recibí (3)]]="","",Tabla4[[#This Row],[Total factura / recibí (3)]])</f>
        <v/>
      </c>
      <c r="P48" s="95" t="str">
        <f>IF(Tabla4[[#This Row],[Total factura / recibí (3)]]="","",Tabla4[[#This Row],[Total factura / recibí (3)]])</f>
        <v/>
      </c>
      <c r="Q4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8" s="93" t="str">
        <f>IFERROR(IF(A48="CHEQUE","",IF(A48="EFECTIVO","EFECTIVO",IF(A48="TRANSFERENCIA",VLOOKUP(Tabla4[[#This Row],[Concepto]]&amp;"/"&amp;Tabla4[[#This Row],[Relación con el proyecto]],Tabla7[[Concepto/Relación con el proyecto]:[Nº DOCUMENTO]],5,FALSE),IF(A48="TARJETA PREPAGO",VLOOKUP(Tabla4[[#This Row],[Concepto]]&amp;"/"&amp;Tabla4[[#This Row],[Relación con el proyecto]],Tabla7[[Concepto/Relación con el proyecto]:[Nº DOCUMENTO]],5,FALSE),"")))),"")</f>
        <v/>
      </c>
      <c r="S48" s="94" t="str">
        <f ca="1">IFERROR(INDEX(USUARIOS,MATCH($E48,Tabla1[NOMBRE Y APELLIDOS DEL PARTICIPANTE],0),MATCH($S$1,Tabla1[#Headers],0)),"")</f>
        <v/>
      </c>
      <c r="T48" s="94" t="str">
        <f ca="1">IFERROR(INDEX(USUARIOS,MATCH($E48,Tabla1[NOMBRE Y APELLIDOS DEL PARTICIPANTE],0),MATCH($T$1,Tabla1[#Headers],0)),"")</f>
        <v/>
      </c>
      <c r="U48" s="94" t="str">
        <f>IF(Tabla4[[#This Row],[Nombre y apellidos del TITULAR DE LA UC]]="","",Tabla4[[#This Row],[Nombre y apellidos del TITULAR DE LA UC]])</f>
        <v/>
      </c>
      <c r="V48" s="96" t="str">
        <f>IFERROR(VLOOKUP(Tabla4[[#This Row],[Mes de Imputación]],'NO BORRAR'!$E$1:$G$13,2,FALSE),"")</f>
        <v/>
      </c>
      <c r="W48" s="96" t="str">
        <f>IFERROR(VLOOKUP(Tabla4[[#This Row],[Mes de Imputación]],'NO BORRAR'!$E$1:$G$13,3,FALSE),"")</f>
        <v/>
      </c>
      <c r="X48" s="94" t="str">
        <f>IFERROR(VLOOKUP(Tabla4[[#This Row],[Actuación]],'NO BORRAR'!$B$1:$D$8,3,FALSE),"")</f>
        <v/>
      </c>
      <c r="Y48" s="97" t="str">
        <f>IFERROR(VLOOKUP(Tabla4[[#This Row],[Localización]],'NO BORRAR'!$G$15:$H$24,2,FALSE),"")</f>
        <v/>
      </c>
      <c r="Z48" s="93" t="str">
        <f>IFERROR(VLOOKUP(Tabla4[[#This Row],[Actuación]],'NO BORRAR'!$B$1:$C$8,2,FALSE),"")</f>
        <v/>
      </c>
      <c r="AA48" s="93" t="str">
        <f>IF(Tabla4[[#This Row],[Forma de pago]]="TRANSFERENCIA",IFERROR(INDEX(USUARIOS,MATCH($E48,Tabla1[NOMBRE Y APELLIDOS DEL PARTICIPANTE],0),MATCH(A48,Tabla1[#Headers],0)),""),"")</f>
        <v/>
      </c>
      <c r="AB48" s="98" t="str">
        <f>IF(Tabla4[[#This Row],[Forma de pago]]="TARJETA PREPAGO",IFERROR(INDEX(USUARIOS,MATCH($E48,Tabla1[NOMBRE Y APELLIDOS DEL PARTICIPANTE],0),MATCH(A48,Tabla1[#Headers],0)),""),"")</f>
        <v/>
      </c>
      <c r="AC48" s="73" t="str">
        <f>IF(Tabla4[[#This Row],[Forma de pago]]="CHEQUE",Tabla4[[#This Row],[Nombre y apellidos del TITULAR DE LA UC]],(IF(Tabla4[[#This Row],[Forma de pago]]="CHEQUE PORTADOR","AL PORTADOR","")))</f>
        <v/>
      </c>
    </row>
    <row r="49" spans="1:29" x14ac:dyDescent="0.25">
      <c r="A49" s="88"/>
      <c r="B49" s="88"/>
      <c r="C49" s="8"/>
      <c r="D49" s="89"/>
      <c r="E49" s="8"/>
      <c r="F49" s="8" t="str">
        <f>IFERROR(VLOOKUP(Tabla4[[#This Row],[Nombre y apellidos del TITULAR DE LA UC]],Tabla1[[NOMBRE Y APELLIDOS DEL PARTICIPANTE]:[NIE]],3,FALSE),"")</f>
        <v/>
      </c>
      <c r="G49" s="8"/>
      <c r="H49" s="8"/>
      <c r="I49" s="8"/>
      <c r="J49" s="90"/>
      <c r="K49" s="91"/>
      <c r="L49" s="92" t="str">
        <f ca="1">IFERROR(INDEX(USUARIOS,MATCH($E49,Tabla1[NOMBRE Y APELLIDOS DEL PARTICIPANTE],0),MATCH($L$1,Tabla1[#Headers],0)),"")</f>
        <v/>
      </c>
      <c r="M49" s="93" t="str">
        <f>IFERROR(VLOOKUP(Tabla4[[#This Row],[Concepto]]&amp;"/"&amp;Tabla4[[#This Row],[Relación con el proyecto]],Tabla7[[Concepto/Relación con el proyecto]:[DESCRIPCIÓN ASIENTO]],2,FALSE),"")</f>
        <v/>
      </c>
      <c r="N49" s="94" t="str">
        <f>IFERROR(VLOOKUP(Tabla4[[#This Row],[Forma de pago]],'NO BORRAR'!$H$2:$I$6,2,FALSE),"")</f>
        <v/>
      </c>
      <c r="O49" s="95" t="str">
        <f>IF(Tabla4[[#This Row],[Total factura / recibí (3)]]="","",Tabla4[[#This Row],[Total factura / recibí (3)]])</f>
        <v/>
      </c>
      <c r="P49" s="95" t="str">
        <f>IF(Tabla4[[#This Row],[Total factura / recibí (3)]]="","",Tabla4[[#This Row],[Total factura / recibí (3)]])</f>
        <v/>
      </c>
      <c r="Q4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49" s="93" t="str">
        <f>IFERROR(IF(A49="CHEQUE","",IF(A49="EFECTIVO","EFECTIVO",IF(A49="TRANSFERENCIA",VLOOKUP(Tabla4[[#This Row],[Concepto]]&amp;"/"&amp;Tabla4[[#This Row],[Relación con el proyecto]],Tabla7[[Concepto/Relación con el proyecto]:[Nº DOCUMENTO]],5,FALSE),IF(A49="TARJETA PREPAGO",VLOOKUP(Tabla4[[#This Row],[Concepto]]&amp;"/"&amp;Tabla4[[#This Row],[Relación con el proyecto]],Tabla7[[Concepto/Relación con el proyecto]:[Nº DOCUMENTO]],5,FALSE),"")))),"")</f>
        <v/>
      </c>
      <c r="S49" s="94" t="str">
        <f ca="1">IFERROR(INDEX(USUARIOS,MATCH($E49,Tabla1[NOMBRE Y APELLIDOS DEL PARTICIPANTE],0),MATCH($S$1,Tabla1[#Headers],0)),"")</f>
        <v/>
      </c>
      <c r="T49" s="94" t="str">
        <f ca="1">IFERROR(INDEX(USUARIOS,MATCH($E49,Tabla1[NOMBRE Y APELLIDOS DEL PARTICIPANTE],0),MATCH($T$1,Tabla1[#Headers],0)),"")</f>
        <v/>
      </c>
      <c r="U49" s="94" t="str">
        <f>IF(Tabla4[[#This Row],[Nombre y apellidos del TITULAR DE LA UC]]="","",Tabla4[[#This Row],[Nombre y apellidos del TITULAR DE LA UC]])</f>
        <v/>
      </c>
      <c r="V49" s="96" t="str">
        <f>IFERROR(VLOOKUP(Tabla4[[#This Row],[Mes de Imputación]],'NO BORRAR'!$E$1:$G$13,2,FALSE),"")</f>
        <v/>
      </c>
      <c r="W49" s="96" t="str">
        <f>IFERROR(VLOOKUP(Tabla4[[#This Row],[Mes de Imputación]],'NO BORRAR'!$E$1:$G$13,3,FALSE),"")</f>
        <v/>
      </c>
      <c r="X49" s="94" t="str">
        <f>IFERROR(VLOOKUP(Tabla4[[#This Row],[Actuación]],'NO BORRAR'!$B$1:$D$8,3,FALSE),"")</f>
        <v/>
      </c>
      <c r="Y49" s="97" t="str">
        <f>IFERROR(VLOOKUP(Tabla4[[#This Row],[Localización]],'NO BORRAR'!$G$15:$H$24,2,FALSE),"")</f>
        <v/>
      </c>
      <c r="Z49" s="93" t="str">
        <f>IFERROR(VLOOKUP(Tabla4[[#This Row],[Actuación]],'NO BORRAR'!$B$1:$C$8,2,FALSE),"")</f>
        <v/>
      </c>
      <c r="AA49" s="93" t="str">
        <f>IF(Tabla4[[#This Row],[Forma de pago]]="TRANSFERENCIA",IFERROR(INDEX(USUARIOS,MATCH($E49,Tabla1[NOMBRE Y APELLIDOS DEL PARTICIPANTE],0),MATCH(A49,Tabla1[#Headers],0)),""),"")</f>
        <v/>
      </c>
      <c r="AB49" s="98" t="str">
        <f>IF(Tabla4[[#This Row],[Forma de pago]]="TARJETA PREPAGO",IFERROR(INDEX(USUARIOS,MATCH($E49,Tabla1[NOMBRE Y APELLIDOS DEL PARTICIPANTE],0),MATCH(A49,Tabla1[#Headers],0)),""),"")</f>
        <v/>
      </c>
      <c r="AC49" s="73" t="str">
        <f>IF(Tabla4[[#This Row],[Forma de pago]]="CHEQUE",Tabla4[[#This Row],[Nombre y apellidos del TITULAR DE LA UC]],(IF(Tabla4[[#This Row],[Forma de pago]]="CHEQUE PORTADOR","AL PORTADOR","")))</f>
        <v/>
      </c>
    </row>
    <row r="50" spans="1:29" x14ac:dyDescent="0.25">
      <c r="A50" s="88"/>
      <c r="B50" s="88"/>
      <c r="C50" s="8"/>
      <c r="D50" s="89"/>
      <c r="E50" s="8"/>
      <c r="F50" s="8" t="str">
        <f>IFERROR(VLOOKUP(Tabla4[[#This Row],[Nombre y apellidos del TITULAR DE LA UC]],Tabla1[[NOMBRE Y APELLIDOS DEL PARTICIPANTE]:[NIE]],3,FALSE),"")</f>
        <v/>
      </c>
      <c r="G50" s="8"/>
      <c r="H50" s="8"/>
      <c r="I50" s="8"/>
      <c r="J50" s="90"/>
      <c r="K50" s="91"/>
      <c r="L50" s="92" t="str">
        <f ca="1">IFERROR(INDEX(USUARIOS,MATCH($E50,Tabla1[NOMBRE Y APELLIDOS DEL PARTICIPANTE],0),MATCH($L$1,Tabla1[#Headers],0)),"")</f>
        <v/>
      </c>
      <c r="M50" s="93" t="str">
        <f>IFERROR(VLOOKUP(Tabla4[[#This Row],[Concepto]]&amp;"/"&amp;Tabla4[[#This Row],[Relación con el proyecto]],Tabla7[[Concepto/Relación con el proyecto]:[DESCRIPCIÓN ASIENTO]],2,FALSE),"")</f>
        <v/>
      </c>
      <c r="N50" s="94" t="str">
        <f>IFERROR(VLOOKUP(Tabla4[[#This Row],[Forma de pago]],'NO BORRAR'!$H$2:$I$6,2,FALSE),"")</f>
        <v/>
      </c>
      <c r="O50" s="95" t="str">
        <f>IF(Tabla4[[#This Row],[Total factura / recibí (3)]]="","",Tabla4[[#This Row],[Total factura / recibí (3)]])</f>
        <v/>
      </c>
      <c r="P50" s="95" t="str">
        <f>IF(Tabla4[[#This Row],[Total factura / recibí (3)]]="","",Tabla4[[#This Row],[Total factura / recibí (3)]])</f>
        <v/>
      </c>
      <c r="Q5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0" s="93" t="str">
        <f>IFERROR(IF(A50="CHEQUE","",IF(A50="EFECTIVO","EFECTIVO",IF(A50="TRANSFERENCIA",VLOOKUP(Tabla4[[#This Row],[Concepto]]&amp;"/"&amp;Tabla4[[#This Row],[Relación con el proyecto]],Tabla7[[Concepto/Relación con el proyecto]:[Nº DOCUMENTO]],5,FALSE),IF(A50="TARJETA PREPAGO",VLOOKUP(Tabla4[[#This Row],[Concepto]]&amp;"/"&amp;Tabla4[[#This Row],[Relación con el proyecto]],Tabla7[[Concepto/Relación con el proyecto]:[Nº DOCUMENTO]],5,FALSE),"")))),"")</f>
        <v/>
      </c>
      <c r="S50" s="94" t="str">
        <f ca="1">IFERROR(INDEX(USUARIOS,MATCH($E50,Tabla1[NOMBRE Y APELLIDOS DEL PARTICIPANTE],0),MATCH($S$1,Tabla1[#Headers],0)),"")</f>
        <v/>
      </c>
      <c r="T50" s="94" t="str">
        <f ca="1">IFERROR(INDEX(USUARIOS,MATCH($E50,Tabla1[NOMBRE Y APELLIDOS DEL PARTICIPANTE],0),MATCH($T$1,Tabla1[#Headers],0)),"")</f>
        <v/>
      </c>
      <c r="U50" s="94" t="str">
        <f>IF(Tabla4[[#This Row],[Nombre y apellidos del TITULAR DE LA UC]]="","",Tabla4[[#This Row],[Nombre y apellidos del TITULAR DE LA UC]])</f>
        <v/>
      </c>
      <c r="V50" s="96" t="str">
        <f>IFERROR(VLOOKUP(Tabla4[[#This Row],[Mes de Imputación]],'NO BORRAR'!$E$1:$G$13,2,FALSE),"")</f>
        <v/>
      </c>
      <c r="W50" s="96" t="str">
        <f>IFERROR(VLOOKUP(Tabla4[[#This Row],[Mes de Imputación]],'NO BORRAR'!$E$1:$G$13,3,FALSE),"")</f>
        <v/>
      </c>
      <c r="X50" s="94" t="str">
        <f>IFERROR(VLOOKUP(Tabla4[[#This Row],[Actuación]],'NO BORRAR'!$B$1:$D$8,3,FALSE),"")</f>
        <v/>
      </c>
      <c r="Y50" s="97" t="str">
        <f>IFERROR(VLOOKUP(Tabla4[[#This Row],[Localización]],'NO BORRAR'!$G$15:$H$24,2,FALSE),"")</f>
        <v/>
      </c>
      <c r="Z50" s="93" t="str">
        <f>IFERROR(VLOOKUP(Tabla4[[#This Row],[Actuación]],'NO BORRAR'!$B$1:$C$8,2,FALSE),"")</f>
        <v/>
      </c>
      <c r="AA50" s="93" t="str">
        <f>IF(Tabla4[[#This Row],[Forma de pago]]="TRANSFERENCIA",IFERROR(INDEX(USUARIOS,MATCH($E50,Tabla1[NOMBRE Y APELLIDOS DEL PARTICIPANTE],0),MATCH(A50,Tabla1[#Headers],0)),""),"")</f>
        <v/>
      </c>
      <c r="AB50" s="98" t="str">
        <f>IF(Tabla4[[#This Row],[Forma de pago]]="TARJETA PREPAGO",IFERROR(INDEX(USUARIOS,MATCH($E50,Tabla1[NOMBRE Y APELLIDOS DEL PARTICIPANTE],0),MATCH(A50,Tabla1[#Headers],0)),""),"")</f>
        <v/>
      </c>
      <c r="AC50" s="73" t="str">
        <f>IF(Tabla4[[#This Row],[Forma de pago]]="CHEQUE",Tabla4[[#This Row],[Nombre y apellidos del TITULAR DE LA UC]],(IF(Tabla4[[#This Row],[Forma de pago]]="CHEQUE PORTADOR","AL PORTADOR","")))</f>
        <v/>
      </c>
    </row>
    <row r="51" spans="1:29" x14ac:dyDescent="0.25">
      <c r="A51" s="88"/>
      <c r="B51" s="88"/>
      <c r="C51" s="8"/>
      <c r="D51" s="89"/>
      <c r="E51" s="8"/>
      <c r="F51" s="8" t="str">
        <f>IFERROR(VLOOKUP(Tabla4[[#This Row],[Nombre y apellidos del TITULAR DE LA UC]],Tabla1[[NOMBRE Y APELLIDOS DEL PARTICIPANTE]:[NIE]],3,FALSE),"")</f>
        <v/>
      </c>
      <c r="G51" s="8"/>
      <c r="H51" s="8"/>
      <c r="I51" s="8"/>
      <c r="J51" s="90"/>
      <c r="K51" s="91"/>
      <c r="L51" s="92" t="str">
        <f ca="1">IFERROR(INDEX(USUARIOS,MATCH($E51,Tabla1[NOMBRE Y APELLIDOS DEL PARTICIPANTE],0),MATCH($L$1,Tabla1[#Headers],0)),"")</f>
        <v/>
      </c>
      <c r="M51" s="93" t="str">
        <f>IFERROR(VLOOKUP(Tabla4[[#This Row],[Concepto]]&amp;"/"&amp;Tabla4[[#This Row],[Relación con el proyecto]],Tabla7[[Concepto/Relación con el proyecto]:[DESCRIPCIÓN ASIENTO]],2,FALSE),"")</f>
        <v/>
      </c>
      <c r="N51" s="94" t="str">
        <f>IFERROR(VLOOKUP(Tabla4[[#This Row],[Forma de pago]],'NO BORRAR'!$H$2:$I$6,2,FALSE),"")</f>
        <v/>
      </c>
      <c r="O51" s="95" t="str">
        <f>IF(Tabla4[[#This Row],[Total factura / recibí (3)]]="","",Tabla4[[#This Row],[Total factura / recibí (3)]])</f>
        <v/>
      </c>
      <c r="P51" s="95" t="str">
        <f>IF(Tabla4[[#This Row],[Total factura / recibí (3)]]="","",Tabla4[[#This Row],[Total factura / recibí (3)]])</f>
        <v/>
      </c>
      <c r="Q5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1" s="93" t="str">
        <f>IFERROR(IF(A51="CHEQUE","",IF(A51="EFECTIVO","EFECTIVO",IF(A51="TRANSFERENCIA",VLOOKUP(Tabla4[[#This Row],[Concepto]]&amp;"/"&amp;Tabla4[[#This Row],[Relación con el proyecto]],Tabla7[[Concepto/Relación con el proyecto]:[Nº DOCUMENTO]],5,FALSE),IF(A51="TARJETA PREPAGO",VLOOKUP(Tabla4[[#This Row],[Concepto]]&amp;"/"&amp;Tabla4[[#This Row],[Relación con el proyecto]],Tabla7[[Concepto/Relación con el proyecto]:[Nº DOCUMENTO]],5,FALSE),"")))),"")</f>
        <v/>
      </c>
      <c r="S51" s="94" t="str">
        <f ca="1">IFERROR(INDEX(USUARIOS,MATCH($E51,Tabla1[NOMBRE Y APELLIDOS DEL PARTICIPANTE],0),MATCH($S$1,Tabla1[#Headers],0)),"")</f>
        <v/>
      </c>
      <c r="T51" s="94" t="str">
        <f ca="1">IFERROR(INDEX(USUARIOS,MATCH($E51,Tabla1[NOMBRE Y APELLIDOS DEL PARTICIPANTE],0),MATCH($T$1,Tabla1[#Headers],0)),"")</f>
        <v/>
      </c>
      <c r="U51" s="94" t="str">
        <f>IF(Tabla4[[#This Row],[Nombre y apellidos del TITULAR DE LA UC]]="","",Tabla4[[#This Row],[Nombre y apellidos del TITULAR DE LA UC]])</f>
        <v/>
      </c>
      <c r="V51" s="96" t="str">
        <f>IFERROR(VLOOKUP(Tabla4[[#This Row],[Mes de Imputación]],'NO BORRAR'!$E$1:$G$13,2,FALSE),"")</f>
        <v/>
      </c>
      <c r="W51" s="96" t="str">
        <f>IFERROR(VLOOKUP(Tabla4[[#This Row],[Mes de Imputación]],'NO BORRAR'!$E$1:$G$13,3,FALSE),"")</f>
        <v/>
      </c>
      <c r="X51" s="94" t="str">
        <f>IFERROR(VLOOKUP(Tabla4[[#This Row],[Actuación]],'NO BORRAR'!$B$1:$D$8,3,FALSE),"")</f>
        <v/>
      </c>
      <c r="Y51" s="97" t="str">
        <f>IFERROR(VLOOKUP(Tabla4[[#This Row],[Localización]],'NO BORRAR'!$G$15:$H$24,2,FALSE),"")</f>
        <v/>
      </c>
      <c r="Z51" s="93" t="str">
        <f>IFERROR(VLOOKUP(Tabla4[[#This Row],[Actuación]],'NO BORRAR'!$B$1:$C$8,2,FALSE),"")</f>
        <v/>
      </c>
      <c r="AA51" s="93" t="str">
        <f>IF(Tabla4[[#This Row],[Forma de pago]]="TRANSFERENCIA",IFERROR(INDEX(USUARIOS,MATCH($E51,Tabla1[NOMBRE Y APELLIDOS DEL PARTICIPANTE],0),MATCH(A51,Tabla1[#Headers],0)),""),"")</f>
        <v/>
      </c>
      <c r="AB51" s="98" t="str">
        <f>IF(Tabla4[[#This Row],[Forma de pago]]="TARJETA PREPAGO",IFERROR(INDEX(USUARIOS,MATCH($E51,Tabla1[NOMBRE Y APELLIDOS DEL PARTICIPANTE],0),MATCH(A51,Tabla1[#Headers],0)),""),"")</f>
        <v/>
      </c>
      <c r="AC51" s="73" t="str">
        <f>IF(Tabla4[[#This Row],[Forma de pago]]="CHEQUE",Tabla4[[#This Row],[Nombre y apellidos del TITULAR DE LA UC]],(IF(Tabla4[[#This Row],[Forma de pago]]="CHEQUE PORTADOR","AL PORTADOR","")))</f>
        <v/>
      </c>
    </row>
    <row r="52" spans="1:29" x14ac:dyDescent="0.25">
      <c r="A52" s="88"/>
      <c r="B52" s="88"/>
      <c r="C52" s="8"/>
      <c r="D52" s="89"/>
      <c r="E52" s="8"/>
      <c r="F52" s="8" t="str">
        <f>IFERROR(VLOOKUP(Tabla4[[#This Row],[Nombre y apellidos del TITULAR DE LA UC]],Tabla1[[NOMBRE Y APELLIDOS DEL PARTICIPANTE]:[NIE]],3,FALSE),"")</f>
        <v/>
      </c>
      <c r="G52" s="8"/>
      <c r="H52" s="8"/>
      <c r="I52" s="8"/>
      <c r="J52" s="90"/>
      <c r="K52" s="91"/>
      <c r="L52" s="92" t="str">
        <f ca="1">IFERROR(INDEX(USUARIOS,MATCH($E52,Tabla1[NOMBRE Y APELLIDOS DEL PARTICIPANTE],0),MATCH($L$1,Tabla1[#Headers],0)),"")</f>
        <v/>
      </c>
      <c r="M52" s="93" t="str">
        <f>IFERROR(VLOOKUP(Tabla4[[#This Row],[Concepto]]&amp;"/"&amp;Tabla4[[#This Row],[Relación con el proyecto]],Tabla7[[Concepto/Relación con el proyecto]:[DESCRIPCIÓN ASIENTO]],2,FALSE),"")</f>
        <v/>
      </c>
      <c r="N52" s="94" t="str">
        <f>IFERROR(VLOOKUP(Tabla4[[#This Row],[Forma de pago]],'NO BORRAR'!$H$2:$I$6,2,FALSE),"")</f>
        <v/>
      </c>
      <c r="O52" s="95" t="str">
        <f>IF(Tabla4[[#This Row],[Total factura / recibí (3)]]="","",Tabla4[[#This Row],[Total factura / recibí (3)]])</f>
        <v/>
      </c>
      <c r="P52" s="95" t="str">
        <f>IF(Tabla4[[#This Row],[Total factura / recibí (3)]]="","",Tabla4[[#This Row],[Total factura / recibí (3)]])</f>
        <v/>
      </c>
      <c r="Q5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2" s="93" t="str">
        <f>IFERROR(IF(A52="CHEQUE","",IF(A52="EFECTIVO","EFECTIVO",IF(A52="TRANSFERENCIA",VLOOKUP(Tabla4[[#This Row],[Concepto]]&amp;"/"&amp;Tabla4[[#This Row],[Relación con el proyecto]],Tabla7[[Concepto/Relación con el proyecto]:[Nº DOCUMENTO]],5,FALSE),IF(A52="TARJETA PREPAGO",VLOOKUP(Tabla4[[#This Row],[Concepto]]&amp;"/"&amp;Tabla4[[#This Row],[Relación con el proyecto]],Tabla7[[Concepto/Relación con el proyecto]:[Nº DOCUMENTO]],5,FALSE),"")))),"")</f>
        <v/>
      </c>
      <c r="S52" s="94" t="str">
        <f ca="1">IFERROR(INDEX(USUARIOS,MATCH($E52,Tabla1[NOMBRE Y APELLIDOS DEL PARTICIPANTE],0),MATCH($S$1,Tabla1[#Headers],0)),"")</f>
        <v/>
      </c>
      <c r="T52" s="94" t="str">
        <f ca="1">IFERROR(INDEX(USUARIOS,MATCH($E52,Tabla1[NOMBRE Y APELLIDOS DEL PARTICIPANTE],0),MATCH($T$1,Tabla1[#Headers],0)),"")</f>
        <v/>
      </c>
      <c r="U52" s="94" t="str">
        <f>IF(Tabla4[[#This Row],[Nombre y apellidos del TITULAR DE LA UC]]="","",Tabla4[[#This Row],[Nombre y apellidos del TITULAR DE LA UC]])</f>
        <v/>
      </c>
      <c r="V52" s="96" t="str">
        <f>IFERROR(VLOOKUP(Tabla4[[#This Row],[Mes de Imputación]],'NO BORRAR'!$E$1:$G$13,2,FALSE),"")</f>
        <v/>
      </c>
      <c r="W52" s="96" t="str">
        <f>IFERROR(VLOOKUP(Tabla4[[#This Row],[Mes de Imputación]],'NO BORRAR'!$E$1:$G$13,3,FALSE),"")</f>
        <v/>
      </c>
      <c r="X52" s="94" t="str">
        <f>IFERROR(VLOOKUP(Tabla4[[#This Row],[Actuación]],'NO BORRAR'!$B$1:$D$8,3,FALSE),"")</f>
        <v/>
      </c>
      <c r="Y52" s="97" t="str">
        <f>IFERROR(VLOOKUP(Tabla4[[#This Row],[Localización]],'NO BORRAR'!$G$15:$H$24,2,FALSE),"")</f>
        <v/>
      </c>
      <c r="Z52" s="93" t="str">
        <f>IFERROR(VLOOKUP(Tabla4[[#This Row],[Actuación]],'NO BORRAR'!$B$1:$C$8,2,FALSE),"")</f>
        <v/>
      </c>
      <c r="AA52" s="93" t="str">
        <f>IF(Tabla4[[#This Row],[Forma de pago]]="TRANSFERENCIA",IFERROR(INDEX(USUARIOS,MATCH($E52,Tabla1[NOMBRE Y APELLIDOS DEL PARTICIPANTE],0),MATCH(A52,Tabla1[#Headers],0)),""),"")</f>
        <v/>
      </c>
      <c r="AB52" s="98" t="str">
        <f>IF(Tabla4[[#This Row],[Forma de pago]]="TARJETA PREPAGO",IFERROR(INDEX(USUARIOS,MATCH($E52,Tabla1[NOMBRE Y APELLIDOS DEL PARTICIPANTE],0),MATCH(A52,Tabla1[#Headers],0)),""),"")</f>
        <v/>
      </c>
      <c r="AC52" s="73" t="str">
        <f>IF(Tabla4[[#This Row],[Forma de pago]]="CHEQUE",Tabla4[[#This Row],[Nombre y apellidos del TITULAR DE LA UC]],(IF(Tabla4[[#This Row],[Forma de pago]]="CHEQUE PORTADOR","AL PORTADOR","")))</f>
        <v/>
      </c>
    </row>
    <row r="53" spans="1:29" x14ac:dyDescent="0.25">
      <c r="A53" s="88"/>
      <c r="B53" s="88"/>
      <c r="C53" s="8"/>
      <c r="D53" s="89"/>
      <c r="E53" s="8"/>
      <c r="F53" s="8" t="str">
        <f>IFERROR(VLOOKUP(Tabla4[[#This Row],[Nombre y apellidos del TITULAR DE LA UC]],Tabla1[[NOMBRE Y APELLIDOS DEL PARTICIPANTE]:[NIE]],3,FALSE),"")</f>
        <v/>
      </c>
      <c r="G53" s="8"/>
      <c r="H53" s="8"/>
      <c r="I53" s="8"/>
      <c r="J53" s="90"/>
      <c r="K53" s="91"/>
      <c r="L53" s="92" t="str">
        <f ca="1">IFERROR(INDEX(USUARIOS,MATCH($E53,Tabla1[NOMBRE Y APELLIDOS DEL PARTICIPANTE],0),MATCH($L$1,Tabla1[#Headers],0)),"")</f>
        <v/>
      </c>
      <c r="M53" s="93" t="str">
        <f>IFERROR(VLOOKUP(Tabla4[[#This Row],[Concepto]]&amp;"/"&amp;Tabla4[[#This Row],[Relación con el proyecto]],Tabla7[[Concepto/Relación con el proyecto]:[DESCRIPCIÓN ASIENTO]],2,FALSE),"")</f>
        <v/>
      </c>
      <c r="N53" s="94" t="str">
        <f>IFERROR(VLOOKUP(Tabla4[[#This Row],[Forma de pago]],'NO BORRAR'!$H$2:$I$6,2,FALSE),"")</f>
        <v/>
      </c>
      <c r="O53" s="95" t="str">
        <f>IF(Tabla4[[#This Row],[Total factura / recibí (3)]]="","",Tabla4[[#This Row],[Total factura / recibí (3)]])</f>
        <v/>
      </c>
      <c r="P53" s="95" t="str">
        <f>IF(Tabla4[[#This Row],[Total factura / recibí (3)]]="","",Tabla4[[#This Row],[Total factura / recibí (3)]])</f>
        <v/>
      </c>
      <c r="Q5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3" s="93" t="str">
        <f>IFERROR(IF(A53="CHEQUE","",IF(A53="EFECTIVO","EFECTIVO",IF(A53="TRANSFERENCIA",VLOOKUP(Tabla4[[#This Row],[Concepto]]&amp;"/"&amp;Tabla4[[#This Row],[Relación con el proyecto]],Tabla7[[Concepto/Relación con el proyecto]:[Nº DOCUMENTO]],5,FALSE),IF(A53="TARJETA PREPAGO",VLOOKUP(Tabla4[[#This Row],[Concepto]]&amp;"/"&amp;Tabla4[[#This Row],[Relación con el proyecto]],Tabla7[[Concepto/Relación con el proyecto]:[Nº DOCUMENTO]],5,FALSE),"")))),"")</f>
        <v/>
      </c>
      <c r="S53" s="94" t="str">
        <f ca="1">IFERROR(INDEX(USUARIOS,MATCH($E53,Tabla1[NOMBRE Y APELLIDOS DEL PARTICIPANTE],0),MATCH($S$1,Tabla1[#Headers],0)),"")</f>
        <v/>
      </c>
      <c r="T53" s="94" t="str">
        <f ca="1">IFERROR(INDEX(USUARIOS,MATCH($E53,Tabla1[NOMBRE Y APELLIDOS DEL PARTICIPANTE],0),MATCH($T$1,Tabla1[#Headers],0)),"")</f>
        <v/>
      </c>
      <c r="U53" s="94" t="str">
        <f>IF(Tabla4[[#This Row],[Nombre y apellidos del TITULAR DE LA UC]]="","",Tabla4[[#This Row],[Nombre y apellidos del TITULAR DE LA UC]])</f>
        <v/>
      </c>
      <c r="V53" s="96" t="str">
        <f>IFERROR(VLOOKUP(Tabla4[[#This Row],[Mes de Imputación]],'NO BORRAR'!$E$1:$G$13,2,FALSE),"")</f>
        <v/>
      </c>
      <c r="W53" s="96" t="str">
        <f>IFERROR(VLOOKUP(Tabla4[[#This Row],[Mes de Imputación]],'NO BORRAR'!$E$1:$G$13,3,FALSE),"")</f>
        <v/>
      </c>
      <c r="X53" s="94" t="str">
        <f>IFERROR(VLOOKUP(Tabla4[[#This Row],[Actuación]],'NO BORRAR'!$B$1:$D$8,3,FALSE),"")</f>
        <v/>
      </c>
      <c r="Y53" s="97" t="str">
        <f>IFERROR(VLOOKUP(Tabla4[[#This Row],[Localización]],'NO BORRAR'!$G$15:$H$24,2,FALSE),"")</f>
        <v/>
      </c>
      <c r="Z53" s="93" t="str">
        <f>IFERROR(VLOOKUP(Tabla4[[#This Row],[Actuación]],'NO BORRAR'!$B$1:$C$8,2,FALSE),"")</f>
        <v/>
      </c>
      <c r="AA53" s="93" t="str">
        <f>IF(Tabla4[[#This Row],[Forma de pago]]="TRANSFERENCIA",IFERROR(INDEX(USUARIOS,MATCH($E53,Tabla1[NOMBRE Y APELLIDOS DEL PARTICIPANTE],0),MATCH(A53,Tabla1[#Headers],0)),""),"")</f>
        <v/>
      </c>
      <c r="AB53" s="98" t="str">
        <f>IF(Tabla4[[#This Row],[Forma de pago]]="TARJETA PREPAGO",IFERROR(INDEX(USUARIOS,MATCH($E53,Tabla1[NOMBRE Y APELLIDOS DEL PARTICIPANTE],0),MATCH(A53,Tabla1[#Headers],0)),""),"")</f>
        <v/>
      </c>
      <c r="AC53" s="73" t="str">
        <f>IF(Tabla4[[#This Row],[Forma de pago]]="CHEQUE",Tabla4[[#This Row],[Nombre y apellidos del TITULAR DE LA UC]],(IF(Tabla4[[#This Row],[Forma de pago]]="CHEQUE PORTADOR","AL PORTADOR","")))</f>
        <v/>
      </c>
    </row>
    <row r="54" spans="1:29" x14ac:dyDescent="0.25">
      <c r="A54" s="88"/>
      <c r="B54" s="88"/>
      <c r="C54" s="8"/>
      <c r="D54" s="89"/>
      <c r="E54" s="8"/>
      <c r="F54" s="8" t="str">
        <f>IFERROR(VLOOKUP(Tabla4[[#This Row],[Nombre y apellidos del TITULAR DE LA UC]],Tabla1[[NOMBRE Y APELLIDOS DEL PARTICIPANTE]:[NIE]],3,FALSE),"")</f>
        <v/>
      </c>
      <c r="G54" s="8"/>
      <c r="H54" s="8"/>
      <c r="I54" s="8"/>
      <c r="J54" s="90"/>
      <c r="K54" s="91"/>
      <c r="L54" s="92" t="str">
        <f ca="1">IFERROR(INDEX(USUARIOS,MATCH($E54,Tabla1[NOMBRE Y APELLIDOS DEL PARTICIPANTE],0),MATCH($L$1,Tabla1[#Headers],0)),"")</f>
        <v/>
      </c>
      <c r="M54" s="93" t="str">
        <f>IFERROR(VLOOKUP(Tabla4[[#This Row],[Concepto]]&amp;"/"&amp;Tabla4[[#This Row],[Relación con el proyecto]],Tabla7[[Concepto/Relación con el proyecto]:[DESCRIPCIÓN ASIENTO]],2,FALSE),"")</f>
        <v/>
      </c>
      <c r="N54" s="94" t="str">
        <f>IFERROR(VLOOKUP(Tabla4[[#This Row],[Forma de pago]],'NO BORRAR'!$H$2:$I$6,2,FALSE),"")</f>
        <v/>
      </c>
      <c r="O54" s="95" t="str">
        <f>IF(Tabla4[[#This Row],[Total factura / recibí (3)]]="","",Tabla4[[#This Row],[Total factura / recibí (3)]])</f>
        <v/>
      </c>
      <c r="P54" s="95" t="str">
        <f>IF(Tabla4[[#This Row],[Total factura / recibí (3)]]="","",Tabla4[[#This Row],[Total factura / recibí (3)]])</f>
        <v/>
      </c>
      <c r="Q5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4" s="93" t="str">
        <f>IFERROR(IF(A54="CHEQUE","",IF(A54="EFECTIVO","EFECTIVO",IF(A54="TRANSFERENCIA",VLOOKUP(Tabla4[[#This Row],[Concepto]]&amp;"/"&amp;Tabla4[[#This Row],[Relación con el proyecto]],Tabla7[[Concepto/Relación con el proyecto]:[Nº DOCUMENTO]],5,FALSE),IF(A54="TARJETA PREPAGO",VLOOKUP(Tabla4[[#This Row],[Concepto]]&amp;"/"&amp;Tabla4[[#This Row],[Relación con el proyecto]],Tabla7[[Concepto/Relación con el proyecto]:[Nº DOCUMENTO]],5,FALSE),"")))),"")</f>
        <v/>
      </c>
      <c r="S54" s="94" t="str">
        <f ca="1">IFERROR(INDEX(USUARIOS,MATCH($E54,Tabla1[NOMBRE Y APELLIDOS DEL PARTICIPANTE],0),MATCH($S$1,Tabla1[#Headers],0)),"")</f>
        <v/>
      </c>
      <c r="T54" s="94" t="str">
        <f ca="1">IFERROR(INDEX(USUARIOS,MATCH($E54,Tabla1[NOMBRE Y APELLIDOS DEL PARTICIPANTE],0),MATCH($T$1,Tabla1[#Headers],0)),"")</f>
        <v/>
      </c>
      <c r="U54" s="94" t="str">
        <f>IF(Tabla4[[#This Row],[Nombre y apellidos del TITULAR DE LA UC]]="","",Tabla4[[#This Row],[Nombre y apellidos del TITULAR DE LA UC]])</f>
        <v/>
      </c>
      <c r="V54" s="96" t="str">
        <f>IFERROR(VLOOKUP(Tabla4[[#This Row],[Mes de Imputación]],'NO BORRAR'!$E$1:$G$13,2,FALSE),"")</f>
        <v/>
      </c>
      <c r="W54" s="96" t="str">
        <f>IFERROR(VLOOKUP(Tabla4[[#This Row],[Mes de Imputación]],'NO BORRAR'!$E$1:$G$13,3,FALSE),"")</f>
        <v/>
      </c>
      <c r="X54" s="94" t="str">
        <f>IFERROR(VLOOKUP(Tabla4[[#This Row],[Actuación]],'NO BORRAR'!$B$1:$D$8,3,FALSE),"")</f>
        <v/>
      </c>
      <c r="Y54" s="97" t="str">
        <f>IFERROR(VLOOKUP(Tabla4[[#This Row],[Localización]],'NO BORRAR'!$G$15:$H$24,2,FALSE),"")</f>
        <v/>
      </c>
      <c r="Z54" s="93" t="str">
        <f>IFERROR(VLOOKUP(Tabla4[[#This Row],[Actuación]],'NO BORRAR'!$B$1:$C$8,2,FALSE),"")</f>
        <v/>
      </c>
      <c r="AA54" s="93" t="str">
        <f>IF(Tabla4[[#This Row],[Forma de pago]]="TRANSFERENCIA",IFERROR(INDEX(USUARIOS,MATCH($E54,Tabla1[NOMBRE Y APELLIDOS DEL PARTICIPANTE],0),MATCH(A54,Tabla1[#Headers],0)),""),"")</f>
        <v/>
      </c>
      <c r="AB54" s="98" t="str">
        <f>IF(Tabla4[[#This Row],[Forma de pago]]="TARJETA PREPAGO",IFERROR(INDEX(USUARIOS,MATCH($E54,Tabla1[NOMBRE Y APELLIDOS DEL PARTICIPANTE],0),MATCH(A54,Tabla1[#Headers],0)),""),"")</f>
        <v/>
      </c>
      <c r="AC54" s="73" t="str">
        <f>IF(Tabla4[[#This Row],[Forma de pago]]="CHEQUE",Tabla4[[#This Row],[Nombre y apellidos del TITULAR DE LA UC]],(IF(Tabla4[[#This Row],[Forma de pago]]="CHEQUE PORTADOR","AL PORTADOR","")))</f>
        <v/>
      </c>
    </row>
    <row r="55" spans="1:29" x14ac:dyDescent="0.25">
      <c r="A55" s="88"/>
      <c r="B55" s="88"/>
      <c r="C55" s="8"/>
      <c r="D55" s="89"/>
      <c r="E55" s="8"/>
      <c r="F55" s="8" t="str">
        <f>IFERROR(VLOOKUP(Tabla4[[#This Row],[Nombre y apellidos del TITULAR DE LA UC]],Tabla1[[NOMBRE Y APELLIDOS DEL PARTICIPANTE]:[NIE]],3,FALSE),"")</f>
        <v/>
      </c>
      <c r="G55" s="8"/>
      <c r="H55" s="8"/>
      <c r="I55" s="8"/>
      <c r="J55" s="90"/>
      <c r="K55" s="91"/>
      <c r="L55" s="92" t="str">
        <f ca="1">IFERROR(INDEX(USUARIOS,MATCH($E55,Tabla1[NOMBRE Y APELLIDOS DEL PARTICIPANTE],0),MATCH($L$1,Tabla1[#Headers],0)),"")</f>
        <v/>
      </c>
      <c r="M55" s="93" t="str">
        <f>IFERROR(VLOOKUP(Tabla4[[#This Row],[Concepto]]&amp;"/"&amp;Tabla4[[#This Row],[Relación con el proyecto]],Tabla7[[Concepto/Relación con el proyecto]:[DESCRIPCIÓN ASIENTO]],2,FALSE),"")</f>
        <v/>
      </c>
      <c r="N55" s="94" t="str">
        <f>IFERROR(VLOOKUP(Tabla4[[#This Row],[Forma de pago]],'NO BORRAR'!$H$2:$I$6,2,FALSE),"")</f>
        <v/>
      </c>
      <c r="O55" s="95" t="str">
        <f>IF(Tabla4[[#This Row],[Total factura / recibí (3)]]="","",Tabla4[[#This Row],[Total factura / recibí (3)]])</f>
        <v/>
      </c>
      <c r="P55" s="95" t="str">
        <f>IF(Tabla4[[#This Row],[Total factura / recibí (3)]]="","",Tabla4[[#This Row],[Total factura / recibí (3)]])</f>
        <v/>
      </c>
      <c r="Q5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5" s="93" t="str">
        <f>IFERROR(IF(A55="CHEQUE","",IF(A55="EFECTIVO","EFECTIVO",IF(A55="TRANSFERENCIA",VLOOKUP(Tabla4[[#This Row],[Concepto]]&amp;"/"&amp;Tabla4[[#This Row],[Relación con el proyecto]],Tabla7[[Concepto/Relación con el proyecto]:[Nº DOCUMENTO]],5,FALSE),IF(A55="TARJETA PREPAGO",VLOOKUP(Tabla4[[#This Row],[Concepto]]&amp;"/"&amp;Tabla4[[#This Row],[Relación con el proyecto]],Tabla7[[Concepto/Relación con el proyecto]:[Nº DOCUMENTO]],5,FALSE),"")))),"")</f>
        <v/>
      </c>
      <c r="S55" s="94" t="str">
        <f ca="1">IFERROR(INDEX(USUARIOS,MATCH($E55,Tabla1[NOMBRE Y APELLIDOS DEL PARTICIPANTE],0),MATCH($S$1,Tabla1[#Headers],0)),"")</f>
        <v/>
      </c>
      <c r="T55" s="94" t="str">
        <f ca="1">IFERROR(INDEX(USUARIOS,MATCH($E55,Tabla1[NOMBRE Y APELLIDOS DEL PARTICIPANTE],0),MATCH($T$1,Tabla1[#Headers],0)),"")</f>
        <v/>
      </c>
      <c r="U55" s="94" t="str">
        <f>IF(Tabla4[[#This Row],[Nombre y apellidos del TITULAR DE LA UC]]="","",Tabla4[[#This Row],[Nombre y apellidos del TITULAR DE LA UC]])</f>
        <v/>
      </c>
      <c r="V55" s="96" t="str">
        <f>IFERROR(VLOOKUP(Tabla4[[#This Row],[Mes de Imputación]],'NO BORRAR'!$E$1:$G$13,2,FALSE),"")</f>
        <v/>
      </c>
      <c r="W55" s="96" t="str">
        <f>IFERROR(VLOOKUP(Tabla4[[#This Row],[Mes de Imputación]],'NO BORRAR'!$E$1:$G$13,3,FALSE),"")</f>
        <v/>
      </c>
      <c r="X55" s="94" t="str">
        <f>IFERROR(VLOOKUP(Tabla4[[#This Row],[Actuación]],'NO BORRAR'!$B$1:$D$8,3,FALSE),"")</f>
        <v/>
      </c>
      <c r="Y55" s="97" t="str">
        <f>IFERROR(VLOOKUP(Tabla4[[#This Row],[Localización]],'NO BORRAR'!$G$15:$H$24,2,FALSE),"")</f>
        <v/>
      </c>
      <c r="Z55" s="93" t="str">
        <f>IFERROR(VLOOKUP(Tabla4[[#This Row],[Actuación]],'NO BORRAR'!$B$1:$C$8,2,FALSE),"")</f>
        <v/>
      </c>
      <c r="AA55" s="93" t="str">
        <f>IF(Tabla4[[#This Row],[Forma de pago]]="TRANSFERENCIA",IFERROR(INDEX(USUARIOS,MATCH($E55,Tabla1[NOMBRE Y APELLIDOS DEL PARTICIPANTE],0),MATCH(A55,Tabla1[#Headers],0)),""),"")</f>
        <v/>
      </c>
      <c r="AB55" s="98" t="str">
        <f>IF(Tabla4[[#This Row],[Forma de pago]]="TARJETA PREPAGO",IFERROR(INDEX(USUARIOS,MATCH($E55,Tabla1[NOMBRE Y APELLIDOS DEL PARTICIPANTE],0),MATCH(A55,Tabla1[#Headers],0)),""),"")</f>
        <v/>
      </c>
      <c r="AC55" s="73" t="str">
        <f>IF(Tabla4[[#This Row],[Forma de pago]]="CHEQUE",Tabla4[[#This Row],[Nombre y apellidos del TITULAR DE LA UC]],(IF(Tabla4[[#This Row],[Forma de pago]]="CHEQUE PORTADOR","AL PORTADOR","")))</f>
        <v/>
      </c>
    </row>
    <row r="56" spans="1:29" x14ac:dyDescent="0.25">
      <c r="A56" s="88"/>
      <c r="B56" s="88"/>
      <c r="C56" s="8"/>
      <c r="D56" s="89"/>
      <c r="E56" s="8"/>
      <c r="F56" s="8" t="str">
        <f>IFERROR(VLOOKUP(Tabla4[[#This Row],[Nombre y apellidos del TITULAR DE LA UC]],Tabla1[[NOMBRE Y APELLIDOS DEL PARTICIPANTE]:[NIE]],3,FALSE),"")</f>
        <v/>
      </c>
      <c r="G56" s="8"/>
      <c r="H56" s="8"/>
      <c r="I56" s="8"/>
      <c r="J56" s="90"/>
      <c r="K56" s="91"/>
      <c r="L56" s="92" t="str">
        <f ca="1">IFERROR(INDEX(USUARIOS,MATCH($E56,Tabla1[NOMBRE Y APELLIDOS DEL PARTICIPANTE],0),MATCH($L$1,Tabla1[#Headers],0)),"")</f>
        <v/>
      </c>
      <c r="M56" s="93" t="str">
        <f>IFERROR(VLOOKUP(Tabla4[[#This Row],[Concepto]]&amp;"/"&amp;Tabla4[[#This Row],[Relación con el proyecto]],Tabla7[[Concepto/Relación con el proyecto]:[DESCRIPCIÓN ASIENTO]],2,FALSE),"")</f>
        <v/>
      </c>
      <c r="N56" s="94" t="str">
        <f>IFERROR(VLOOKUP(Tabla4[[#This Row],[Forma de pago]],'NO BORRAR'!$H$2:$I$6,2,FALSE),"")</f>
        <v/>
      </c>
      <c r="O56" s="95" t="str">
        <f>IF(Tabla4[[#This Row],[Total factura / recibí (3)]]="","",Tabla4[[#This Row],[Total factura / recibí (3)]])</f>
        <v/>
      </c>
      <c r="P56" s="95" t="str">
        <f>IF(Tabla4[[#This Row],[Total factura / recibí (3)]]="","",Tabla4[[#This Row],[Total factura / recibí (3)]])</f>
        <v/>
      </c>
      <c r="Q5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6" s="93" t="str">
        <f>IFERROR(IF(A56="CHEQUE","",IF(A56="EFECTIVO","EFECTIVO",IF(A56="TRANSFERENCIA",VLOOKUP(Tabla4[[#This Row],[Concepto]]&amp;"/"&amp;Tabla4[[#This Row],[Relación con el proyecto]],Tabla7[[Concepto/Relación con el proyecto]:[Nº DOCUMENTO]],5,FALSE),IF(A56="TARJETA PREPAGO",VLOOKUP(Tabla4[[#This Row],[Concepto]]&amp;"/"&amp;Tabla4[[#This Row],[Relación con el proyecto]],Tabla7[[Concepto/Relación con el proyecto]:[Nº DOCUMENTO]],5,FALSE),"")))),"")</f>
        <v/>
      </c>
      <c r="S56" s="94" t="str">
        <f ca="1">IFERROR(INDEX(USUARIOS,MATCH($E56,Tabla1[NOMBRE Y APELLIDOS DEL PARTICIPANTE],0),MATCH($S$1,Tabla1[#Headers],0)),"")</f>
        <v/>
      </c>
      <c r="T56" s="94" t="str">
        <f ca="1">IFERROR(INDEX(USUARIOS,MATCH($E56,Tabla1[NOMBRE Y APELLIDOS DEL PARTICIPANTE],0),MATCH($T$1,Tabla1[#Headers],0)),"")</f>
        <v/>
      </c>
      <c r="U56" s="94" t="str">
        <f>IF(Tabla4[[#This Row],[Nombre y apellidos del TITULAR DE LA UC]]="","",Tabla4[[#This Row],[Nombre y apellidos del TITULAR DE LA UC]])</f>
        <v/>
      </c>
      <c r="V56" s="96" t="str">
        <f>IFERROR(VLOOKUP(Tabla4[[#This Row],[Mes de Imputación]],'NO BORRAR'!$E$1:$G$13,2,FALSE),"")</f>
        <v/>
      </c>
      <c r="W56" s="96" t="str">
        <f>IFERROR(VLOOKUP(Tabla4[[#This Row],[Mes de Imputación]],'NO BORRAR'!$E$1:$G$13,3,FALSE),"")</f>
        <v/>
      </c>
      <c r="X56" s="94" t="str">
        <f>IFERROR(VLOOKUP(Tabla4[[#This Row],[Actuación]],'NO BORRAR'!$B$1:$D$8,3,FALSE),"")</f>
        <v/>
      </c>
      <c r="Y56" s="97" t="str">
        <f>IFERROR(VLOOKUP(Tabla4[[#This Row],[Localización]],'NO BORRAR'!$G$15:$H$24,2,FALSE),"")</f>
        <v/>
      </c>
      <c r="Z56" s="93" t="str">
        <f>IFERROR(VLOOKUP(Tabla4[[#This Row],[Actuación]],'NO BORRAR'!$B$1:$C$8,2,FALSE),"")</f>
        <v/>
      </c>
      <c r="AA56" s="93" t="str">
        <f>IF(Tabla4[[#This Row],[Forma de pago]]="TRANSFERENCIA",IFERROR(INDEX(USUARIOS,MATCH($E56,Tabla1[NOMBRE Y APELLIDOS DEL PARTICIPANTE],0),MATCH(A56,Tabla1[#Headers],0)),""),"")</f>
        <v/>
      </c>
      <c r="AB56" s="98" t="str">
        <f>IF(Tabla4[[#This Row],[Forma de pago]]="TARJETA PREPAGO",IFERROR(INDEX(USUARIOS,MATCH($E56,Tabla1[NOMBRE Y APELLIDOS DEL PARTICIPANTE],0),MATCH(A56,Tabla1[#Headers],0)),""),"")</f>
        <v/>
      </c>
      <c r="AC56" s="73" t="str">
        <f>IF(Tabla4[[#This Row],[Forma de pago]]="CHEQUE",Tabla4[[#This Row],[Nombre y apellidos del TITULAR DE LA UC]],(IF(Tabla4[[#This Row],[Forma de pago]]="CHEQUE PORTADOR","AL PORTADOR","")))</f>
        <v/>
      </c>
    </row>
    <row r="57" spans="1:29" x14ac:dyDescent="0.25">
      <c r="A57" s="88"/>
      <c r="B57" s="88"/>
      <c r="C57" s="8"/>
      <c r="D57" s="89"/>
      <c r="E57" s="8"/>
      <c r="F57" s="8" t="str">
        <f>IFERROR(VLOOKUP(Tabla4[[#This Row],[Nombre y apellidos del TITULAR DE LA UC]],Tabla1[[NOMBRE Y APELLIDOS DEL PARTICIPANTE]:[NIE]],3,FALSE),"")</f>
        <v/>
      </c>
      <c r="G57" s="8"/>
      <c r="H57" s="8"/>
      <c r="I57" s="8"/>
      <c r="J57" s="90"/>
      <c r="K57" s="91"/>
      <c r="L57" s="92" t="str">
        <f ca="1">IFERROR(INDEX(USUARIOS,MATCH($E57,Tabla1[NOMBRE Y APELLIDOS DEL PARTICIPANTE],0),MATCH($L$1,Tabla1[#Headers],0)),"")</f>
        <v/>
      </c>
      <c r="M57" s="93" t="str">
        <f>IFERROR(VLOOKUP(Tabla4[[#This Row],[Concepto]]&amp;"/"&amp;Tabla4[[#This Row],[Relación con el proyecto]],Tabla7[[Concepto/Relación con el proyecto]:[DESCRIPCIÓN ASIENTO]],2,FALSE),"")</f>
        <v/>
      </c>
      <c r="N57" s="94" t="str">
        <f>IFERROR(VLOOKUP(Tabla4[[#This Row],[Forma de pago]],'NO BORRAR'!$H$2:$I$6,2,FALSE),"")</f>
        <v/>
      </c>
      <c r="O57" s="95" t="str">
        <f>IF(Tabla4[[#This Row],[Total factura / recibí (3)]]="","",Tabla4[[#This Row],[Total factura / recibí (3)]])</f>
        <v/>
      </c>
      <c r="P57" s="95" t="str">
        <f>IF(Tabla4[[#This Row],[Total factura / recibí (3)]]="","",Tabla4[[#This Row],[Total factura / recibí (3)]])</f>
        <v/>
      </c>
      <c r="Q5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7" s="93" t="str">
        <f>IFERROR(IF(A57="CHEQUE","",IF(A57="EFECTIVO","EFECTIVO",IF(A57="TRANSFERENCIA",VLOOKUP(Tabla4[[#This Row],[Concepto]]&amp;"/"&amp;Tabla4[[#This Row],[Relación con el proyecto]],Tabla7[[Concepto/Relación con el proyecto]:[Nº DOCUMENTO]],5,FALSE),IF(A57="TARJETA PREPAGO",VLOOKUP(Tabla4[[#This Row],[Concepto]]&amp;"/"&amp;Tabla4[[#This Row],[Relación con el proyecto]],Tabla7[[Concepto/Relación con el proyecto]:[Nº DOCUMENTO]],5,FALSE),"")))),"")</f>
        <v/>
      </c>
      <c r="S57" s="94" t="str">
        <f ca="1">IFERROR(INDEX(USUARIOS,MATCH($E57,Tabla1[NOMBRE Y APELLIDOS DEL PARTICIPANTE],0),MATCH($S$1,Tabla1[#Headers],0)),"")</f>
        <v/>
      </c>
      <c r="T57" s="94" t="str">
        <f ca="1">IFERROR(INDEX(USUARIOS,MATCH($E57,Tabla1[NOMBRE Y APELLIDOS DEL PARTICIPANTE],0),MATCH($T$1,Tabla1[#Headers],0)),"")</f>
        <v/>
      </c>
      <c r="U57" s="94" t="str">
        <f>IF(Tabla4[[#This Row],[Nombre y apellidos del TITULAR DE LA UC]]="","",Tabla4[[#This Row],[Nombre y apellidos del TITULAR DE LA UC]])</f>
        <v/>
      </c>
      <c r="V57" s="96" t="str">
        <f>IFERROR(VLOOKUP(Tabla4[[#This Row],[Mes de Imputación]],'NO BORRAR'!$E$1:$G$13,2,FALSE),"")</f>
        <v/>
      </c>
      <c r="W57" s="96" t="str">
        <f>IFERROR(VLOOKUP(Tabla4[[#This Row],[Mes de Imputación]],'NO BORRAR'!$E$1:$G$13,3,FALSE),"")</f>
        <v/>
      </c>
      <c r="X57" s="94" t="str">
        <f>IFERROR(VLOOKUP(Tabla4[[#This Row],[Actuación]],'NO BORRAR'!$B$1:$D$8,3,FALSE),"")</f>
        <v/>
      </c>
      <c r="Y57" s="97" t="str">
        <f>IFERROR(VLOOKUP(Tabla4[[#This Row],[Localización]],'NO BORRAR'!$G$15:$H$24,2,FALSE),"")</f>
        <v/>
      </c>
      <c r="Z57" s="93" t="str">
        <f>IFERROR(VLOOKUP(Tabla4[[#This Row],[Actuación]],'NO BORRAR'!$B$1:$C$8,2,FALSE),"")</f>
        <v/>
      </c>
      <c r="AA57" s="93" t="str">
        <f>IF(Tabla4[[#This Row],[Forma de pago]]="TRANSFERENCIA",IFERROR(INDEX(USUARIOS,MATCH($E57,Tabla1[NOMBRE Y APELLIDOS DEL PARTICIPANTE],0),MATCH(A57,Tabla1[#Headers],0)),""),"")</f>
        <v/>
      </c>
      <c r="AB57" s="98" t="str">
        <f>IF(Tabla4[[#This Row],[Forma de pago]]="TARJETA PREPAGO",IFERROR(INDEX(USUARIOS,MATCH($E57,Tabla1[NOMBRE Y APELLIDOS DEL PARTICIPANTE],0),MATCH(A57,Tabla1[#Headers],0)),""),"")</f>
        <v/>
      </c>
      <c r="AC57" s="73" t="str">
        <f>IF(Tabla4[[#This Row],[Forma de pago]]="CHEQUE",Tabla4[[#This Row],[Nombre y apellidos del TITULAR DE LA UC]],(IF(Tabla4[[#This Row],[Forma de pago]]="CHEQUE PORTADOR","AL PORTADOR","")))</f>
        <v/>
      </c>
    </row>
    <row r="58" spans="1:29" x14ac:dyDescent="0.25">
      <c r="A58" s="88"/>
      <c r="B58" s="88"/>
      <c r="C58" s="8"/>
      <c r="D58" s="89"/>
      <c r="E58" s="8"/>
      <c r="F58" s="8" t="str">
        <f>IFERROR(VLOOKUP(Tabla4[[#This Row],[Nombre y apellidos del TITULAR DE LA UC]],Tabla1[[NOMBRE Y APELLIDOS DEL PARTICIPANTE]:[NIE]],3,FALSE),"")</f>
        <v/>
      </c>
      <c r="G58" s="8"/>
      <c r="H58" s="8"/>
      <c r="I58" s="8"/>
      <c r="J58" s="90"/>
      <c r="K58" s="91"/>
      <c r="L58" s="92" t="str">
        <f ca="1">IFERROR(INDEX(USUARIOS,MATCH($E58,Tabla1[NOMBRE Y APELLIDOS DEL PARTICIPANTE],0),MATCH($L$1,Tabla1[#Headers],0)),"")</f>
        <v/>
      </c>
      <c r="M58" s="93" t="str">
        <f>IFERROR(VLOOKUP(Tabla4[[#This Row],[Concepto]]&amp;"/"&amp;Tabla4[[#This Row],[Relación con el proyecto]],Tabla7[[Concepto/Relación con el proyecto]:[DESCRIPCIÓN ASIENTO]],2,FALSE),"")</f>
        <v/>
      </c>
      <c r="N58" s="94" t="str">
        <f>IFERROR(VLOOKUP(Tabla4[[#This Row],[Forma de pago]],'NO BORRAR'!$H$2:$I$6,2,FALSE),"")</f>
        <v/>
      </c>
      <c r="O58" s="95" t="str">
        <f>IF(Tabla4[[#This Row],[Total factura / recibí (3)]]="","",Tabla4[[#This Row],[Total factura / recibí (3)]])</f>
        <v/>
      </c>
      <c r="P58" s="95" t="str">
        <f>IF(Tabla4[[#This Row],[Total factura / recibí (3)]]="","",Tabla4[[#This Row],[Total factura / recibí (3)]])</f>
        <v/>
      </c>
      <c r="Q5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8" s="93" t="str">
        <f>IFERROR(IF(A58="CHEQUE","",IF(A58="EFECTIVO","EFECTIVO",IF(A58="TRANSFERENCIA",VLOOKUP(Tabla4[[#This Row],[Concepto]]&amp;"/"&amp;Tabla4[[#This Row],[Relación con el proyecto]],Tabla7[[Concepto/Relación con el proyecto]:[Nº DOCUMENTO]],5,FALSE),IF(A58="TARJETA PREPAGO",VLOOKUP(Tabla4[[#This Row],[Concepto]]&amp;"/"&amp;Tabla4[[#This Row],[Relación con el proyecto]],Tabla7[[Concepto/Relación con el proyecto]:[Nº DOCUMENTO]],5,FALSE),"")))),"")</f>
        <v/>
      </c>
      <c r="S58" s="94" t="str">
        <f ca="1">IFERROR(INDEX(USUARIOS,MATCH($E58,Tabla1[NOMBRE Y APELLIDOS DEL PARTICIPANTE],0),MATCH($S$1,Tabla1[#Headers],0)),"")</f>
        <v/>
      </c>
      <c r="T58" s="94" t="str">
        <f ca="1">IFERROR(INDEX(USUARIOS,MATCH($E58,Tabla1[NOMBRE Y APELLIDOS DEL PARTICIPANTE],0),MATCH($T$1,Tabla1[#Headers],0)),"")</f>
        <v/>
      </c>
      <c r="U58" s="94" t="str">
        <f>IF(Tabla4[[#This Row],[Nombre y apellidos del TITULAR DE LA UC]]="","",Tabla4[[#This Row],[Nombre y apellidos del TITULAR DE LA UC]])</f>
        <v/>
      </c>
      <c r="V58" s="96" t="str">
        <f>IFERROR(VLOOKUP(Tabla4[[#This Row],[Mes de Imputación]],'NO BORRAR'!$E$1:$G$13,2,FALSE),"")</f>
        <v/>
      </c>
      <c r="W58" s="96" t="str">
        <f>IFERROR(VLOOKUP(Tabla4[[#This Row],[Mes de Imputación]],'NO BORRAR'!$E$1:$G$13,3,FALSE),"")</f>
        <v/>
      </c>
      <c r="X58" s="94" t="str">
        <f>IFERROR(VLOOKUP(Tabla4[[#This Row],[Actuación]],'NO BORRAR'!$B$1:$D$8,3,FALSE),"")</f>
        <v/>
      </c>
      <c r="Y58" s="97" t="str">
        <f>IFERROR(VLOOKUP(Tabla4[[#This Row],[Localización]],'NO BORRAR'!$G$15:$H$24,2,FALSE),"")</f>
        <v/>
      </c>
      <c r="Z58" s="93" t="str">
        <f>IFERROR(VLOOKUP(Tabla4[[#This Row],[Actuación]],'NO BORRAR'!$B$1:$C$8,2,FALSE),"")</f>
        <v/>
      </c>
      <c r="AA58" s="93" t="str">
        <f>IF(Tabla4[[#This Row],[Forma de pago]]="TRANSFERENCIA",IFERROR(INDEX(USUARIOS,MATCH($E58,Tabla1[NOMBRE Y APELLIDOS DEL PARTICIPANTE],0),MATCH(A58,Tabla1[#Headers],0)),""),"")</f>
        <v/>
      </c>
      <c r="AB58" s="98" t="str">
        <f>IF(Tabla4[[#This Row],[Forma de pago]]="TARJETA PREPAGO",IFERROR(INDEX(USUARIOS,MATCH($E58,Tabla1[NOMBRE Y APELLIDOS DEL PARTICIPANTE],0),MATCH(A58,Tabla1[#Headers],0)),""),"")</f>
        <v/>
      </c>
      <c r="AC58" s="73" t="str">
        <f>IF(Tabla4[[#This Row],[Forma de pago]]="CHEQUE",Tabla4[[#This Row],[Nombre y apellidos del TITULAR DE LA UC]],(IF(Tabla4[[#This Row],[Forma de pago]]="CHEQUE PORTADOR","AL PORTADOR","")))</f>
        <v/>
      </c>
    </row>
    <row r="59" spans="1:29" x14ac:dyDescent="0.25">
      <c r="A59" s="88"/>
      <c r="B59" s="88"/>
      <c r="C59" s="8"/>
      <c r="D59" s="89"/>
      <c r="E59" s="8"/>
      <c r="F59" s="8" t="str">
        <f>IFERROR(VLOOKUP(Tabla4[[#This Row],[Nombre y apellidos del TITULAR DE LA UC]],Tabla1[[NOMBRE Y APELLIDOS DEL PARTICIPANTE]:[NIE]],3,FALSE),"")</f>
        <v/>
      </c>
      <c r="G59" s="8"/>
      <c r="H59" s="8"/>
      <c r="I59" s="8"/>
      <c r="J59" s="90"/>
      <c r="K59" s="91"/>
      <c r="L59" s="92" t="str">
        <f ca="1">IFERROR(INDEX(USUARIOS,MATCH($E59,Tabla1[NOMBRE Y APELLIDOS DEL PARTICIPANTE],0),MATCH($L$1,Tabla1[#Headers],0)),"")</f>
        <v/>
      </c>
      <c r="M59" s="93" t="str">
        <f>IFERROR(VLOOKUP(Tabla4[[#This Row],[Concepto]]&amp;"/"&amp;Tabla4[[#This Row],[Relación con el proyecto]],Tabla7[[Concepto/Relación con el proyecto]:[DESCRIPCIÓN ASIENTO]],2,FALSE),"")</f>
        <v/>
      </c>
      <c r="N59" s="94" t="str">
        <f>IFERROR(VLOOKUP(Tabla4[[#This Row],[Forma de pago]],'NO BORRAR'!$H$2:$I$6,2,FALSE),"")</f>
        <v/>
      </c>
      <c r="O59" s="95" t="str">
        <f>IF(Tabla4[[#This Row],[Total factura / recibí (3)]]="","",Tabla4[[#This Row],[Total factura / recibí (3)]])</f>
        <v/>
      </c>
      <c r="P59" s="95" t="str">
        <f>IF(Tabla4[[#This Row],[Total factura / recibí (3)]]="","",Tabla4[[#This Row],[Total factura / recibí (3)]])</f>
        <v/>
      </c>
      <c r="Q5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59" s="93" t="str">
        <f>IFERROR(IF(A59="CHEQUE","",IF(A59="EFECTIVO","EFECTIVO",IF(A59="TRANSFERENCIA",VLOOKUP(Tabla4[[#This Row],[Concepto]]&amp;"/"&amp;Tabla4[[#This Row],[Relación con el proyecto]],Tabla7[[Concepto/Relación con el proyecto]:[Nº DOCUMENTO]],5,FALSE),IF(A59="TARJETA PREPAGO",VLOOKUP(Tabla4[[#This Row],[Concepto]]&amp;"/"&amp;Tabla4[[#This Row],[Relación con el proyecto]],Tabla7[[Concepto/Relación con el proyecto]:[Nº DOCUMENTO]],5,FALSE),"")))),"")</f>
        <v/>
      </c>
      <c r="S59" s="94" t="str">
        <f ca="1">IFERROR(INDEX(USUARIOS,MATCH($E59,Tabla1[NOMBRE Y APELLIDOS DEL PARTICIPANTE],0),MATCH($S$1,Tabla1[#Headers],0)),"")</f>
        <v/>
      </c>
      <c r="T59" s="94" t="str">
        <f ca="1">IFERROR(INDEX(USUARIOS,MATCH($E59,Tabla1[NOMBRE Y APELLIDOS DEL PARTICIPANTE],0),MATCH($T$1,Tabla1[#Headers],0)),"")</f>
        <v/>
      </c>
      <c r="U59" s="94" t="str">
        <f>IF(Tabla4[[#This Row],[Nombre y apellidos del TITULAR DE LA UC]]="","",Tabla4[[#This Row],[Nombre y apellidos del TITULAR DE LA UC]])</f>
        <v/>
      </c>
      <c r="V59" s="96" t="str">
        <f>IFERROR(VLOOKUP(Tabla4[[#This Row],[Mes de Imputación]],'NO BORRAR'!$E$1:$G$13,2,FALSE),"")</f>
        <v/>
      </c>
      <c r="W59" s="96" t="str">
        <f>IFERROR(VLOOKUP(Tabla4[[#This Row],[Mes de Imputación]],'NO BORRAR'!$E$1:$G$13,3,FALSE),"")</f>
        <v/>
      </c>
      <c r="X59" s="94" t="str">
        <f>IFERROR(VLOOKUP(Tabla4[[#This Row],[Actuación]],'NO BORRAR'!$B$1:$D$8,3,FALSE),"")</f>
        <v/>
      </c>
      <c r="Y59" s="97" t="str">
        <f>IFERROR(VLOOKUP(Tabla4[[#This Row],[Localización]],'NO BORRAR'!$G$15:$H$24,2,FALSE),"")</f>
        <v/>
      </c>
      <c r="Z59" s="93" t="str">
        <f>IFERROR(VLOOKUP(Tabla4[[#This Row],[Actuación]],'NO BORRAR'!$B$1:$C$8,2,FALSE),"")</f>
        <v/>
      </c>
      <c r="AA59" s="93" t="str">
        <f>IF(Tabla4[[#This Row],[Forma de pago]]="TRANSFERENCIA",IFERROR(INDEX(USUARIOS,MATCH($E59,Tabla1[NOMBRE Y APELLIDOS DEL PARTICIPANTE],0),MATCH(A59,Tabla1[#Headers],0)),""),"")</f>
        <v/>
      </c>
      <c r="AB59" s="98" t="str">
        <f>IF(Tabla4[[#This Row],[Forma de pago]]="TARJETA PREPAGO",IFERROR(INDEX(USUARIOS,MATCH($E59,Tabla1[NOMBRE Y APELLIDOS DEL PARTICIPANTE],0),MATCH(A59,Tabla1[#Headers],0)),""),"")</f>
        <v/>
      </c>
      <c r="AC59" s="73" t="str">
        <f>IF(Tabla4[[#This Row],[Forma de pago]]="CHEQUE",Tabla4[[#This Row],[Nombre y apellidos del TITULAR DE LA UC]],(IF(Tabla4[[#This Row],[Forma de pago]]="CHEQUE PORTADOR","AL PORTADOR","")))</f>
        <v/>
      </c>
    </row>
    <row r="60" spans="1:29" x14ac:dyDescent="0.25">
      <c r="A60" s="88"/>
      <c r="B60" s="88"/>
      <c r="C60" s="8"/>
      <c r="D60" s="89"/>
      <c r="E60" s="8"/>
      <c r="F60" s="8" t="str">
        <f>IFERROR(VLOOKUP(Tabla4[[#This Row],[Nombre y apellidos del TITULAR DE LA UC]],Tabla1[[NOMBRE Y APELLIDOS DEL PARTICIPANTE]:[NIE]],3,FALSE),"")</f>
        <v/>
      </c>
      <c r="G60" s="8"/>
      <c r="H60" s="8"/>
      <c r="I60" s="8"/>
      <c r="J60" s="90"/>
      <c r="K60" s="91"/>
      <c r="L60" s="92" t="str">
        <f ca="1">IFERROR(INDEX(USUARIOS,MATCH($E60,Tabla1[NOMBRE Y APELLIDOS DEL PARTICIPANTE],0),MATCH($L$1,Tabla1[#Headers],0)),"")</f>
        <v/>
      </c>
      <c r="M60" s="93" t="str">
        <f>IFERROR(VLOOKUP(Tabla4[[#This Row],[Concepto]]&amp;"/"&amp;Tabla4[[#This Row],[Relación con el proyecto]],Tabla7[[Concepto/Relación con el proyecto]:[DESCRIPCIÓN ASIENTO]],2,FALSE),"")</f>
        <v/>
      </c>
      <c r="N60" s="94" t="str">
        <f>IFERROR(VLOOKUP(Tabla4[[#This Row],[Forma de pago]],'NO BORRAR'!$H$2:$I$6,2,FALSE),"")</f>
        <v/>
      </c>
      <c r="O60" s="95" t="str">
        <f>IF(Tabla4[[#This Row],[Total factura / recibí (3)]]="","",Tabla4[[#This Row],[Total factura / recibí (3)]])</f>
        <v/>
      </c>
      <c r="P60" s="95" t="str">
        <f>IF(Tabla4[[#This Row],[Total factura / recibí (3)]]="","",Tabla4[[#This Row],[Total factura / recibí (3)]])</f>
        <v/>
      </c>
      <c r="Q6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0" s="93" t="str">
        <f>IFERROR(IF(A60="CHEQUE","",IF(A60="EFECTIVO","EFECTIVO",IF(A60="TRANSFERENCIA",VLOOKUP(Tabla4[[#This Row],[Concepto]]&amp;"/"&amp;Tabla4[[#This Row],[Relación con el proyecto]],Tabla7[[Concepto/Relación con el proyecto]:[Nº DOCUMENTO]],5,FALSE),IF(A60="TARJETA PREPAGO",VLOOKUP(Tabla4[[#This Row],[Concepto]]&amp;"/"&amp;Tabla4[[#This Row],[Relación con el proyecto]],Tabla7[[Concepto/Relación con el proyecto]:[Nº DOCUMENTO]],5,FALSE),"")))),"")</f>
        <v/>
      </c>
      <c r="S60" s="94" t="str">
        <f ca="1">IFERROR(INDEX(USUARIOS,MATCH($E60,Tabla1[NOMBRE Y APELLIDOS DEL PARTICIPANTE],0),MATCH($S$1,Tabla1[#Headers],0)),"")</f>
        <v/>
      </c>
      <c r="T60" s="94" t="str">
        <f ca="1">IFERROR(INDEX(USUARIOS,MATCH($E60,Tabla1[NOMBRE Y APELLIDOS DEL PARTICIPANTE],0),MATCH($T$1,Tabla1[#Headers],0)),"")</f>
        <v/>
      </c>
      <c r="U60" s="94" t="str">
        <f>IF(Tabla4[[#This Row],[Nombre y apellidos del TITULAR DE LA UC]]="","",Tabla4[[#This Row],[Nombre y apellidos del TITULAR DE LA UC]])</f>
        <v/>
      </c>
      <c r="V60" s="96" t="str">
        <f>IFERROR(VLOOKUP(Tabla4[[#This Row],[Mes de Imputación]],'NO BORRAR'!$E$1:$G$13,2,FALSE),"")</f>
        <v/>
      </c>
      <c r="W60" s="96" t="str">
        <f>IFERROR(VLOOKUP(Tabla4[[#This Row],[Mes de Imputación]],'NO BORRAR'!$E$1:$G$13,3,FALSE),"")</f>
        <v/>
      </c>
      <c r="X60" s="94" t="str">
        <f>IFERROR(VLOOKUP(Tabla4[[#This Row],[Actuación]],'NO BORRAR'!$B$1:$D$8,3,FALSE),"")</f>
        <v/>
      </c>
      <c r="Y60" s="97" t="str">
        <f>IFERROR(VLOOKUP(Tabla4[[#This Row],[Localización]],'NO BORRAR'!$G$15:$H$24,2,FALSE),"")</f>
        <v/>
      </c>
      <c r="Z60" s="93" t="str">
        <f>IFERROR(VLOOKUP(Tabla4[[#This Row],[Actuación]],'NO BORRAR'!$B$1:$C$8,2,FALSE),"")</f>
        <v/>
      </c>
      <c r="AA60" s="93" t="str">
        <f>IF(Tabla4[[#This Row],[Forma de pago]]="TRANSFERENCIA",IFERROR(INDEX(USUARIOS,MATCH($E60,Tabla1[NOMBRE Y APELLIDOS DEL PARTICIPANTE],0),MATCH(A60,Tabla1[#Headers],0)),""),"")</f>
        <v/>
      </c>
      <c r="AB60" s="98" t="str">
        <f>IF(Tabla4[[#This Row],[Forma de pago]]="TARJETA PREPAGO",IFERROR(INDEX(USUARIOS,MATCH($E60,Tabla1[NOMBRE Y APELLIDOS DEL PARTICIPANTE],0),MATCH(A60,Tabla1[#Headers],0)),""),"")</f>
        <v/>
      </c>
      <c r="AC60" s="73" t="str">
        <f>IF(Tabla4[[#This Row],[Forma de pago]]="CHEQUE",Tabla4[[#This Row],[Nombre y apellidos del TITULAR DE LA UC]],(IF(Tabla4[[#This Row],[Forma de pago]]="CHEQUE PORTADOR","AL PORTADOR","")))</f>
        <v/>
      </c>
    </row>
    <row r="61" spans="1:29" x14ac:dyDescent="0.25">
      <c r="A61" s="88"/>
      <c r="B61" s="88"/>
      <c r="C61" s="8"/>
      <c r="D61" s="89"/>
      <c r="E61" s="8"/>
      <c r="F61" s="8" t="str">
        <f>IFERROR(VLOOKUP(Tabla4[[#This Row],[Nombre y apellidos del TITULAR DE LA UC]],Tabla1[[NOMBRE Y APELLIDOS DEL PARTICIPANTE]:[NIE]],3,FALSE),"")</f>
        <v/>
      </c>
      <c r="G61" s="8"/>
      <c r="H61" s="8"/>
      <c r="I61" s="8"/>
      <c r="J61" s="90"/>
      <c r="K61" s="91"/>
      <c r="L61" s="92" t="str">
        <f ca="1">IFERROR(INDEX(USUARIOS,MATCH($E61,Tabla1[NOMBRE Y APELLIDOS DEL PARTICIPANTE],0),MATCH($L$1,Tabla1[#Headers],0)),"")</f>
        <v/>
      </c>
      <c r="M61" s="93" t="str">
        <f>IFERROR(VLOOKUP(Tabla4[[#This Row],[Concepto]]&amp;"/"&amp;Tabla4[[#This Row],[Relación con el proyecto]],Tabla7[[Concepto/Relación con el proyecto]:[DESCRIPCIÓN ASIENTO]],2,FALSE),"")</f>
        <v/>
      </c>
      <c r="N61" s="94" t="str">
        <f>IFERROR(VLOOKUP(Tabla4[[#This Row],[Forma de pago]],'NO BORRAR'!$H$2:$I$6,2,FALSE),"")</f>
        <v/>
      </c>
      <c r="O61" s="95" t="str">
        <f>IF(Tabla4[[#This Row],[Total factura / recibí (3)]]="","",Tabla4[[#This Row],[Total factura / recibí (3)]])</f>
        <v/>
      </c>
      <c r="P61" s="95" t="str">
        <f>IF(Tabla4[[#This Row],[Total factura / recibí (3)]]="","",Tabla4[[#This Row],[Total factura / recibí (3)]])</f>
        <v/>
      </c>
      <c r="Q6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1" s="93" t="str">
        <f>IFERROR(IF(A61="CHEQUE","",IF(A61="EFECTIVO","EFECTIVO",IF(A61="TRANSFERENCIA",VLOOKUP(Tabla4[[#This Row],[Concepto]]&amp;"/"&amp;Tabla4[[#This Row],[Relación con el proyecto]],Tabla7[[Concepto/Relación con el proyecto]:[Nº DOCUMENTO]],5,FALSE),IF(A61="TARJETA PREPAGO",VLOOKUP(Tabla4[[#This Row],[Concepto]]&amp;"/"&amp;Tabla4[[#This Row],[Relación con el proyecto]],Tabla7[[Concepto/Relación con el proyecto]:[Nº DOCUMENTO]],5,FALSE),"")))),"")</f>
        <v/>
      </c>
      <c r="S61" s="94" t="str">
        <f ca="1">IFERROR(INDEX(USUARIOS,MATCH($E61,Tabla1[NOMBRE Y APELLIDOS DEL PARTICIPANTE],0),MATCH($S$1,Tabla1[#Headers],0)),"")</f>
        <v/>
      </c>
      <c r="T61" s="94" t="str">
        <f ca="1">IFERROR(INDEX(USUARIOS,MATCH($E61,Tabla1[NOMBRE Y APELLIDOS DEL PARTICIPANTE],0),MATCH($T$1,Tabla1[#Headers],0)),"")</f>
        <v/>
      </c>
      <c r="U61" s="94" t="str">
        <f>IF(Tabla4[[#This Row],[Nombre y apellidos del TITULAR DE LA UC]]="","",Tabla4[[#This Row],[Nombre y apellidos del TITULAR DE LA UC]])</f>
        <v/>
      </c>
      <c r="V61" s="96" t="str">
        <f>IFERROR(VLOOKUP(Tabla4[[#This Row],[Mes de Imputación]],'NO BORRAR'!$E$1:$G$13,2,FALSE),"")</f>
        <v/>
      </c>
      <c r="W61" s="96" t="str">
        <f>IFERROR(VLOOKUP(Tabla4[[#This Row],[Mes de Imputación]],'NO BORRAR'!$E$1:$G$13,3,FALSE),"")</f>
        <v/>
      </c>
      <c r="X61" s="94" t="str">
        <f>IFERROR(VLOOKUP(Tabla4[[#This Row],[Actuación]],'NO BORRAR'!$B$1:$D$8,3,FALSE),"")</f>
        <v/>
      </c>
      <c r="Y61" s="97" t="str">
        <f>IFERROR(VLOOKUP(Tabla4[[#This Row],[Localización]],'NO BORRAR'!$G$15:$H$24,2,FALSE),"")</f>
        <v/>
      </c>
      <c r="Z61" s="93" t="str">
        <f>IFERROR(VLOOKUP(Tabla4[[#This Row],[Actuación]],'NO BORRAR'!$B$1:$C$8,2,FALSE),"")</f>
        <v/>
      </c>
      <c r="AA61" s="93" t="str">
        <f>IF(Tabla4[[#This Row],[Forma de pago]]="TRANSFERENCIA",IFERROR(INDEX(USUARIOS,MATCH($E61,Tabla1[NOMBRE Y APELLIDOS DEL PARTICIPANTE],0),MATCH(A61,Tabla1[#Headers],0)),""),"")</f>
        <v/>
      </c>
      <c r="AB61" s="98" t="str">
        <f>IF(Tabla4[[#This Row],[Forma de pago]]="TARJETA PREPAGO",IFERROR(INDEX(USUARIOS,MATCH($E61,Tabla1[NOMBRE Y APELLIDOS DEL PARTICIPANTE],0),MATCH(A61,Tabla1[#Headers],0)),""),"")</f>
        <v/>
      </c>
      <c r="AC61" s="73" t="str">
        <f>IF(Tabla4[[#This Row],[Forma de pago]]="CHEQUE",Tabla4[[#This Row],[Nombre y apellidos del TITULAR DE LA UC]],(IF(Tabla4[[#This Row],[Forma de pago]]="CHEQUE PORTADOR","AL PORTADOR","")))</f>
        <v/>
      </c>
    </row>
    <row r="62" spans="1:29" x14ac:dyDescent="0.25">
      <c r="A62" s="88"/>
      <c r="B62" s="88"/>
      <c r="C62" s="8"/>
      <c r="D62" s="89"/>
      <c r="E62" s="8"/>
      <c r="F62" s="8" t="str">
        <f>IFERROR(VLOOKUP(Tabla4[[#This Row],[Nombre y apellidos del TITULAR DE LA UC]],Tabla1[[NOMBRE Y APELLIDOS DEL PARTICIPANTE]:[NIE]],3,FALSE),"")</f>
        <v/>
      </c>
      <c r="G62" s="8"/>
      <c r="H62" s="8"/>
      <c r="I62" s="8"/>
      <c r="J62" s="90"/>
      <c r="K62" s="91"/>
      <c r="L62" s="92" t="str">
        <f ca="1">IFERROR(INDEX(USUARIOS,MATCH($E62,Tabla1[NOMBRE Y APELLIDOS DEL PARTICIPANTE],0),MATCH($L$1,Tabla1[#Headers],0)),"")</f>
        <v/>
      </c>
      <c r="M62" s="93" t="str">
        <f>IFERROR(VLOOKUP(Tabla4[[#This Row],[Concepto]]&amp;"/"&amp;Tabla4[[#This Row],[Relación con el proyecto]],Tabla7[[Concepto/Relación con el proyecto]:[DESCRIPCIÓN ASIENTO]],2,FALSE),"")</f>
        <v/>
      </c>
      <c r="N62" s="94" t="str">
        <f>IFERROR(VLOOKUP(Tabla4[[#This Row],[Forma de pago]],'NO BORRAR'!$H$2:$I$6,2,FALSE),"")</f>
        <v/>
      </c>
      <c r="O62" s="95" t="str">
        <f>IF(Tabla4[[#This Row],[Total factura / recibí (3)]]="","",Tabla4[[#This Row],[Total factura / recibí (3)]])</f>
        <v/>
      </c>
      <c r="P62" s="95" t="str">
        <f>IF(Tabla4[[#This Row],[Total factura / recibí (3)]]="","",Tabla4[[#This Row],[Total factura / recibí (3)]])</f>
        <v/>
      </c>
      <c r="Q6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2" s="93" t="str">
        <f>IFERROR(IF(A62="CHEQUE","",IF(A62="EFECTIVO","EFECTIVO",IF(A62="TRANSFERENCIA",VLOOKUP(Tabla4[[#This Row],[Concepto]]&amp;"/"&amp;Tabla4[[#This Row],[Relación con el proyecto]],Tabla7[[Concepto/Relación con el proyecto]:[Nº DOCUMENTO]],5,FALSE),IF(A62="TARJETA PREPAGO",VLOOKUP(Tabla4[[#This Row],[Concepto]]&amp;"/"&amp;Tabla4[[#This Row],[Relación con el proyecto]],Tabla7[[Concepto/Relación con el proyecto]:[Nº DOCUMENTO]],5,FALSE),"")))),"")</f>
        <v/>
      </c>
      <c r="S62" s="94" t="str">
        <f ca="1">IFERROR(INDEX(USUARIOS,MATCH($E62,Tabla1[NOMBRE Y APELLIDOS DEL PARTICIPANTE],0),MATCH($S$1,Tabla1[#Headers],0)),"")</f>
        <v/>
      </c>
      <c r="T62" s="94" t="str">
        <f ca="1">IFERROR(INDEX(USUARIOS,MATCH($E62,Tabla1[NOMBRE Y APELLIDOS DEL PARTICIPANTE],0),MATCH($T$1,Tabla1[#Headers],0)),"")</f>
        <v/>
      </c>
      <c r="U62" s="94" t="str">
        <f>IF(Tabla4[[#This Row],[Nombre y apellidos del TITULAR DE LA UC]]="","",Tabla4[[#This Row],[Nombre y apellidos del TITULAR DE LA UC]])</f>
        <v/>
      </c>
      <c r="V62" s="96" t="str">
        <f>IFERROR(VLOOKUP(Tabla4[[#This Row],[Mes de Imputación]],'NO BORRAR'!$E$1:$G$13,2,FALSE),"")</f>
        <v/>
      </c>
      <c r="W62" s="96" t="str">
        <f>IFERROR(VLOOKUP(Tabla4[[#This Row],[Mes de Imputación]],'NO BORRAR'!$E$1:$G$13,3,FALSE),"")</f>
        <v/>
      </c>
      <c r="X62" s="94" t="str">
        <f>IFERROR(VLOOKUP(Tabla4[[#This Row],[Actuación]],'NO BORRAR'!$B$1:$D$8,3,FALSE),"")</f>
        <v/>
      </c>
      <c r="Y62" s="97" t="str">
        <f>IFERROR(VLOOKUP(Tabla4[[#This Row],[Localización]],'NO BORRAR'!$G$15:$H$24,2,FALSE),"")</f>
        <v/>
      </c>
      <c r="Z62" s="93" t="str">
        <f>IFERROR(VLOOKUP(Tabla4[[#This Row],[Actuación]],'NO BORRAR'!$B$1:$C$8,2,FALSE),"")</f>
        <v/>
      </c>
      <c r="AA62" s="93" t="str">
        <f>IF(Tabla4[[#This Row],[Forma de pago]]="TRANSFERENCIA",IFERROR(INDEX(USUARIOS,MATCH($E62,Tabla1[NOMBRE Y APELLIDOS DEL PARTICIPANTE],0),MATCH(A62,Tabla1[#Headers],0)),""),"")</f>
        <v/>
      </c>
      <c r="AB62" s="98" t="str">
        <f>IF(Tabla4[[#This Row],[Forma de pago]]="TARJETA PREPAGO",IFERROR(INDEX(USUARIOS,MATCH($E62,Tabla1[NOMBRE Y APELLIDOS DEL PARTICIPANTE],0),MATCH(A62,Tabla1[#Headers],0)),""),"")</f>
        <v/>
      </c>
      <c r="AC62" s="73" t="str">
        <f>IF(Tabla4[[#This Row],[Forma de pago]]="CHEQUE",Tabla4[[#This Row],[Nombre y apellidos del TITULAR DE LA UC]],(IF(Tabla4[[#This Row],[Forma de pago]]="CHEQUE PORTADOR","AL PORTADOR","")))</f>
        <v/>
      </c>
    </row>
    <row r="63" spans="1:29" x14ac:dyDescent="0.25">
      <c r="A63" s="88"/>
      <c r="B63" s="88"/>
      <c r="C63" s="8"/>
      <c r="D63" s="89"/>
      <c r="E63" s="8"/>
      <c r="F63" s="8" t="str">
        <f>IFERROR(VLOOKUP(Tabla4[[#This Row],[Nombre y apellidos del TITULAR DE LA UC]],Tabla1[[NOMBRE Y APELLIDOS DEL PARTICIPANTE]:[NIE]],3,FALSE),"")</f>
        <v/>
      </c>
      <c r="G63" s="8"/>
      <c r="H63" s="8"/>
      <c r="I63" s="8"/>
      <c r="J63" s="90"/>
      <c r="K63" s="91"/>
      <c r="L63" s="92" t="str">
        <f ca="1">IFERROR(INDEX(USUARIOS,MATCH($E63,Tabla1[NOMBRE Y APELLIDOS DEL PARTICIPANTE],0),MATCH($L$1,Tabla1[#Headers],0)),"")</f>
        <v/>
      </c>
      <c r="M63" s="93" t="str">
        <f>IFERROR(VLOOKUP(Tabla4[[#This Row],[Concepto]]&amp;"/"&amp;Tabla4[[#This Row],[Relación con el proyecto]],Tabla7[[Concepto/Relación con el proyecto]:[DESCRIPCIÓN ASIENTO]],2,FALSE),"")</f>
        <v/>
      </c>
      <c r="N63" s="94" t="str">
        <f>IFERROR(VLOOKUP(Tabla4[[#This Row],[Forma de pago]],'NO BORRAR'!$H$2:$I$6,2,FALSE),"")</f>
        <v/>
      </c>
      <c r="O63" s="95" t="str">
        <f>IF(Tabla4[[#This Row],[Total factura / recibí (3)]]="","",Tabla4[[#This Row],[Total factura / recibí (3)]])</f>
        <v/>
      </c>
      <c r="P63" s="95" t="str">
        <f>IF(Tabla4[[#This Row],[Total factura / recibí (3)]]="","",Tabla4[[#This Row],[Total factura / recibí (3)]])</f>
        <v/>
      </c>
      <c r="Q6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3" s="93" t="str">
        <f>IFERROR(IF(A63="CHEQUE","",IF(A63="EFECTIVO","EFECTIVO",IF(A63="TRANSFERENCIA",VLOOKUP(Tabla4[[#This Row],[Concepto]]&amp;"/"&amp;Tabla4[[#This Row],[Relación con el proyecto]],Tabla7[[Concepto/Relación con el proyecto]:[Nº DOCUMENTO]],5,FALSE),IF(A63="TARJETA PREPAGO",VLOOKUP(Tabla4[[#This Row],[Concepto]]&amp;"/"&amp;Tabla4[[#This Row],[Relación con el proyecto]],Tabla7[[Concepto/Relación con el proyecto]:[Nº DOCUMENTO]],5,FALSE),"")))),"")</f>
        <v/>
      </c>
      <c r="S63" s="94" t="str">
        <f ca="1">IFERROR(INDEX(USUARIOS,MATCH($E63,Tabla1[NOMBRE Y APELLIDOS DEL PARTICIPANTE],0),MATCH($S$1,Tabla1[#Headers],0)),"")</f>
        <v/>
      </c>
      <c r="T63" s="94" t="str">
        <f ca="1">IFERROR(INDEX(USUARIOS,MATCH($E63,Tabla1[NOMBRE Y APELLIDOS DEL PARTICIPANTE],0),MATCH($T$1,Tabla1[#Headers],0)),"")</f>
        <v/>
      </c>
      <c r="U63" s="94" t="str">
        <f>IF(Tabla4[[#This Row],[Nombre y apellidos del TITULAR DE LA UC]]="","",Tabla4[[#This Row],[Nombre y apellidos del TITULAR DE LA UC]])</f>
        <v/>
      </c>
      <c r="V63" s="96" t="str">
        <f>IFERROR(VLOOKUP(Tabla4[[#This Row],[Mes de Imputación]],'NO BORRAR'!$E$1:$G$13,2,FALSE),"")</f>
        <v/>
      </c>
      <c r="W63" s="96" t="str">
        <f>IFERROR(VLOOKUP(Tabla4[[#This Row],[Mes de Imputación]],'NO BORRAR'!$E$1:$G$13,3,FALSE),"")</f>
        <v/>
      </c>
      <c r="X63" s="94" t="str">
        <f>IFERROR(VLOOKUP(Tabla4[[#This Row],[Actuación]],'NO BORRAR'!$B$1:$D$8,3,FALSE),"")</f>
        <v/>
      </c>
      <c r="Y63" s="97" t="str">
        <f>IFERROR(VLOOKUP(Tabla4[[#This Row],[Localización]],'NO BORRAR'!$G$15:$H$24,2,FALSE),"")</f>
        <v/>
      </c>
      <c r="Z63" s="93" t="str">
        <f>IFERROR(VLOOKUP(Tabla4[[#This Row],[Actuación]],'NO BORRAR'!$B$1:$C$8,2,FALSE),"")</f>
        <v/>
      </c>
      <c r="AA63" s="93" t="str">
        <f>IF(Tabla4[[#This Row],[Forma de pago]]="TRANSFERENCIA",IFERROR(INDEX(USUARIOS,MATCH($E63,Tabla1[NOMBRE Y APELLIDOS DEL PARTICIPANTE],0),MATCH(A63,Tabla1[#Headers],0)),""),"")</f>
        <v/>
      </c>
      <c r="AB63" s="98" t="str">
        <f>IF(Tabla4[[#This Row],[Forma de pago]]="TARJETA PREPAGO",IFERROR(INDEX(USUARIOS,MATCH($E63,Tabla1[NOMBRE Y APELLIDOS DEL PARTICIPANTE],0),MATCH(A63,Tabla1[#Headers],0)),""),"")</f>
        <v/>
      </c>
      <c r="AC63" s="73" t="str">
        <f>IF(Tabla4[[#This Row],[Forma de pago]]="CHEQUE",Tabla4[[#This Row],[Nombre y apellidos del TITULAR DE LA UC]],(IF(Tabla4[[#This Row],[Forma de pago]]="CHEQUE PORTADOR","AL PORTADOR","")))</f>
        <v/>
      </c>
    </row>
    <row r="64" spans="1:29" x14ac:dyDescent="0.25">
      <c r="A64" s="88"/>
      <c r="B64" s="88"/>
      <c r="C64" s="8"/>
      <c r="D64" s="89"/>
      <c r="E64" s="8"/>
      <c r="F64" s="8" t="str">
        <f>IFERROR(VLOOKUP(Tabla4[[#This Row],[Nombre y apellidos del TITULAR DE LA UC]],Tabla1[[NOMBRE Y APELLIDOS DEL PARTICIPANTE]:[NIE]],3,FALSE),"")</f>
        <v/>
      </c>
      <c r="G64" s="8"/>
      <c r="H64" s="8"/>
      <c r="I64" s="8"/>
      <c r="J64" s="90"/>
      <c r="K64" s="91"/>
      <c r="L64" s="92" t="str">
        <f ca="1">IFERROR(INDEX(USUARIOS,MATCH($E64,Tabla1[NOMBRE Y APELLIDOS DEL PARTICIPANTE],0),MATCH($L$1,Tabla1[#Headers],0)),"")</f>
        <v/>
      </c>
      <c r="M64" s="93" t="str">
        <f>IFERROR(VLOOKUP(Tabla4[[#This Row],[Concepto]]&amp;"/"&amp;Tabla4[[#This Row],[Relación con el proyecto]],Tabla7[[Concepto/Relación con el proyecto]:[DESCRIPCIÓN ASIENTO]],2,FALSE),"")</f>
        <v/>
      </c>
      <c r="N64" s="94" t="str">
        <f>IFERROR(VLOOKUP(Tabla4[[#This Row],[Forma de pago]],'NO BORRAR'!$H$2:$I$6,2,FALSE),"")</f>
        <v/>
      </c>
      <c r="O64" s="95" t="str">
        <f>IF(Tabla4[[#This Row],[Total factura / recibí (3)]]="","",Tabla4[[#This Row],[Total factura / recibí (3)]])</f>
        <v/>
      </c>
      <c r="P64" s="95" t="str">
        <f>IF(Tabla4[[#This Row],[Total factura / recibí (3)]]="","",Tabla4[[#This Row],[Total factura / recibí (3)]])</f>
        <v/>
      </c>
      <c r="Q6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4" s="93" t="str">
        <f>IFERROR(IF(A64="CHEQUE","",IF(A64="EFECTIVO","EFECTIVO",IF(A64="TRANSFERENCIA",VLOOKUP(Tabla4[[#This Row],[Concepto]]&amp;"/"&amp;Tabla4[[#This Row],[Relación con el proyecto]],Tabla7[[Concepto/Relación con el proyecto]:[Nº DOCUMENTO]],5,FALSE),IF(A64="TARJETA PREPAGO",VLOOKUP(Tabla4[[#This Row],[Concepto]]&amp;"/"&amp;Tabla4[[#This Row],[Relación con el proyecto]],Tabla7[[Concepto/Relación con el proyecto]:[Nº DOCUMENTO]],5,FALSE),"")))),"")</f>
        <v/>
      </c>
      <c r="S64" s="94" t="str">
        <f ca="1">IFERROR(INDEX(USUARIOS,MATCH($E64,Tabla1[NOMBRE Y APELLIDOS DEL PARTICIPANTE],0),MATCH($S$1,Tabla1[#Headers],0)),"")</f>
        <v/>
      </c>
      <c r="T64" s="94" t="str">
        <f ca="1">IFERROR(INDEX(USUARIOS,MATCH($E64,Tabla1[NOMBRE Y APELLIDOS DEL PARTICIPANTE],0),MATCH($T$1,Tabla1[#Headers],0)),"")</f>
        <v/>
      </c>
      <c r="U64" s="94" t="str">
        <f>IF(Tabla4[[#This Row],[Nombre y apellidos del TITULAR DE LA UC]]="","",Tabla4[[#This Row],[Nombre y apellidos del TITULAR DE LA UC]])</f>
        <v/>
      </c>
      <c r="V64" s="96" t="str">
        <f>IFERROR(VLOOKUP(Tabla4[[#This Row],[Mes de Imputación]],'NO BORRAR'!$E$1:$G$13,2,FALSE),"")</f>
        <v/>
      </c>
      <c r="W64" s="96" t="str">
        <f>IFERROR(VLOOKUP(Tabla4[[#This Row],[Mes de Imputación]],'NO BORRAR'!$E$1:$G$13,3,FALSE),"")</f>
        <v/>
      </c>
      <c r="X64" s="94" t="str">
        <f>IFERROR(VLOOKUP(Tabla4[[#This Row],[Actuación]],'NO BORRAR'!$B$1:$D$8,3,FALSE),"")</f>
        <v/>
      </c>
      <c r="Y64" s="97" t="str">
        <f>IFERROR(VLOOKUP(Tabla4[[#This Row],[Localización]],'NO BORRAR'!$G$15:$H$24,2,FALSE),"")</f>
        <v/>
      </c>
      <c r="Z64" s="93" t="str">
        <f>IFERROR(VLOOKUP(Tabla4[[#This Row],[Actuación]],'NO BORRAR'!$B$1:$C$8,2,FALSE),"")</f>
        <v/>
      </c>
      <c r="AA64" s="93" t="str">
        <f>IF(Tabla4[[#This Row],[Forma de pago]]="TRANSFERENCIA",IFERROR(INDEX(USUARIOS,MATCH($E64,Tabla1[NOMBRE Y APELLIDOS DEL PARTICIPANTE],0),MATCH(A64,Tabla1[#Headers],0)),""),"")</f>
        <v/>
      </c>
      <c r="AB64" s="98" t="str">
        <f>IF(Tabla4[[#This Row],[Forma de pago]]="TARJETA PREPAGO",IFERROR(INDEX(USUARIOS,MATCH($E64,Tabla1[NOMBRE Y APELLIDOS DEL PARTICIPANTE],0),MATCH(A64,Tabla1[#Headers],0)),""),"")</f>
        <v/>
      </c>
      <c r="AC64" s="73" t="str">
        <f>IF(Tabla4[[#This Row],[Forma de pago]]="CHEQUE",Tabla4[[#This Row],[Nombre y apellidos del TITULAR DE LA UC]],(IF(Tabla4[[#This Row],[Forma de pago]]="CHEQUE PORTADOR","AL PORTADOR","")))</f>
        <v/>
      </c>
    </row>
    <row r="65" spans="1:29" x14ac:dyDescent="0.25">
      <c r="A65" s="88"/>
      <c r="B65" s="88"/>
      <c r="C65" s="8"/>
      <c r="D65" s="89"/>
      <c r="E65" s="8"/>
      <c r="F65" s="8" t="str">
        <f>IFERROR(VLOOKUP(Tabla4[[#This Row],[Nombre y apellidos del TITULAR DE LA UC]],Tabla1[[NOMBRE Y APELLIDOS DEL PARTICIPANTE]:[NIE]],3,FALSE),"")</f>
        <v/>
      </c>
      <c r="G65" s="8"/>
      <c r="H65" s="8"/>
      <c r="I65" s="8"/>
      <c r="J65" s="90"/>
      <c r="K65" s="91"/>
      <c r="L65" s="92" t="str">
        <f ca="1">IFERROR(INDEX(USUARIOS,MATCH($E65,Tabla1[NOMBRE Y APELLIDOS DEL PARTICIPANTE],0),MATCH($L$1,Tabla1[#Headers],0)),"")</f>
        <v/>
      </c>
      <c r="M65" s="93" t="str">
        <f>IFERROR(VLOOKUP(Tabla4[[#This Row],[Concepto]]&amp;"/"&amp;Tabla4[[#This Row],[Relación con el proyecto]],Tabla7[[Concepto/Relación con el proyecto]:[DESCRIPCIÓN ASIENTO]],2,FALSE),"")</f>
        <v/>
      </c>
      <c r="N65" s="94" t="str">
        <f>IFERROR(VLOOKUP(Tabla4[[#This Row],[Forma de pago]],'NO BORRAR'!$H$2:$I$6,2,FALSE),"")</f>
        <v/>
      </c>
      <c r="O65" s="95" t="str">
        <f>IF(Tabla4[[#This Row],[Total factura / recibí (3)]]="","",Tabla4[[#This Row],[Total factura / recibí (3)]])</f>
        <v/>
      </c>
      <c r="P65" s="95" t="str">
        <f>IF(Tabla4[[#This Row],[Total factura / recibí (3)]]="","",Tabla4[[#This Row],[Total factura / recibí (3)]])</f>
        <v/>
      </c>
      <c r="Q6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5" s="93" t="str">
        <f>IFERROR(IF(A65="CHEQUE","",IF(A65="EFECTIVO","EFECTIVO",IF(A65="TRANSFERENCIA",VLOOKUP(Tabla4[[#This Row],[Concepto]]&amp;"/"&amp;Tabla4[[#This Row],[Relación con el proyecto]],Tabla7[[Concepto/Relación con el proyecto]:[Nº DOCUMENTO]],5,FALSE),IF(A65="TARJETA PREPAGO",VLOOKUP(Tabla4[[#This Row],[Concepto]]&amp;"/"&amp;Tabla4[[#This Row],[Relación con el proyecto]],Tabla7[[Concepto/Relación con el proyecto]:[Nº DOCUMENTO]],5,FALSE),"")))),"")</f>
        <v/>
      </c>
      <c r="S65" s="94" t="str">
        <f ca="1">IFERROR(INDEX(USUARIOS,MATCH($E65,Tabla1[NOMBRE Y APELLIDOS DEL PARTICIPANTE],0),MATCH($S$1,Tabla1[#Headers],0)),"")</f>
        <v/>
      </c>
      <c r="T65" s="94" t="str">
        <f ca="1">IFERROR(INDEX(USUARIOS,MATCH($E65,Tabla1[NOMBRE Y APELLIDOS DEL PARTICIPANTE],0),MATCH($T$1,Tabla1[#Headers],0)),"")</f>
        <v/>
      </c>
      <c r="U65" s="94" t="str">
        <f>IF(Tabla4[[#This Row],[Nombre y apellidos del TITULAR DE LA UC]]="","",Tabla4[[#This Row],[Nombre y apellidos del TITULAR DE LA UC]])</f>
        <v/>
      </c>
      <c r="V65" s="96" t="str">
        <f>IFERROR(VLOOKUP(Tabla4[[#This Row],[Mes de Imputación]],'NO BORRAR'!$E$1:$G$13,2,FALSE),"")</f>
        <v/>
      </c>
      <c r="W65" s="96" t="str">
        <f>IFERROR(VLOOKUP(Tabla4[[#This Row],[Mes de Imputación]],'NO BORRAR'!$E$1:$G$13,3,FALSE),"")</f>
        <v/>
      </c>
      <c r="X65" s="94" t="str">
        <f>IFERROR(VLOOKUP(Tabla4[[#This Row],[Actuación]],'NO BORRAR'!$B$1:$D$8,3,FALSE),"")</f>
        <v/>
      </c>
      <c r="Y65" s="97" t="str">
        <f>IFERROR(VLOOKUP(Tabla4[[#This Row],[Localización]],'NO BORRAR'!$G$15:$H$24,2,FALSE),"")</f>
        <v/>
      </c>
      <c r="Z65" s="93" t="str">
        <f>IFERROR(VLOOKUP(Tabla4[[#This Row],[Actuación]],'NO BORRAR'!$B$1:$C$8,2,FALSE),"")</f>
        <v/>
      </c>
      <c r="AA65" s="93" t="str">
        <f>IF(Tabla4[[#This Row],[Forma de pago]]="TRANSFERENCIA",IFERROR(INDEX(USUARIOS,MATCH($E65,Tabla1[NOMBRE Y APELLIDOS DEL PARTICIPANTE],0),MATCH(A65,Tabla1[#Headers],0)),""),"")</f>
        <v/>
      </c>
      <c r="AB65" s="98" t="str">
        <f>IF(Tabla4[[#This Row],[Forma de pago]]="TARJETA PREPAGO",IFERROR(INDEX(USUARIOS,MATCH($E65,Tabla1[NOMBRE Y APELLIDOS DEL PARTICIPANTE],0),MATCH(A65,Tabla1[#Headers],0)),""),"")</f>
        <v/>
      </c>
      <c r="AC65" s="73" t="str">
        <f>IF(Tabla4[[#This Row],[Forma de pago]]="CHEQUE",Tabla4[[#This Row],[Nombre y apellidos del TITULAR DE LA UC]],(IF(Tabla4[[#This Row],[Forma de pago]]="CHEQUE PORTADOR","AL PORTADOR","")))</f>
        <v/>
      </c>
    </row>
    <row r="66" spans="1:29" x14ac:dyDescent="0.25">
      <c r="A66" s="88"/>
      <c r="B66" s="88"/>
      <c r="C66" s="8"/>
      <c r="D66" s="89"/>
      <c r="E66" s="8"/>
      <c r="F66" s="8" t="str">
        <f>IFERROR(VLOOKUP(Tabla4[[#This Row],[Nombre y apellidos del TITULAR DE LA UC]],Tabla1[[NOMBRE Y APELLIDOS DEL PARTICIPANTE]:[NIE]],3,FALSE),"")</f>
        <v/>
      </c>
      <c r="G66" s="8"/>
      <c r="H66" s="8"/>
      <c r="I66" s="8"/>
      <c r="J66" s="90"/>
      <c r="K66" s="91"/>
      <c r="L66" s="92" t="str">
        <f ca="1">IFERROR(INDEX(USUARIOS,MATCH($E66,Tabla1[NOMBRE Y APELLIDOS DEL PARTICIPANTE],0),MATCH($L$1,Tabla1[#Headers],0)),"")</f>
        <v/>
      </c>
      <c r="M66" s="93" t="str">
        <f>IFERROR(VLOOKUP(Tabla4[[#This Row],[Concepto]]&amp;"/"&amp;Tabla4[[#This Row],[Relación con el proyecto]],Tabla7[[Concepto/Relación con el proyecto]:[DESCRIPCIÓN ASIENTO]],2,FALSE),"")</f>
        <v/>
      </c>
      <c r="N66" s="94" t="str">
        <f>IFERROR(VLOOKUP(Tabla4[[#This Row],[Forma de pago]],'NO BORRAR'!$H$2:$I$6,2,FALSE),"")</f>
        <v/>
      </c>
      <c r="O66" s="95" t="str">
        <f>IF(Tabla4[[#This Row],[Total factura / recibí (3)]]="","",Tabla4[[#This Row],[Total factura / recibí (3)]])</f>
        <v/>
      </c>
      <c r="P66" s="95" t="str">
        <f>IF(Tabla4[[#This Row],[Total factura / recibí (3)]]="","",Tabla4[[#This Row],[Total factura / recibí (3)]])</f>
        <v/>
      </c>
      <c r="Q6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6" s="93" t="str">
        <f>IFERROR(IF(A66="CHEQUE","",IF(A66="EFECTIVO","EFECTIVO",IF(A66="TRANSFERENCIA",VLOOKUP(Tabla4[[#This Row],[Concepto]]&amp;"/"&amp;Tabla4[[#This Row],[Relación con el proyecto]],Tabla7[[Concepto/Relación con el proyecto]:[Nº DOCUMENTO]],5,FALSE),IF(A66="TARJETA PREPAGO",VLOOKUP(Tabla4[[#This Row],[Concepto]]&amp;"/"&amp;Tabla4[[#This Row],[Relación con el proyecto]],Tabla7[[Concepto/Relación con el proyecto]:[Nº DOCUMENTO]],5,FALSE),"")))),"")</f>
        <v/>
      </c>
      <c r="S66" s="94" t="str">
        <f ca="1">IFERROR(INDEX(USUARIOS,MATCH($E66,Tabla1[NOMBRE Y APELLIDOS DEL PARTICIPANTE],0),MATCH($S$1,Tabla1[#Headers],0)),"")</f>
        <v/>
      </c>
      <c r="T66" s="94" t="str">
        <f ca="1">IFERROR(INDEX(USUARIOS,MATCH($E66,Tabla1[NOMBRE Y APELLIDOS DEL PARTICIPANTE],0),MATCH($T$1,Tabla1[#Headers],0)),"")</f>
        <v/>
      </c>
      <c r="U66" s="94" t="str">
        <f>IF(Tabla4[[#This Row],[Nombre y apellidos del TITULAR DE LA UC]]="","",Tabla4[[#This Row],[Nombre y apellidos del TITULAR DE LA UC]])</f>
        <v/>
      </c>
      <c r="V66" s="96" t="str">
        <f>IFERROR(VLOOKUP(Tabla4[[#This Row],[Mes de Imputación]],'NO BORRAR'!$E$1:$G$13,2,FALSE),"")</f>
        <v/>
      </c>
      <c r="W66" s="96" t="str">
        <f>IFERROR(VLOOKUP(Tabla4[[#This Row],[Mes de Imputación]],'NO BORRAR'!$E$1:$G$13,3,FALSE),"")</f>
        <v/>
      </c>
      <c r="X66" s="94" t="str">
        <f>IFERROR(VLOOKUP(Tabla4[[#This Row],[Actuación]],'NO BORRAR'!$B$1:$D$8,3,FALSE),"")</f>
        <v/>
      </c>
      <c r="Y66" s="97" t="str">
        <f>IFERROR(VLOOKUP(Tabla4[[#This Row],[Localización]],'NO BORRAR'!$G$15:$H$24,2,FALSE),"")</f>
        <v/>
      </c>
      <c r="Z66" s="93" t="str">
        <f>IFERROR(VLOOKUP(Tabla4[[#This Row],[Actuación]],'NO BORRAR'!$B$1:$C$8,2,FALSE),"")</f>
        <v/>
      </c>
      <c r="AA66" s="93" t="str">
        <f>IF(Tabla4[[#This Row],[Forma de pago]]="TRANSFERENCIA",IFERROR(INDEX(USUARIOS,MATCH($E66,Tabla1[NOMBRE Y APELLIDOS DEL PARTICIPANTE],0),MATCH(A66,Tabla1[#Headers],0)),""),"")</f>
        <v/>
      </c>
      <c r="AB66" s="98" t="str">
        <f>IF(Tabla4[[#This Row],[Forma de pago]]="TARJETA PREPAGO",IFERROR(INDEX(USUARIOS,MATCH($E66,Tabla1[NOMBRE Y APELLIDOS DEL PARTICIPANTE],0),MATCH(A66,Tabla1[#Headers],0)),""),"")</f>
        <v/>
      </c>
      <c r="AC66" s="73" t="str">
        <f>IF(Tabla4[[#This Row],[Forma de pago]]="CHEQUE",Tabla4[[#This Row],[Nombre y apellidos del TITULAR DE LA UC]],(IF(Tabla4[[#This Row],[Forma de pago]]="CHEQUE PORTADOR","AL PORTADOR","")))</f>
        <v/>
      </c>
    </row>
    <row r="67" spans="1:29" x14ac:dyDescent="0.25">
      <c r="A67" s="88"/>
      <c r="B67" s="88"/>
      <c r="C67" s="8"/>
      <c r="D67" s="89"/>
      <c r="E67" s="8"/>
      <c r="F67" s="8" t="str">
        <f>IFERROR(VLOOKUP(Tabla4[[#This Row],[Nombre y apellidos del TITULAR DE LA UC]],Tabla1[[NOMBRE Y APELLIDOS DEL PARTICIPANTE]:[NIE]],3,FALSE),"")</f>
        <v/>
      </c>
      <c r="G67" s="8"/>
      <c r="H67" s="8"/>
      <c r="I67" s="8"/>
      <c r="J67" s="90"/>
      <c r="K67" s="91"/>
      <c r="L67" s="92" t="str">
        <f ca="1">IFERROR(INDEX(USUARIOS,MATCH($E67,Tabla1[NOMBRE Y APELLIDOS DEL PARTICIPANTE],0),MATCH($L$1,Tabla1[#Headers],0)),"")</f>
        <v/>
      </c>
      <c r="M67" s="93" t="str">
        <f>IFERROR(VLOOKUP(Tabla4[[#This Row],[Concepto]]&amp;"/"&amp;Tabla4[[#This Row],[Relación con el proyecto]],Tabla7[[Concepto/Relación con el proyecto]:[DESCRIPCIÓN ASIENTO]],2,FALSE),"")</f>
        <v/>
      </c>
      <c r="N67" s="94" t="str">
        <f>IFERROR(VLOOKUP(Tabla4[[#This Row],[Forma de pago]],'NO BORRAR'!$H$2:$I$6,2,FALSE),"")</f>
        <v/>
      </c>
      <c r="O67" s="95" t="str">
        <f>IF(Tabla4[[#This Row],[Total factura / recibí (3)]]="","",Tabla4[[#This Row],[Total factura / recibí (3)]])</f>
        <v/>
      </c>
      <c r="P67" s="95" t="str">
        <f>IF(Tabla4[[#This Row],[Total factura / recibí (3)]]="","",Tabla4[[#This Row],[Total factura / recibí (3)]])</f>
        <v/>
      </c>
      <c r="Q6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7" s="93" t="str">
        <f>IFERROR(IF(A67="CHEQUE","",IF(A67="EFECTIVO","EFECTIVO",IF(A67="TRANSFERENCIA",VLOOKUP(Tabla4[[#This Row],[Concepto]]&amp;"/"&amp;Tabla4[[#This Row],[Relación con el proyecto]],Tabla7[[Concepto/Relación con el proyecto]:[Nº DOCUMENTO]],5,FALSE),IF(A67="TARJETA PREPAGO",VLOOKUP(Tabla4[[#This Row],[Concepto]]&amp;"/"&amp;Tabla4[[#This Row],[Relación con el proyecto]],Tabla7[[Concepto/Relación con el proyecto]:[Nº DOCUMENTO]],5,FALSE),"")))),"")</f>
        <v/>
      </c>
      <c r="S67" s="94" t="str">
        <f ca="1">IFERROR(INDEX(USUARIOS,MATCH($E67,Tabla1[NOMBRE Y APELLIDOS DEL PARTICIPANTE],0),MATCH($S$1,Tabla1[#Headers],0)),"")</f>
        <v/>
      </c>
      <c r="T67" s="94" t="str">
        <f ca="1">IFERROR(INDEX(USUARIOS,MATCH($E67,Tabla1[NOMBRE Y APELLIDOS DEL PARTICIPANTE],0),MATCH($T$1,Tabla1[#Headers],0)),"")</f>
        <v/>
      </c>
      <c r="U67" s="94" t="str">
        <f>IF(Tabla4[[#This Row],[Nombre y apellidos del TITULAR DE LA UC]]="","",Tabla4[[#This Row],[Nombre y apellidos del TITULAR DE LA UC]])</f>
        <v/>
      </c>
      <c r="V67" s="96" t="str">
        <f>IFERROR(VLOOKUP(Tabla4[[#This Row],[Mes de Imputación]],'NO BORRAR'!$E$1:$G$13,2,FALSE),"")</f>
        <v/>
      </c>
      <c r="W67" s="96" t="str">
        <f>IFERROR(VLOOKUP(Tabla4[[#This Row],[Mes de Imputación]],'NO BORRAR'!$E$1:$G$13,3,FALSE),"")</f>
        <v/>
      </c>
      <c r="X67" s="94" t="str">
        <f>IFERROR(VLOOKUP(Tabla4[[#This Row],[Actuación]],'NO BORRAR'!$B$1:$D$8,3,FALSE),"")</f>
        <v/>
      </c>
      <c r="Y67" s="97" t="str">
        <f>IFERROR(VLOOKUP(Tabla4[[#This Row],[Localización]],'NO BORRAR'!$G$15:$H$24,2,FALSE),"")</f>
        <v/>
      </c>
      <c r="Z67" s="93" t="str">
        <f>IFERROR(VLOOKUP(Tabla4[[#This Row],[Actuación]],'NO BORRAR'!$B$1:$C$8,2,FALSE),"")</f>
        <v/>
      </c>
      <c r="AA67" s="93" t="str">
        <f>IF(Tabla4[[#This Row],[Forma de pago]]="TRANSFERENCIA",IFERROR(INDEX(USUARIOS,MATCH($E67,Tabla1[NOMBRE Y APELLIDOS DEL PARTICIPANTE],0),MATCH(A67,Tabla1[#Headers],0)),""),"")</f>
        <v/>
      </c>
      <c r="AB67" s="98" t="str">
        <f>IF(Tabla4[[#This Row],[Forma de pago]]="TARJETA PREPAGO",IFERROR(INDEX(USUARIOS,MATCH($E67,Tabla1[NOMBRE Y APELLIDOS DEL PARTICIPANTE],0),MATCH(A67,Tabla1[#Headers],0)),""),"")</f>
        <v/>
      </c>
      <c r="AC67" s="73" t="str">
        <f>IF(Tabla4[[#This Row],[Forma de pago]]="CHEQUE",Tabla4[[#This Row],[Nombre y apellidos del TITULAR DE LA UC]],(IF(Tabla4[[#This Row],[Forma de pago]]="CHEQUE PORTADOR","AL PORTADOR","")))</f>
        <v/>
      </c>
    </row>
    <row r="68" spans="1:29" x14ac:dyDescent="0.25">
      <c r="A68" s="88"/>
      <c r="B68" s="88"/>
      <c r="C68" s="8"/>
      <c r="D68" s="89"/>
      <c r="E68" s="8"/>
      <c r="F68" s="8" t="str">
        <f>IFERROR(VLOOKUP(Tabla4[[#This Row],[Nombre y apellidos del TITULAR DE LA UC]],Tabla1[[NOMBRE Y APELLIDOS DEL PARTICIPANTE]:[NIE]],3,FALSE),"")</f>
        <v/>
      </c>
      <c r="G68" s="8"/>
      <c r="H68" s="8"/>
      <c r="I68" s="8"/>
      <c r="J68" s="90"/>
      <c r="K68" s="91"/>
      <c r="L68" s="92" t="str">
        <f ca="1">IFERROR(INDEX(USUARIOS,MATCH($E68,Tabla1[NOMBRE Y APELLIDOS DEL PARTICIPANTE],0),MATCH($L$1,Tabla1[#Headers],0)),"")</f>
        <v/>
      </c>
      <c r="M68" s="93" t="str">
        <f>IFERROR(VLOOKUP(Tabla4[[#This Row],[Concepto]]&amp;"/"&amp;Tabla4[[#This Row],[Relación con el proyecto]],Tabla7[[Concepto/Relación con el proyecto]:[DESCRIPCIÓN ASIENTO]],2,FALSE),"")</f>
        <v/>
      </c>
      <c r="N68" s="94" t="str">
        <f>IFERROR(VLOOKUP(Tabla4[[#This Row],[Forma de pago]],'NO BORRAR'!$H$2:$I$6,2,FALSE),"")</f>
        <v/>
      </c>
      <c r="O68" s="95" t="str">
        <f>IF(Tabla4[[#This Row],[Total factura / recibí (3)]]="","",Tabla4[[#This Row],[Total factura / recibí (3)]])</f>
        <v/>
      </c>
      <c r="P68" s="95" t="str">
        <f>IF(Tabla4[[#This Row],[Total factura / recibí (3)]]="","",Tabla4[[#This Row],[Total factura / recibí (3)]])</f>
        <v/>
      </c>
      <c r="Q6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8" s="93" t="str">
        <f>IFERROR(IF(A68="CHEQUE","",IF(A68="EFECTIVO","EFECTIVO",IF(A68="TRANSFERENCIA",VLOOKUP(Tabla4[[#This Row],[Concepto]]&amp;"/"&amp;Tabla4[[#This Row],[Relación con el proyecto]],Tabla7[[Concepto/Relación con el proyecto]:[Nº DOCUMENTO]],5,FALSE),IF(A68="TARJETA PREPAGO",VLOOKUP(Tabla4[[#This Row],[Concepto]]&amp;"/"&amp;Tabla4[[#This Row],[Relación con el proyecto]],Tabla7[[Concepto/Relación con el proyecto]:[Nº DOCUMENTO]],5,FALSE),"")))),"")</f>
        <v/>
      </c>
      <c r="S68" s="94" t="str">
        <f ca="1">IFERROR(INDEX(USUARIOS,MATCH($E68,Tabla1[NOMBRE Y APELLIDOS DEL PARTICIPANTE],0),MATCH($S$1,Tabla1[#Headers],0)),"")</f>
        <v/>
      </c>
      <c r="T68" s="94" t="str">
        <f ca="1">IFERROR(INDEX(USUARIOS,MATCH($E68,Tabla1[NOMBRE Y APELLIDOS DEL PARTICIPANTE],0),MATCH($T$1,Tabla1[#Headers],0)),"")</f>
        <v/>
      </c>
      <c r="U68" s="94" t="str">
        <f>IF(Tabla4[[#This Row],[Nombre y apellidos del TITULAR DE LA UC]]="","",Tabla4[[#This Row],[Nombre y apellidos del TITULAR DE LA UC]])</f>
        <v/>
      </c>
      <c r="V68" s="96" t="str">
        <f>IFERROR(VLOOKUP(Tabla4[[#This Row],[Mes de Imputación]],'NO BORRAR'!$E$1:$G$13,2,FALSE),"")</f>
        <v/>
      </c>
      <c r="W68" s="96" t="str">
        <f>IFERROR(VLOOKUP(Tabla4[[#This Row],[Mes de Imputación]],'NO BORRAR'!$E$1:$G$13,3,FALSE),"")</f>
        <v/>
      </c>
      <c r="X68" s="94" t="str">
        <f>IFERROR(VLOOKUP(Tabla4[[#This Row],[Actuación]],'NO BORRAR'!$B$1:$D$8,3,FALSE),"")</f>
        <v/>
      </c>
      <c r="Y68" s="97" t="str">
        <f>IFERROR(VLOOKUP(Tabla4[[#This Row],[Localización]],'NO BORRAR'!$G$15:$H$24,2,FALSE),"")</f>
        <v/>
      </c>
      <c r="Z68" s="93" t="str">
        <f>IFERROR(VLOOKUP(Tabla4[[#This Row],[Actuación]],'NO BORRAR'!$B$1:$C$8,2,FALSE),"")</f>
        <v/>
      </c>
      <c r="AA68" s="93" t="str">
        <f>IF(Tabla4[[#This Row],[Forma de pago]]="TRANSFERENCIA",IFERROR(INDEX(USUARIOS,MATCH($E68,Tabla1[NOMBRE Y APELLIDOS DEL PARTICIPANTE],0),MATCH(A68,Tabla1[#Headers],0)),""),"")</f>
        <v/>
      </c>
      <c r="AB68" s="98" t="str">
        <f>IF(Tabla4[[#This Row],[Forma de pago]]="TARJETA PREPAGO",IFERROR(INDEX(USUARIOS,MATCH($E68,Tabla1[NOMBRE Y APELLIDOS DEL PARTICIPANTE],0),MATCH(A68,Tabla1[#Headers],0)),""),"")</f>
        <v/>
      </c>
      <c r="AC68" s="73" t="str">
        <f>IF(Tabla4[[#This Row],[Forma de pago]]="CHEQUE",Tabla4[[#This Row],[Nombre y apellidos del TITULAR DE LA UC]],(IF(Tabla4[[#This Row],[Forma de pago]]="CHEQUE PORTADOR","AL PORTADOR","")))</f>
        <v/>
      </c>
    </row>
    <row r="69" spans="1:29" x14ac:dyDescent="0.25">
      <c r="A69" s="88"/>
      <c r="B69" s="88"/>
      <c r="C69" s="8"/>
      <c r="D69" s="89"/>
      <c r="E69" s="8"/>
      <c r="F69" s="8" t="str">
        <f>IFERROR(VLOOKUP(Tabla4[[#This Row],[Nombre y apellidos del TITULAR DE LA UC]],Tabla1[[NOMBRE Y APELLIDOS DEL PARTICIPANTE]:[NIE]],3,FALSE),"")</f>
        <v/>
      </c>
      <c r="G69" s="8"/>
      <c r="H69" s="8"/>
      <c r="I69" s="8"/>
      <c r="J69" s="90"/>
      <c r="K69" s="91"/>
      <c r="L69" s="92" t="str">
        <f ca="1">IFERROR(INDEX(USUARIOS,MATCH($E69,Tabla1[NOMBRE Y APELLIDOS DEL PARTICIPANTE],0),MATCH($L$1,Tabla1[#Headers],0)),"")</f>
        <v/>
      </c>
      <c r="M69" s="93" t="str">
        <f>IFERROR(VLOOKUP(Tabla4[[#This Row],[Concepto]]&amp;"/"&amp;Tabla4[[#This Row],[Relación con el proyecto]],Tabla7[[Concepto/Relación con el proyecto]:[DESCRIPCIÓN ASIENTO]],2,FALSE),"")</f>
        <v/>
      </c>
      <c r="N69" s="94" t="str">
        <f>IFERROR(VLOOKUP(Tabla4[[#This Row],[Forma de pago]],'NO BORRAR'!$H$2:$I$6,2,FALSE),"")</f>
        <v/>
      </c>
      <c r="O69" s="95" t="str">
        <f>IF(Tabla4[[#This Row],[Total factura / recibí (3)]]="","",Tabla4[[#This Row],[Total factura / recibí (3)]])</f>
        <v/>
      </c>
      <c r="P69" s="95" t="str">
        <f>IF(Tabla4[[#This Row],[Total factura / recibí (3)]]="","",Tabla4[[#This Row],[Total factura / recibí (3)]])</f>
        <v/>
      </c>
      <c r="Q6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69" s="93" t="str">
        <f>IFERROR(IF(A69="CHEQUE","",IF(A69="EFECTIVO","EFECTIVO",IF(A69="TRANSFERENCIA",VLOOKUP(Tabla4[[#This Row],[Concepto]]&amp;"/"&amp;Tabla4[[#This Row],[Relación con el proyecto]],Tabla7[[Concepto/Relación con el proyecto]:[Nº DOCUMENTO]],5,FALSE),IF(A69="TARJETA PREPAGO",VLOOKUP(Tabla4[[#This Row],[Concepto]]&amp;"/"&amp;Tabla4[[#This Row],[Relación con el proyecto]],Tabla7[[Concepto/Relación con el proyecto]:[Nº DOCUMENTO]],5,FALSE),"")))),"")</f>
        <v/>
      </c>
      <c r="S69" s="94" t="str">
        <f ca="1">IFERROR(INDEX(USUARIOS,MATCH($E69,Tabla1[NOMBRE Y APELLIDOS DEL PARTICIPANTE],0),MATCH($S$1,Tabla1[#Headers],0)),"")</f>
        <v/>
      </c>
      <c r="T69" s="94" t="str">
        <f ca="1">IFERROR(INDEX(USUARIOS,MATCH($E69,Tabla1[NOMBRE Y APELLIDOS DEL PARTICIPANTE],0),MATCH($T$1,Tabla1[#Headers],0)),"")</f>
        <v/>
      </c>
      <c r="U69" s="94" t="str">
        <f>IF(Tabla4[[#This Row],[Nombre y apellidos del TITULAR DE LA UC]]="","",Tabla4[[#This Row],[Nombre y apellidos del TITULAR DE LA UC]])</f>
        <v/>
      </c>
      <c r="V69" s="96" t="str">
        <f>IFERROR(VLOOKUP(Tabla4[[#This Row],[Mes de Imputación]],'NO BORRAR'!$E$1:$G$13,2,FALSE),"")</f>
        <v/>
      </c>
      <c r="W69" s="96" t="str">
        <f>IFERROR(VLOOKUP(Tabla4[[#This Row],[Mes de Imputación]],'NO BORRAR'!$E$1:$G$13,3,FALSE),"")</f>
        <v/>
      </c>
      <c r="X69" s="94" t="str">
        <f>IFERROR(VLOOKUP(Tabla4[[#This Row],[Actuación]],'NO BORRAR'!$B$1:$D$8,3,FALSE),"")</f>
        <v/>
      </c>
      <c r="Y69" s="97" t="str">
        <f>IFERROR(VLOOKUP(Tabla4[[#This Row],[Localización]],'NO BORRAR'!$G$15:$H$24,2,FALSE),"")</f>
        <v/>
      </c>
      <c r="Z69" s="93" t="str">
        <f>IFERROR(VLOOKUP(Tabla4[[#This Row],[Actuación]],'NO BORRAR'!$B$1:$C$8,2,FALSE),"")</f>
        <v/>
      </c>
      <c r="AA69" s="93" t="str">
        <f>IF(Tabla4[[#This Row],[Forma de pago]]="TRANSFERENCIA",IFERROR(INDEX(USUARIOS,MATCH($E69,Tabla1[NOMBRE Y APELLIDOS DEL PARTICIPANTE],0),MATCH(A69,Tabla1[#Headers],0)),""),"")</f>
        <v/>
      </c>
      <c r="AB69" s="98" t="str">
        <f>IF(Tabla4[[#This Row],[Forma de pago]]="TARJETA PREPAGO",IFERROR(INDEX(USUARIOS,MATCH($E69,Tabla1[NOMBRE Y APELLIDOS DEL PARTICIPANTE],0),MATCH(A69,Tabla1[#Headers],0)),""),"")</f>
        <v/>
      </c>
      <c r="AC69" s="73" t="str">
        <f>IF(Tabla4[[#This Row],[Forma de pago]]="CHEQUE",Tabla4[[#This Row],[Nombre y apellidos del TITULAR DE LA UC]],(IF(Tabla4[[#This Row],[Forma de pago]]="CHEQUE PORTADOR","AL PORTADOR","")))</f>
        <v/>
      </c>
    </row>
    <row r="70" spans="1:29" x14ac:dyDescent="0.25">
      <c r="A70" s="88"/>
      <c r="B70" s="88"/>
      <c r="C70" s="8"/>
      <c r="D70" s="89"/>
      <c r="E70" s="8"/>
      <c r="F70" s="8" t="str">
        <f>IFERROR(VLOOKUP(Tabla4[[#This Row],[Nombre y apellidos del TITULAR DE LA UC]],Tabla1[[NOMBRE Y APELLIDOS DEL PARTICIPANTE]:[NIE]],3,FALSE),"")</f>
        <v/>
      </c>
      <c r="G70" s="8"/>
      <c r="H70" s="8"/>
      <c r="I70" s="8"/>
      <c r="J70" s="90"/>
      <c r="K70" s="91"/>
      <c r="L70" s="92" t="str">
        <f ca="1">IFERROR(INDEX(USUARIOS,MATCH($E70,Tabla1[NOMBRE Y APELLIDOS DEL PARTICIPANTE],0),MATCH($L$1,Tabla1[#Headers],0)),"")</f>
        <v/>
      </c>
      <c r="M70" s="93" t="str">
        <f>IFERROR(VLOOKUP(Tabla4[[#This Row],[Concepto]]&amp;"/"&amp;Tabla4[[#This Row],[Relación con el proyecto]],Tabla7[[Concepto/Relación con el proyecto]:[DESCRIPCIÓN ASIENTO]],2,FALSE),"")</f>
        <v/>
      </c>
      <c r="N70" s="94" t="str">
        <f>IFERROR(VLOOKUP(Tabla4[[#This Row],[Forma de pago]],'NO BORRAR'!$H$2:$I$6,2,FALSE),"")</f>
        <v/>
      </c>
      <c r="O70" s="95" t="str">
        <f>IF(Tabla4[[#This Row],[Total factura / recibí (3)]]="","",Tabla4[[#This Row],[Total factura / recibí (3)]])</f>
        <v/>
      </c>
      <c r="P70" s="95" t="str">
        <f>IF(Tabla4[[#This Row],[Total factura / recibí (3)]]="","",Tabla4[[#This Row],[Total factura / recibí (3)]])</f>
        <v/>
      </c>
      <c r="Q7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0" s="93" t="str">
        <f>IFERROR(IF(A70="CHEQUE","",IF(A70="EFECTIVO","EFECTIVO",IF(A70="TRANSFERENCIA",VLOOKUP(Tabla4[[#This Row],[Concepto]]&amp;"/"&amp;Tabla4[[#This Row],[Relación con el proyecto]],Tabla7[[Concepto/Relación con el proyecto]:[Nº DOCUMENTO]],5,FALSE),IF(A70="TARJETA PREPAGO",VLOOKUP(Tabla4[[#This Row],[Concepto]]&amp;"/"&amp;Tabla4[[#This Row],[Relación con el proyecto]],Tabla7[[Concepto/Relación con el proyecto]:[Nº DOCUMENTO]],5,FALSE),"")))),"")</f>
        <v/>
      </c>
      <c r="S70" s="94" t="str">
        <f ca="1">IFERROR(INDEX(USUARIOS,MATCH($E70,Tabla1[NOMBRE Y APELLIDOS DEL PARTICIPANTE],0),MATCH($S$1,Tabla1[#Headers],0)),"")</f>
        <v/>
      </c>
      <c r="T70" s="94" t="str">
        <f ca="1">IFERROR(INDEX(USUARIOS,MATCH($E70,Tabla1[NOMBRE Y APELLIDOS DEL PARTICIPANTE],0),MATCH($T$1,Tabla1[#Headers],0)),"")</f>
        <v/>
      </c>
      <c r="U70" s="94" t="str">
        <f>IF(Tabla4[[#This Row],[Nombre y apellidos del TITULAR DE LA UC]]="","",Tabla4[[#This Row],[Nombre y apellidos del TITULAR DE LA UC]])</f>
        <v/>
      </c>
      <c r="V70" s="96" t="str">
        <f>IFERROR(VLOOKUP(Tabla4[[#This Row],[Mes de Imputación]],'NO BORRAR'!$E$1:$G$13,2,FALSE),"")</f>
        <v/>
      </c>
      <c r="W70" s="96" t="str">
        <f>IFERROR(VLOOKUP(Tabla4[[#This Row],[Mes de Imputación]],'NO BORRAR'!$E$1:$G$13,3,FALSE),"")</f>
        <v/>
      </c>
      <c r="X70" s="94" t="str">
        <f>IFERROR(VLOOKUP(Tabla4[[#This Row],[Actuación]],'NO BORRAR'!$B$1:$D$8,3,FALSE),"")</f>
        <v/>
      </c>
      <c r="Y70" s="97" t="str">
        <f>IFERROR(VLOOKUP(Tabla4[[#This Row],[Localización]],'NO BORRAR'!$G$15:$H$24,2,FALSE),"")</f>
        <v/>
      </c>
      <c r="Z70" s="93" t="str">
        <f>IFERROR(VLOOKUP(Tabla4[[#This Row],[Actuación]],'NO BORRAR'!$B$1:$C$8,2,FALSE),"")</f>
        <v/>
      </c>
      <c r="AA70" s="93" t="str">
        <f>IF(Tabla4[[#This Row],[Forma de pago]]="TRANSFERENCIA",IFERROR(INDEX(USUARIOS,MATCH($E70,Tabla1[NOMBRE Y APELLIDOS DEL PARTICIPANTE],0),MATCH(A70,Tabla1[#Headers],0)),""),"")</f>
        <v/>
      </c>
      <c r="AB70" s="98" t="str">
        <f>IF(Tabla4[[#This Row],[Forma de pago]]="TARJETA PREPAGO",IFERROR(INDEX(USUARIOS,MATCH($E70,Tabla1[NOMBRE Y APELLIDOS DEL PARTICIPANTE],0),MATCH(A70,Tabla1[#Headers],0)),""),"")</f>
        <v/>
      </c>
      <c r="AC70" s="73" t="str">
        <f>IF(Tabla4[[#This Row],[Forma de pago]]="CHEQUE",Tabla4[[#This Row],[Nombre y apellidos del TITULAR DE LA UC]],(IF(Tabla4[[#This Row],[Forma de pago]]="CHEQUE PORTADOR","AL PORTADOR","")))</f>
        <v/>
      </c>
    </row>
    <row r="71" spans="1:29" x14ac:dyDescent="0.25">
      <c r="A71" s="88"/>
      <c r="B71" s="88"/>
      <c r="C71" s="8"/>
      <c r="D71" s="89"/>
      <c r="E71" s="8"/>
      <c r="F71" s="8" t="str">
        <f>IFERROR(VLOOKUP(Tabla4[[#This Row],[Nombre y apellidos del TITULAR DE LA UC]],Tabla1[[NOMBRE Y APELLIDOS DEL PARTICIPANTE]:[NIE]],3,FALSE),"")</f>
        <v/>
      </c>
      <c r="G71" s="8"/>
      <c r="H71" s="8"/>
      <c r="I71" s="8"/>
      <c r="J71" s="90"/>
      <c r="K71" s="91"/>
      <c r="L71" s="92" t="str">
        <f ca="1">IFERROR(INDEX(USUARIOS,MATCH($E71,Tabla1[NOMBRE Y APELLIDOS DEL PARTICIPANTE],0),MATCH($L$1,Tabla1[#Headers],0)),"")</f>
        <v/>
      </c>
      <c r="M71" s="93" t="str">
        <f>IFERROR(VLOOKUP(Tabla4[[#This Row],[Concepto]]&amp;"/"&amp;Tabla4[[#This Row],[Relación con el proyecto]],Tabla7[[Concepto/Relación con el proyecto]:[DESCRIPCIÓN ASIENTO]],2,FALSE),"")</f>
        <v/>
      </c>
      <c r="N71" s="94" t="str">
        <f>IFERROR(VLOOKUP(Tabla4[[#This Row],[Forma de pago]],'NO BORRAR'!$H$2:$I$6,2,FALSE),"")</f>
        <v/>
      </c>
      <c r="O71" s="95" t="str">
        <f>IF(Tabla4[[#This Row],[Total factura / recibí (3)]]="","",Tabla4[[#This Row],[Total factura / recibí (3)]])</f>
        <v/>
      </c>
      <c r="P71" s="95" t="str">
        <f>IF(Tabla4[[#This Row],[Total factura / recibí (3)]]="","",Tabla4[[#This Row],[Total factura / recibí (3)]])</f>
        <v/>
      </c>
      <c r="Q7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1" s="93" t="str">
        <f>IFERROR(IF(A71="CHEQUE","",IF(A71="EFECTIVO","EFECTIVO",IF(A71="TRANSFERENCIA",VLOOKUP(Tabla4[[#This Row],[Concepto]]&amp;"/"&amp;Tabla4[[#This Row],[Relación con el proyecto]],Tabla7[[Concepto/Relación con el proyecto]:[Nº DOCUMENTO]],5,FALSE),IF(A71="TARJETA PREPAGO",VLOOKUP(Tabla4[[#This Row],[Concepto]]&amp;"/"&amp;Tabla4[[#This Row],[Relación con el proyecto]],Tabla7[[Concepto/Relación con el proyecto]:[Nº DOCUMENTO]],5,FALSE),"")))),"")</f>
        <v/>
      </c>
      <c r="S71" s="94" t="str">
        <f ca="1">IFERROR(INDEX(USUARIOS,MATCH($E71,Tabla1[NOMBRE Y APELLIDOS DEL PARTICIPANTE],0),MATCH($S$1,Tabla1[#Headers],0)),"")</f>
        <v/>
      </c>
      <c r="T71" s="94" t="str">
        <f ca="1">IFERROR(INDEX(USUARIOS,MATCH($E71,Tabla1[NOMBRE Y APELLIDOS DEL PARTICIPANTE],0),MATCH($T$1,Tabla1[#Headers],0)),"")</f>
        <v/>
      </c>
      <c r="U71" s="94" t="str">
        <f>IF(Tabla4[[#This Row],[Nombre y apellidos del TITULAR DE LA UC]]="","",Tabla4[[#This Row],[Nombre y apellidos del TITULAR DE LA UC]])</f>
        <v/>
      </c>
      <c r="V71" s="96" t="str">
        <f>IFERROR(VLOOKUP(Tabla4[[#This Row],[Mes de Imputación]],'NO BORRAR'!$E$1:$G$13,2,FALSE),"")</f>
        <v/>
      </c>
      <c r="W71" s="96" t="str">
        <f>IFERROR(VLOOKUP(Tabla4[[#This Row],[Mes de Imputación]],'NO BORRAR'!$E$1:$G$13,3,FALSE),"")</f>
        <v/>
      </c>
      <c r="X71" s="94" t="str">
        <f>IFERROR(VLOOKUP(Tabla4[[#This Row],[Actuación]],'NO BORRAR'!$B$1:$D$8,3,FALSE),"")</f>
        <v/>
      </c>
      <c r="Y71" s="97" t="str">
        <f>IFERROR(VLOOKUP(Tabla4[[#This Row],[Localización]],'NO BORRAR'!$G$15:$H$24,2,FALSE),"")</f>
        <v/>
      </c>
      <c r="Z71" s="93" t="str">
        <f>IFERROR(VLOOKUP(Tabla4[[#This Row],[Actuación]],'NO BORRAR'!$B$1:$C$8,2,FALSE),"")</f>
        <v/>
      </c>
      <c r="AA71" s="93" t="str">
        <f>IF(Tabla4[[#This Row],[Forma de pago]]="TRANSFERENCIA",IFERROR(INDEX(USUARIOS,MATCH($E71,Tabla1[NOMBRE Y APELLIDOS DEL PARTICIPANTE],0),MATCH(A71,Tabla1[#Headers],0)),""),"")</f>
        <v/>
      </c>
      <c r="AB71" s="98" t="str">
        <f>IF(Tabla4[[#This Row],[Forma de pago]]="TARJETA PREPAGO",IFERROR(INDEX(USUARIOS,MATCH($E71,Tabla1[NOMBRE Y APELLIDOS DEL PARTICIPANTE],0),MATCH(A71,Tabla1[#Headers],0)),""),"")</f>
        <v/>
      </c>
      <c r="AC71" s="73" t="str">
        <f>IF(Tabla4[[#This Row],[Forma de pago]]="CHEQUE",Tabla4[[#This Row],[Nombre y apellidos del TITULAR DE LA UC]],(IF(Tabla4[[#This Row],[Forma de pago]]="CHEQUE PORTADOR","AL PORTADOR","")))</f>
        <v/>
      </c>
    </row>
    <row r="72" spans="1:29" x14ac:dyDescent="0.25">
      <c r="A72" s="88"/>
      <c r="B72" s="88"/>
      <c r="C72" s="8"/>
      <c r="D72" s="89"/>
      <c r="E72" s="8"/>
      <c r="F72" s="8" t="str">
        <f>IFERROR(VLOOKUP(Tabla4[[#This Row],[Nombre y apellidos del TITULAR DE LA UC]],Tabla1[[NOMBRE Y APELLIDOS DEL PARTICIPANTE]:[NIE]],3,FALSE),"")</f>
        <v/>
      </c>
      <c r="G72" s="8"/>
      <c r="H72" s="8"/>
      <c r="I72" s="8"/>
      <c r="J72" s="90"/>
      <c r="K72" s="91"/>
      <c r="L72" s="92" t="str">
        <f ca="1">IFERROR(INDEX(USUARIOS,MATCH($E72,Tabla1[NOMBRE Y APELLIDOS DEL PARTICIPANTE],0),MATCH($L$1,Tabla1[#Headers],0)),"")</f>
        <v/>
      </c>
      <c r="M72" s="93" t="str">
        <f>IFERROR(VLOOKUP(Tabla4[[#This Row],[Concepto]]&amp;"/"&amp;Tabla4[[#This Row],[Relación con el proyecto]],Tabla7[[Concepto/Relación con el proyecto]:[DESCRIPCIÓN ASIENTO]],2,FALSE),"")</f>
        <v/>
      </c>
      <c r="N72" s="94" t="str">
        <f>IFERROR(VLOOKUP(Tabla4[[#This Row],[Forma de pago]],'NO BORRAR'!$H$2:$I$6,2,FALSE),"")</f>
        <v/>
      </c>
      <c r="O72" s="95" t="str">
        <f>IF(Tabla4[[#This Row],[Total factura / recibí (3)]]="","",Tabla4[[#This Row],[Total factura / recibí (3)]])</f>
        <v/>
      </c>
      <c r="P72" s="95" t="str">
        <f>IF(Tabla4[[#This Row],[Total factura / recibí (3)]]="","",Tabla4[[#This Row],[Total factura / recibí (3)]])</f>
        <v/>
      </c>
      <c r="Q7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2" s="93" t="str">
        <f>IFERROR(IF(A72="CHEQUE","",IF(A72="EFECTIVO","EFECTIVO",IF(A72="TRANSFERENCIA",VLOOKUP(Tabla4[[#This Row],[Concepto]]&amp;"/"&amp;Tabla4[[#This Row],[Relación con el proyecto]],Tabla7[[Concepto/Relación con el proyecto]:[Nº DOCUMENTO]],5,FALSE),IF(A72="TARJETA PREPAGO",VLOOKUP(Tabla4[[#This Row],[Concepto]]&amp;"/"&amp;Tabla4[[#This Row],[Relación con el proyecto]],Tabla7[[Concepto/Relación con el proyecto]:[Nº DOCUMENTO]],5,FALSE),"")))),"")</f>
        <v/>
      </c>
      <c r="S72" s="94" t="str">
        <f ca="1">IFERROR(INDEX(USUARIOS,MATCH($E72,Tabla1[NOMBRE Y APELLIDOS DEL PARTICIPANTE],0),MATCH($S$1,Tabla1[#Headers],0)),"")</f>
        <v/>
      </c>
      <c r="T72" s="94" t="str">
        <f ca="1">IFERROR(INDEX(USUARIOS,MATCH($E72,Tabla1[NOMBRE Y APELLIDOS DEL PARTICIPANTE],0),MATCH($T$1,Tabla1[#Headers],0)),"")</f>
        <v/>
      </c>
      <c r="U72" s="94" t="str">
        <f>IF(Tabla4[[#This Row],[Nombre y apellidos del TITULAR DE LA UC]]="","",Tabla4[[#This Row],[Nombre y apellidos del TITULAR DE LA UC]])</f>
        <v/>
      </c>
      <c r="V72" s="96" t="str">
        <f>IFERROR(VLOOKUP(Tabla4[[#This Row],[Mes de Imputación]],'NO BORRAR'!$E$1:$G$13,2,FALSE),"")</f>
        <v/>
      </c>
      <c r="W72" s="96" t="str">
        <f>IFERROR(VLOOKUP(Tabla4[[#This Row],[Mes de Imputación]],'NO BORRAR'!$E$1:$G$13,3,FALSE),"")</f>
        <v/>
      </c>
      <c r="X72" s="94" t="str">
        <f>IFERROR(VLOOKUP(Tabla4[[#This Row],[Actuación]],'NO BORRAR'!$B$1:$D$8,3,FALSE),"")</f>
        <v/>
      </c>
      <c r="Y72" s="97" t="str">
        <f>IFERROR(VLOOKUP(Tabla4[[#This Row],[Localización]],'NO BORRAR'!$G$15:$H$24,2,FALSE),"")</f>
        <v/>
      </c>
      <c r="Z72" s="93" t="str">
        <f>IFERROR(VLOOKUP(Tabla4[[#This Row],[Actuación]],'NO BORRAR'!$B$1:$C$8,2,FALSE),"")</f>
        <v/>
      </c>
      <c r="AA72" s="93" t="str">
        <f>IF(Tabla4[[#This Row],[Forma de pago]]="TRANSFERENCIA",IFERROR(INDEX(USUARIOS,MATCH($E72,Tabla1[NOMBRE Y APELLIDOS DEL PARTICIPANTE],0),MATCH(A72,Tabla1[#Headers],0)),""),"")</f>
        <v/>
      </c>
      <c r="AB72" s="98" t="str">
        <f>IF(Tabla4[[#This Row],[Forma de pago]]="TARJETA PREPAGO",IFERROR(INDEX(USUARIOS,MATCH($E72,Tabla1[NOMBRE Y APELLIDOS DEL PARTICIPANTE],0),MATCH(A72,Tabla1[#Headers],0)),""),"")</f>
        <v/>
      </c>
      <c r="AC72" s="73" t="str">
        <f>IF(Tabla4[[#This Row],[Forma de pago]]="CHEQUE",Tabla4[[#This Row],[Nombre y apellidos del TITULAR DE LA UC]],(IF(Tabla4[[#This Row],[Forma de pago]]="CHEQUE PORTADOR","AL PORTADOR","")))</f>
        <v/>
      </c>
    </row>
    <row r="73" spans="1:29" x14ac:dyDescent="0.25">
      <c r="A73" s="88"/>
      <c r="B73" s="88"/>
      <c r="C73" s="8"/>
      <c r="D73" s="89"/>
      <c r="E73" s="8"/>
      <c r="F73" s="8" t="str">
        <f>IFERROR(VLOOKUP(Tabla4[[#This Row],[Nombre y apellidos del TITULAR DE LA UC]],Tabla1[[NOMBRE Y APELLIDOS DEL PARTICIPANTE]:[NIE]],3,FALSE),"")</f>
        <v/>
      </c>
      <c r="G73" s="8"/>
      <c r="H73" s="8"/>
      <c r="I73" s="8"/>
      <c r="J73" s="90"/>
      <c r="K73" s="91"/>
      <c r="L73" s="92" t="str">
        <f ca="1">IFERROR(INDEX(USUARIOS,MATCH($E73,Tabla1[NOMBRE Y APELLIDOS DEL PARTICIPANTE],0),MATCH($L$1,Tabla1[#Headers],0)),"")</f>
        <v/>
      </c>
      <c r="M73" s="93" t="str">
        <f>IFERROR(VLOOKUP(Tabla4[[#This Row],[Concepto]]&amp;"/"&amp;Tabla4[[#This Row],[Relación con el proyecto]],Tabla7[[Concepto/Relación con el proyecto]:[DESCRIPCIÓN ASIENTO]],2,FALSE),"")</f>
        <v/>
      </c>
      <c r="N73" s="94" t="str">
        <f>IFERROR(VLOOKUP(Tabla4[[#This Row],[Forma de pago]],'NO BORRAR'!$H$2:$I$6,2,FALSE),"")</f>
        <v/>
      </c>
      <c r="O73" s="95" t="str">
        <f>IF(Tabla4[[#This Row],[Total factura / recibí (3)]]="","",Tabla4[[#This Row],[Total factura / recibí (3)]])</f>
        <v/>
      </c>
      <c r="P73" s="95" t="str">
        <f>IF(Tabla4[[#This Row],[Total factura / recibí (3)]]="","",Tabla4[[#This Row],[Total factura / recibí (3)]])</f>
        <v/>
      </c>
      <c r="Q7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3" s="93" t="str">
        <f>IFERROR(IF(A73="CHEQUE","",IF(A73="EFECTIVO","EFECTIVO",IF(A73="TRANSFERENCIA",VLOOKUP(Tabla4[[#This Row],[Concepto]]&amp;"/"&amp;Tabla4[[#This Row],[Relación con el proyecto]],Tabla7[[Concepto/Relación con el proyecto]:[Nº DOCUMENTO]],5,FALSE),IF(A73="TARJETA PREPAGO",VLOOKUP(Tabla4[[#This Row],[Concepto]]&amp;"/"&amp;Tabla4[[#This Row],[Relación con el proyecto]],Tabla7[[Concepto/Relación con el proyecto]:[Nº DOCUMENTO]],5,FALSE),"")))),"")</f>
        <v/>
      </c>
      <c r="S73" s="94" t="str">
        <f ca="1">IFERROR(INDEX(USUARIOS,MATCH($E73,Tabla1[NOMBRE Y APELLIDOS DEL PARTICIPANTE],0),MATCH($S$1,Tabla1[#Headers],0)),"")</f>
        <v/>
      </c>
      <c r="T73" s="94" t="str">
        <f ca="1">IFERROR(INDEX(USUARIOS,MATCH($E73,Tabla1[NOMBRE Y APELLIDOS DEL PARTICIPANTE],0),MATCH($T$1,Tabla1[#Headers],0)),"")</f>
        <v/>
      </c>
      <c r="U73" s="94" t="str">
        <f>IF(Tabla4[[#This Row],[Nombre y apellidos del TITULAR DE LA UC]]="","",Tabla4[[#This Row],[Nombre y apellidos del TITULAR DE LA UC]])</f>
        <v/>
      </c>
      <c r="V73" s="96" t="str">
        <f>IFERROR(VLOOKUP(Tabla4[[#This Row],[Mes de Imputación]],'NO BORRAR'!$E$1:$G$13,2,FALSE),"")</f>
        <v/>
      </c>
      <c r="W73" s="96" t="str">
        <f>IFERROR(VLOOKUP(Tabla4[[#This Row],[Mes de Imputación]],'NO BORRAR'!$E$1:$G$13,3,FALSE),"")</f>
        <v/>
      </c>
      <c r="X73" s="94" t="str">
        <f>IFERROR(VLOOKUP(Tabla4[[#This Row],[Actuación]],'NO BORRAR'!$B$1:$D$8,3,FALSE),"")</f>
        <v/>
      </c>
      <c r="Y73" s="97" t="str">
        <f>IFERROR(VLOOKUP(Tabla4[[#This Row],[Localización]],'NO BORRAR'!$G$15:$H$24,2,FALSE),"")</f>
        <v/>
      </c>
      <c r="Z73" s="93" t="str">
        <f>IFERROR(VLOOKUP(Tabla4[[#This Row],[Actuación]],'NO BORRAR'!$B$1:$C$8,2,FALSE),"")</f>
        <v/>
      </c>
      <c r="AA73" s="93" t="str">
        <f>IF(Tabla4[[#This Row],[Forma de pago]]="TRANSFERENCIA",IFERROR(INDEX(USUARIOS,MATCH($E73,Tabla1[NOMBRE Y APELLIDOS DEL PARTICIPANTE],0),MATCH(A73,Tabla1[#Headers],0)),""),"")</f>
        <v/>
      </c>
      <c r="AB73" s="98" t="str">
        <f>IF(Tabla4[[#This Row],[Forma de pago]]="TARJETA PREPAGO",IFERROR(INDEX(USUARIOS,MATCH($E73,Tabla1[NOMBRE Y APELLIDOS DEL PARTICIPANTE],0),MATCH(A73,Tabla1[#Headers],0)),""),"")</f>
        <v/>
      </c>
      <c r="AC73" s="73" t="str">
        <f>IF(Tabla4[[#This Row],[Forma de pago]]="CHEQUE",Tabla4[[#This Row],[Nombre y apellidos del TITULAR DE LA UC]],(IF(Tabla4[[#This Row],[Forma de pago]]="CHEQUE PORTADOR","AL PORTADOR","")))</f>
        <v/>
      </c>
    </row>
    <row r="74" spans="1:29" x14ac:dyDescent="0.25">
      <c r="A74" s="88"/>
      <c r="B74" s="88"/>
      <c r="C74" s="8"/>
      <c r="D74" s="89"/>
      <c r="E74" s="8"/>
      <c r="F74" s="8" t="str">
        <f>IFERROR(VLOOKUP(Tabla4[[#This Row],[Nombre y apellidos del TITULAR DE LA UC]],Tabla1[[NOMBRE Y APELLIDOS DEL PARTICIPANTE]:[NIE]],3,FALSE),"")</f>
        <v/>
      </c>
      <c r="G74" s="8"/>
      <c r="H74" s="8"/>
      <c r="I74" s="8"/>
      <c r="J74" s="90"/>
      <c r="K74" s="91"/>
      <c r="L74" s="92" t="str">
        <f ca="1">IFERROR(INDEX(USUARIOS,MATCH($E74,Tabla1[NOMBRE Y APELLIDOS DEL PARTICIPANTE],0),MATCH($L$1,Tabla1[#Headers],0)),"")</f>
        <v/>
      </c>
      <c r="M74" s="93" t="str">
        <f>IFERROR(VLOOKUP(Tabla4[[#This Row],[Concepto]]&amp;"/"&amp;Tabla4[[#This Row],[Relación con el proyecto]],Tabla7[[Concepto/Relación con el proyecto]:[DESCRIPCIÓN ASIENTO]],2,FALSE),"")</f>
        <v/>
      </c>
      <c r="N74" s="94" t="str">
        <f>IFERROR(VLOOKUP(Tabla4[[#This Row],[Forma de pago]],'NO BORRAR'!$H$2:$I$6,2,FALSE),"")</f>
        <v/>
      </c>
      <c r="O74" s="95" t="str">
        <f>IF(Tabla4[[#This Row],[Total factura / recibí (3)]]="","",Tabla4[[#This Row],[Total factura / recibí (3)]])</f>
        <v/>
      </c>
      <c r="P74" s="95" t="str">
        <f>IF(Tabla4[[#This Row],[Total factura / recibí (3)]]="","",Tabla4[[#This Row],[Total factura / recibí (3)]])</f>
        <v/>
      </c>
      <c r="Q7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4" s="93" t="str">
        <f>IFERROR(IF(A74="CHEQUE","",IF(A74="EFECTIVO","EFECTIVO",IF(A74="TRANSFERENCIA",VLOOKUP(Tabla4[[#This Row],[Concepto]]&amp;"/"&amp;Tabla4[[#This Row],[Relación con el proyecto]],Tabla7[[Concepto/Relación con el proyecto]:[Nº DOCUMENTO]],5,FALSE),IF(A74="TARJETA PREPAGO",VLOOKUP(Tabla4[[#This Row],[Concepto]]&amp;"/"&amp;Tabla4[[#This Row],[Relación con el proyecto]],Tabla7[[Concepto/Relación con el proyecto]:[Nº DOCUMENTO]],5,FALSE),"")))),"")</f>
        <v/>
      </c>
      <c r="S74" s="94" t="str">
        <f ca="1">IFERROR(INDEX(USUARIOS,MATCH($E74,Tabla1[NOMBRE Y APELLIDOS DEL PARTICIPANTE],0),MATCH($S$1,Tabla1[#Headers],0)),"")</f>
        <v/>
      </c>
      <c r="T74" s="94" t="str">
        <f ca="1">IFERROR(INDEX(USUARIOS,MATCH($E74,Tabla1[NOMBRE Y APELLIDOS DEL PARTICIPANTE],0),MATCH($T$1,Tabla1[#Headers],0)),"")</f>
        <v/>
      </c>
      <c r="U74" s="94" t="str">
        <f>IF(Tabla4[[#This Row],[Nombre y apellidos del TITULAR DE LA UC]]="","",Tabla4[[#This Row],[Nombre y apellidos del TITULAR DE LA UC]])</f>
        <v/>
      </c>
      <c r="V74" s="96" t="str">
        <f>IFERROR(VLOOKUP(Tabla4[[#This Row],[Mes de Imputación]],'NO BORRAR'!$E$1:$G$13,2,FALSE),"")</f>
        <v/>
      </c>
      <c r="W74" s="96" t="str">
        <f>IFERROR(VLOOKUP(Tabla4[[#This Row],[Mes de Imputación]],'NO BORRAR'!$E$1:$G$13,3,FALSE),"")</f>
        <v/>
      </c>
      <c r="X74" s="94" t="str">
        <f>IFERROR(VLOOKUP(Tabla4[[#This Row],[Actuación]],'NO BORRAR'!$B$1:$D$8,3,FALSE),"")</f>
        <v/>
      </c>
      <c r="Y74" s="97" t="str">
        <f>IFERROR(VLOOKUP(Tabla4[[#This Row],[Localización]],'NO BORRAR'!$G$15:$H$24,2,FALSE),"")</f>
        <v/>
      </c>
      <c r="Z74" s="93" t="str">
        <f>IFERROR(VLOOKUP(Tabla4[[#This Row],[Actuación]],'NO BORRAR'!$B$1:$C$8,2,FALSE),"")</f>
        <v/>
      </c>
      <c r="AA74" s="93" t="str">
        <f>IF(Tabla4[[#This Row],[Forma de pago]]="TRANSFERENCIA",IFERROR(INDEX(USUARIOS,MATCH($E74,Tabla1[NOMBRE Y APELLIDOS DEL PARTICIPANTE],0),MATCH(A74,Tabla1[#Headers],0)),""),"")</f>
        <v/>
      </c>
      <c r="AB74" s="98" t="str">
        <f>IF(Tabla4[[#This Row],[Forma de pago]]="TARJETA PREPAGO",IFERROR(INDEX(USUARIOS,MATCH($E74,Tabla1[NOMBRE Y APELLIDOS DEL PARTICIPANTE],0),MATCH(A74,Tabla1[#Headers],0)),""),"")</f>
        <v/>
      </c>
      <c r="AC74" s="73" t="str">
        <f>IF(Tabla4[[#This Row],[Forma de pago]]="CHEQUE",Tabla4[[#This Row],[Nombre y apellidos del TITULAR DE LA UC]],(IF(Tabla4[[#This Row],[Forma de pago]]="CHEQUE PORTADOR","AL PORTADOR","")))</f>
        <v/>
      </c>
    </row>
    <row r="75" spans="1:29" x14ac:dyDescent="0.25">
      <c r="A75" s="88"/>
      <c r="B75" s="88"/>
      <c r="C75" s="8"/>
      <c r="D75" s="89"/>
      <c r="E75" s="8"/>
      <c r="F75" s="8" t="str">
        <f>IFERROR(VLOOKUP(Tabla4[[#This Row],[Nombre y apellidos del TITULAR DE LA UC]],Tabla1[[NOMBRE Y APELLIDOS DEL PARTICIPANTE]:[NIE]],3,FALSE),"")</f>
        <v/>
      </c>
      <c r="G75" s="8"/>
      <c r="H75" s="8"/>
      <c r="I75" s="8"/>
      <c r="J75" s="90"/>
      <c r="K75" s="91"/>
      <c r="L75" s="92" t="str">
        <f ca="1">IFERROR(INDEX(USUARIOS,MATCH($E75,Tabla1[NOMBRE Y APELLIDOS DEL PARTICIPANTE],0),MATCH($L$1,Tabla1[#Headers],0)),"")</f>
        <v/>
      </c>
      <c r="M75" s="93" t="str">
        <f>IFERROR(VLOOKUP(Tabla4[[#This Row],[Concepto]]&amp;"/"&amp;Tabla4[[#This Row],[Relación con el proyecto]],Tabla7[[Concepto/Relación con el proyecto]:[DESCRIPCIÓN ASIENTO]],2,FALSE),"")</f>
        <v/>
      </c>
      <c r="N75" s="94" t="str">
        <f>IFERROR(VLOOKUP(Tabla4[[#This Row],[Forma de pago]],'NO BORRAR'!$H$2:$I$6,2,FALSE),"")</f>
        <v/>
      </c>
      <c r="O75" s="95" t="str">
        <f>IF(Tabla4[[#This Row],[Total factura / recibí (3)]]="","",Tabla4[[#This Row],[Total factura / recibí (3)]])</f>
        <v/>
      </c>
      <c r="P75" s="95" t="str">
        <f>IF(Tabla4[[#This Row],[Total factura / recibí (3)]]="","",Tabla4[[#This Row],[Total factura / recibí (3)]])</f>
        <v/>
      </c>
      <c r="Q7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5" s="93" t="str">
        <f>IFERROR(IF(A75="CHEQUE","",IF(A75="EFECTIVO","EFECTIVO",IF(A75="TRANSFERENCIA",VLOOKUP(Tabla4[[#This Row],[Concepto]]&amp;"/"&amp;Tabla4[[#This Row],[Relación con el proyecto]],Tabla7[[Concepto/Relación con el proyecto]:[Nº DOCUMENTO]],5,FALSE),IF(A75="TARJETA PREPAGO",VLOOKUP(Tabla4[[#This Row],[Concepto]]&amp;"/"&amp;Tabla4[[#This Row],[Relación con el proyecto]],Tabla7[[Concepto/Relación con el proyecto]:[Nº DOCUMENTO]],5,FALSE),"")))),"")</f>
        <v/>
      </c>
      <c r="S75" s="94" t="str">
        <f ca="1">IFERROR(INDEX(USUARIOS,MATCH($E75,Tabla1[NOMBRE Y APELLIDOS DEL PARTICIPANTE],0),MATCH($S$1,Tabla1[#Headers],0)),"")</f>
        <v/>
      </c>
      <c r="T75" s="94" t="str">
        <f ca="1">IFERROR(INDEX(USUARIOS,MATCH($E75,Tabla1[NOMBRE Y APELLIDOS DEL PARTICIPANTE],0),MATCH($T$1,Tabla1[#Headers],0)),"")</f>
        <v/>
      </c>
      <c r="U75" s="94" t="str">
        <f>IF(Tabla4[[#This Row],[Nombre y apellidos del TITULAR DE LA UC]]="","",Tabla4[[#This Row],[Nombre y apellidos del TITULAR DE LA UC]])</f>
        <v/>
      </c>
      <c r="V75" s="96" t="str">
        <f>IFERROR(VLOOKUP(Tabla4[[#This Row],[Mes de Imputación]],'NO BORRAR'!$E$1:$G$13,2,FALSE),"")</f>
        <v/>
      </c>
      <c r="W75" s="96" t="str">
        <f>IFERROR(VLOOKUP(Tabla4[[#This Row],[Mes de Imputación]],'NO BORRAR'!$E$1:$G$13,3,FALSE),"")</f>
        <v/>
      </c>
      <c r="X75" s="94" t="str">
        <f>IFERROR(VLOOKUP(Tabla4[[#This Row],[Actuación]],'NO BORRAR'!$B$1:$D$8,3,FALSE),"")</f>
        <v/>
      </c>
      <c r="Y75" s="97" t="str">
        <f>IFERROR(VLOOKUP(Tabla4[[#This Row],[Localización]],'NO BORRAR'!$G$15:$H$24,2,FALSE),"")</f>
        <v/>
      </c>
      <c r="Z75" s="93" t="str">
        <f>IFERROR(VLOOKUP(Tabla4[[#This Row],[Actuación]],'NO BORRAR'!$B$1:$C$8,2,FALSE),"")</f>
        <v/>
      </c>
      <c r="AA75" s="93" t="str">
        <f>IF(Tabla4[[#This Row],[Forma de pago]]="TRANSFERENCIA",IFERROR(INDEX(USUARIOS,MATCH($E75,Tabla1[NOMBRE Y APELLIDOS DEL PARTICIPANTE],0),MATCH(A75,Tabla1[#Headers],0)),""),"")</f>
        <v/>
      </c>
      <c r="AB75" s="98" t="str">
        <f>IF(Tabla4[[#This Row],[Forma de pago]]="TARJETA PREPAGO",IFERROR(INDEX(USUARIOS,MATCH($E75,Tabla1[NOMBRE Y APELLIDOS DEL PARTICIPANTE],0),MATCH(A75,Tabla1[#Headers],0)),""),"")</f>
        <v/>
      </c>
      <c r="AC75" s="73" t="str">
        <f>IF(Tabla4[[#This Row],[Forma de pago]]="CHEQUE",Tabla4[[#This Row],[Nombre y apellidos del TITULAR DE LA UC]],(IF(Tabla4[[#This Row],[Forma de pago]]="CHEQUE PORTADOR","AL PORTADOR","")))</f>
        <v/>
      </c>
    </row>
    <row r="76" spans="1:29" x14ac:dyDescent="0.25">
      <c r="A76" s="88"/>
      <c r="B76" s="88"/>
      <c r="C76" s="8"/>
      <c r="D76" s="89"/>
      <c r="E76" s="8"/>
      <c r="F76" s="8" t="str">
        <f>IFERROR(VLOOKUP(Tabla4[[#This Row],[Nombre y apellidos del TITULAR DE LA UC]],Tabla1[[NOMBRE Y APELLIDOS DEL PARTICIPANTE]:[NIE]],3,FALSE),"")</f>
        <v/>
      </c>
      <c r="G76" s="8"/>
      <c r="H76" s="8"/>
      <c r="I76" s="8"/>
      <c r="J76" s="90"/>
      <c r="K76" s="91"/>
      <c r="L76" s="92" t="str">
        <f ca="1">IFERROR(INDEX(USUARIOS,MATCH($E76,Tabla1[NOMBRE Y APELLIDOS DEL PARTICIPANTE],0),MATCH($L$1,Tabla1[#Headers],0)),"")</f>
        <v/>
      </c>
      <c r="M76" s="93" t="str">
        <f>IFERROR(VLOOKUP(Tabla4[[#This Row],[Concepto]]&amp;"/"&amp;Tabla4[[#This Row],[Relación con el proyecto]],Tabla7[[Concepto/Relación con el proyecto]:[DESCRIPCIÓN ASIENTO]],2,FALSE),"")</f>
        <v/>
      </c>
      <c r="N76" s="94" t="str">
        <f>IFERROR(VLOOKUP(Tabla4[[#This Row],[Forma de pago]],'NO BORRAR'!$H$2:$I$6,2,FALSE),"")</f>
        <v/>
      </c>
      <c r="O76" s="95" t="str">
        <f>IF(Tabla4[[#This Row],[Total factura / recibí (3)]]="","",Tabla4[[#This Row],[Total factura / recibí (3)]])</f>
        <v/>
      </c>
      <c r="P76" s="95" t="str">
        <f>IF(Tabla4[[#This Row],[Total factura / recibí (3)]]="","",Tabla4[[#This Row],[Total factura / recibí (3)]])</f>
        <v/>
      </c>
      <c r="Q7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6" s="93" t="str">
        <f>IFERROR(IF(A76="CHEQUE","",IF(A76="EFECTIVO","EFECTIVO",IF(A76="TRANSFERENCIA",VLOOKUP(Tabla4[[#This Row],[Concepto]]&amp;"/"&amp;Tabla4[[#This Row],[Relación con el proyecto]],Tabla7[[Concepto/Relación con el proyecto]:[Nº DOCUMENTO]],5,FALSE),IF(A76="TARJETA PREPAGO",VLOOKUP(Tabla4[[#This Row],[Concepto]]&amp;"/"&amp;Tabla4[[#This Row],[Relación con el proyecto]],Tabla7[[Concepto/Relación con el proyecto]:[Nº DOCUMENTO]],5,FALSE),"")))),"")</f>
        <v/>
      </c>
      <c r="S76" s="94" t="str">
        <f ca="1">IFERROR(INDEX(USUARIOS,MATCH($E76,Tabla1[NOMBRE Y APELLIDOS DEL PARTICIPANTE],0),MATCH($S$1,Tabla1[#Headers],0)),"")</f>
        <v/>
      </c>
      <c r="T76" s="94" t="str">
        <f ca="1">IFERROR(INDEX(USUARIOS,MATCH($E76,Tabla1[NOMBRE Y APELLIDOS DEL PARTICIPANTE],0),MATCH($T$1,Tabla1[#Headers],0)),"")</f>
        <v/>
      </c>
      <c r="U76" s="94" t="str">
        <f>IF(Tabla4[[#This Row],[Nombre y apellidos del TITULAR DE LA UC]]="","",Tabla4[[#This Row],[Nombre y apellidos del TITULAR DE LA UC]])</f>
        <v/>
      </c>
      <c r="V76" s="96" t="str">
        <f>IFERROR(VLOOKUP(Tabla4[[#This Row],[Mes de Imputación]],'NO BORRAR'!$E$1:$G$13,2,FALSE),"")</f>
        <v/>
      </c>
      <c r="W76" s="96" t="str">
        <f>IFERROR(VLOOKUP(Tabla4[[#This Row],[Mes de Imputación]],'NO BORRAR'!$E$1:$G$13,3,FALSE),"")</f>
        <v/>
      </c>
      <c r="X76" s="94" t="str">
        <f>IFERROR(VLOOKUP(Tabla4[[#This Row],[Actuación]],'NO BORRAR'!$B$1:$D$8,3,FALSE),"")</f>
        <v/>
      </c>
      <c r="Y76" s="97" t="str">
        <f>IFERROR(VLOOKUP(Tabla4[[#This Row],[Localización]],'NO BORRAR'!$G$15:$H$24,2,FALSE),"")</f>
        <v/>
      </c>
      <c r="Z76" s="93" t="str">
        <f>IFERROR(VLOOKUP(Tabla4[[#This Row],[Actuación]],'NO BORRAR'!$B$1:$C$8,2,FALSE),"")</f>
        <v/>
      </c>
      <c r="AA76" s="93" t="str">
        <f>IF(Tabla4[[#This Row],[Forma de pago]]="TRANSFERENCIA",IFERROR(INDEX(USUARIOS,MATCH($E76,Tabla1[NOMBRE Y APELLIDOS DEL PARTICIPANTE],0),MATCH(A76,Tabla1[#Headers],0)),""),"")</f>
        <v/>
      </c>
      <c r="AB76" s="98" t="str">
        <f>IF(Tabla4[[#This Row],[Forma de pago]]="TARJETA PREPAGO",IFERROR(INDEX(USUARIOS,MATCH($E76,Tabla1[NOMBRE Y APELLIDOS DEL PARTICIPANTE],0),MATCH(A76,Tabla1[#Headers],0)),""),"")</f>
        <v/>
      </c>
      <c r="AC76" s="73" t="str">
        <f>IF(Tabla4[[#This Row],[Forma de pago]]="CHEQUE",Tabla4[[#This Row],[Nombre y apellidos del TITULAR DE LA UC]],(IF(Tabla4[[#This Row],[Forma de pago]]="CHEQUE PORTADOR","AL PORTADOR","")))</f>
        <v/>
      </c>
    </row>
    <row r="77" spans="1:29" x14ac:dyDescent="0.25">
      <c r="A77" s="88"/>
      <c r="B77" s="88"/>
      <c r="C77" s="8"/>
      <c r="D77" s="89"/>
      <c r="E77" s="8"/>
      <c r="F77" s="8" t="str">
        <f>IFERROR(VLOOKUP(Tabla4[[#This Row],[Nombre y apellidos del TITULAR DE LA UC]],Tabla1[[NOMBRE Y APELLIDOS DEL PARTICIPANTE]:[NIE]],3,FALSE),"")</f>
        <v/>
      </c>
      <c r="G77" s="8"/>
      <c r="H77" s="8"/>
      <c r="I77" s="8"/>
      <c r="J77" s="90"/>
      <c r="K77" s="91"/>
      <c r="L77" s="92" t="str">
        <f ca="1">IFERROR(INDEX(USUARIOS,MATCH($E77,Tabla1[NOMBRE Y APELLIDOS DEL PARTICIPANTE],0),MATCH($L$1,Tabla1[#Headers],0)),"")</f>
        <v/>
      </c>
      <c r="M77" s="93" t="str">
        <f>IFERROR(VLOOKUP(Tabla4[[#This Row],[Concepto]]&amp;"/"&amp;Tabla4[[#This Row],[Relación con el proyecto]],Tabla7[[Concepto/Relación con el proyecto]:[DESCRIPCIÓN ASIENTO]],2,FALSE),"")</f>
        <v/>
      </c>
      <c r="N77" s="94" t="str">
        <f>IFERROR(VLOOKUP(Tabla4[[#This Row],[Forma de pago]],'NO BORRAR'!$H$2:$I$6,2,FALSE),"")</f>
        <v/>
      </c>
      <c r="O77" s="95" t="str">
        <f>IF(Tabla4[[#This Row],[Total factura / recibí (3)]]="","",Tabla4[[#This Row],[Total factura / recibí (3)]])</f>
        <v/>
      </c>
      <c r="P77" s="95" t="str">
        <f>IF(Tabla4[[#This Row],[Total factura / recibí (3)]]="","",Tabla4[[#This Row],[Total factura / recibí (3)]])</f>
        <v/>
      </c>
      <c r="Q7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7" s="93" t="str">
        <f>IFERROR(IF(A77="CHEQUE","",IF(A77="EFECTIVO","EFECTIVO",IF(A77="TRANSFERENCIA",VLOOKUP(Tabla4[[#This Row],[Concepto]]&amp;"/"&amp;Tabla4[[#This Row],[Relación con el proyecto]],Tabla7[[Concepto/Relación con el proyecto]:[Nº DOCUMENTO]],5,FALSE),IF(A77="TARJETA PREPAGO",VLOOKUP(Tabla4[[#This Row],[Concepto]]&amp;"/"&amp;Tabla4[[#This Row],[Relación con el proyecto]],Tabla7[[Concepto/Relación con el proyecto]:[Nº DOCUMENTO]],5,FALSE),"")))),"")</f>
        <v/>
      </c>
      <c r="S77" s="94" t="str">
        <f ca="1">IFERROR(INDEX(USUARIOS,MATCH($E77,Tabla1[NOMBRE Y APELLIDOS DEL PARTICIPANTE],0),MATCH($S$1,Tabla1[#Headers],0)),"")</f>
        <v/>
      </c>
      <c r="T77" s="94" t="str">
        <f ca="1">IFERROR(INDEX(USUARIOS,MATCH($E77,Tabla1[NOMBRE Y APELLIDOS DEL PARTICIPANTE],0),MATCH($T$1,Tabla1[#Headers],0)),"")</f>
        <v/>
      </c>
      <c r="U77" s="94" t="str">
        <f>IF(Tabla4[[#This Row],[Nombre y apellidos del TITULAR DE LA UC]]="","",Tabla4[[#This Row],[Nombre y apellidos del TITULAR DE LA UC]])</f>
        <v/>
      </c>
      <c r="V77" s="96" t="str">
        <f>IFERROR(VLOOKUP(Tabla4[[#This Row],[Mes de Imputación]],'NO BORRAR'!$E$1:$G$13,2,FALSE),"")</f>
        <v/>
      </c>
      <c r="W77" s="96" t="str">
        <f>IFERROR(VLOOKUP(Tabla4[[#This Row],[Mes de Imputación]],'NO BORRAR'!$E$1:$G$13,3,FALSE),"")</f>
        <v/>
      </c>
      <c r="X77" s="94" t="str">
        <f>IFERROR(VLOOKUP(Tabla4[[#This Row],[Actuación]],'NO BORRAR'!$B$1:$D$8,3,FALSE),"")</f>
        <v/>
      </c>
      <c r="Y77" s="97" t="str">
        <f>IFERROR(VLOOKUP(Tabla4[[#This Row],[Localización]],'NO BORRAR'!$G$15:$H$24,2,FALSE),"")</f>
        <v/>
      </c>
      <c r="Z77" s="93" t="str">
        <f>IFERROR(VLOOKUP(Tabla4[[#This Row],[Actuación]],'NO BORRAR'!$B$1:$C$8,2,FALSE),"")</f>
        <v/>
      </c>
      <c r="AA77" s="93" t="str">
        <f>IF(Tabla4[[#This Row],[Forma de pago]]="TRANSFERENCIA",IFERROR(INDEX(USUARIOS,MATCH($E77,Tabla1[NOMBRE Y APELLIDOS DEL PARTICIPANTE],0),MATCH(A77,Tabla1[#Headers],0)),""),"")</f>
        <v/>
      </c>
      <c r="AB77" s="98" t="str">
        <f>IF(Tabla4[[#This Row],[Forma de pago]]="TARJETA PREPAGO",IFERROR(INDEX(USUARIOS,MATCH($E77,Tabla1[NOMBRE Y APELLIDOS DEL PARTICIPANTE],0),MATCH(A77,Tabla1[#Headers],0)),""),"")</f>
        <v/>
      </c>
      <c r="AC77" s="73" t="str">
        <f>IF(Tabla4[[#This Row],[Forma de pago]]="CHEQUE",Tabla4[[#This Row],[Nombre y apellidos del TITULAR DE LA UC]],(IF(Tabla4[[#This Row],[Forma de pago]]="CHEQUE PORTADOR","AL PORTADOR","")))</f>
        <v/>
      </c>
    </row>
    <row r="78" spans="1:29" x14ac:dyDescent="0.25">
      <c r="A78" s="88"/>
      <c r="B78" s="88"/>
      <c r="C78" s="8"/>
      <c r="D78" s="89"/>
      <c r="E78" s="8"/>
      <c r="F78" s="8" t="str">
        <f>IFERROR(VLOOKUP(Tabla4[[#This Row],[Nombre y apellidos del TITULAR DE LA UC]],Tabla1[[NOMBRE Y APELLIDOS DEL PARTICIPANTE]:[NIE]],3,FALSE),"")</f>
        <v/>
      </c>
      <c r="G78" s="8"/>
      <c r="H78" s="8"/>
      <c r="I78" s="8"/>
      <c r="J78" s="90"/>
      <c r="K78" s="91"/>
      <c r="L78" s="92" t="str">
        <f ca="1">IFERROR(INDEX(USUARIOS,MATCH($E78,Tabla1[NOMBRE Y APELLIDOS DEL PARTICIPANTE],0),MATCH($L$1,Tabla1[#Headers],0)),"")</f>
        <v/>
      </c>
      <c r="M78" s="93" t="str">
        <f>IFERROR(VLOOKUP(Tabla4[[#This Row],[Concepto]]&amp;"/"&amp;Tabla4[[#This Row],[Relación con el proyecto]],Tabla7[[Concepto/Relación con el proyecto]:[DESCRIPCIÓN ASIENTO]],2,FALSE),"")</f>
        <v/>
      </c>
      <c r="N78" s="94" t="str">
        <f>IFERROR(VLOOKUP(Tabla4[[#This Row],[Forma de pago]],'NO BORRAR'!$H$2:$I$6,2,FALSE),"")</f>
        <v/>
      </c>
      <c r="O78" s="95" t="str">
        <f>IF(Tabla4[[#This Row],[Total factura / recibí (3)]]="","",Tabla4[[#This Row],[Total factura / recibí (3)]])</f>
        <v/>
      </c>
      <c r="P78" s="95" t="str">
        <f>IF(Tabla4[[#This Row],[Total factura / recibí (3)]]="","",Tabla4[[#This Row],[Total factura / recibí (3)]])</f>
        <v/>
      </c>
      <c r="Q7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8" s="93" t="str">
        <f>IFERROR(IF(A78="CHEQUE","",IF(A78="EFECTIVO","EFECTIVO",IF(A78="TRANSFERENCIA",VLOOKUP(Tabla4[[#This Row],[Concepto]]&amp;"/"&amp;Tabla4[[#This Row],[Relación con el proyecto]],Tabla7[[Concepto/Relación con el proyecto]:[Nº DOCUMENTO]],5,FALSE),IF(A78="TARJETA PREPAGO",VLOOKUP(Tabla4[[#This Row],[Concepto]]&amp;"/"&amp;Tabla4[[#This Row],[Relación con el proyecto]],Tabla7[[Concepto/Relación con el proyecto]:[Nº DOCUMENTO]],5,FALSE),"")))),"")</f>
        <v/>
      </c>
      <c r="S78" s="94" t="str">
        <f ca="1">IFERROR(INDEX(USUARIOS,MATCH($E78,Tabla1[NOMBRE Y APELLIDOS DEL PARTICIPANTE],0),MATCH($S$1,Tabla1[#Headers],0)),"")</f>
        <v/>
      </c>
      <c r="T78" s="94" t="str">
        <f ca="1">IFERROR(INDEX(USUARIOS,MATCH($E78,Tabla1[NOMBRE Y APELLIDOS DEL PARTICIPANTE],0),MATCH($T$1,Tabla1[#Headers],0)),"")</f>
        <v/>
      </c>
      <c r="U78" s="94" t="str">
        <f>IF(Tabla4[[#This Row],[Nombre y apellidos del TITULAR DE LA UC]]="","",Tabla4[[#This Row],[Nombre y apellidos del TITULAR DE LA UC]])</f>
        <v/>
      </c>
      <c r="V78" s="96" t="str">
        <f>IFERROR(VLOOKUP(Tabla4[[#This Row],[Mes de Imputación]],'NO BORRAR'!$E$1:$G$13,2,FALSE),"")</f>
        <v/>
      </c>
      <c r="W78" s="96" t="str">
        <f>IFERROR(VLOOKUP(Tabla4[[#This Row],[Mes de Imputación]],'NO BORRAR'!$E$1:$G$13,3,FALSE),"")</f>
        <v/>
      </c>
      <c r="X78" s="94" t="str">
        <f>IFERROR(VLOOKUP(Tabla4[[#This Row],[Actuación]],'NO BORRAR'!$B$1:$D$8,3,FALSE),"")</f>
        <v/>
      </c>
      <c r="Y78" s="97" t="str">
        <f>IFERROR(VLOOKUP(Tabla4[[#This Row],[Localización]],'NO BORRAR'!$G$15:$H$24,2,FALSE),"")</f>
        <v/>
      </c>
      <c r="Z78" s="93" t="str">
        <f>IFERROR(VLOOKUP(Tabla4[[#This Row],[Actuación]],'NO BORRAR'!$B$1:$C$8,2,FALSE),"")</f>
        <v/>
      </c>
      <c r="AA78" s="93" t="str">
        <f>IF(Tabla4[[#This Row],[Forma de pago]]="TRANSFERENCIA",IFERROR(INDEX(USUARIOS,MATCH($E78,Tabla1[NOMBRE Y APELLIDOS DEL PARTICIPANTE],0),MATCH(A78,Tabla1[#Headers],0)),""),"")</f>
        <v/>
      </c>
      <c r="AB78" s="98" t="str">
        <f>IF(Tabla4[[#This Row],[Forma de pago]]="TARJETA PREPAGO",IFERROR(INDEX(USUARIOS,MATCH($E78,Tabla1[NOMBRE Y APELLIDOS DEL PARTICIPANTE],0),MATCH(A78,Tabla1[#Headers],0)),""),"")</f>
        <v/>
      </c>
      <c r="AC78" s="73" t="str">
        <f>IF(Tabla4[[#This Row],[Forma de pago]]="CHEQUE",Tabla4[[#This Row],[Nombre y apellidos del TITULAR DE LA UC]],(IF(Tabla4[[#This Row],[Forma de pago]]="CHEQUE PORTADOR","AL PORTADOR","")))</f>
        <v/>
      </c>
    </row>
    <row r="79" spans="1:29" x14ac:dyDescent="0.25">
      <c r="A79" s="88"/>
      <c r="B79" s="88"/>
      <c r="C79" s="8"/>
      <c r="D79" s="89"/>
      <c r="E79" s="8"/>
      <c r="F79" s="8" t="str">
        <f>IFERROR(VLOOKUP(Tabla4[[#This Row],[Nombre y apellidos del TITULAR DE LA UC]],Tabla1[[NOMBRE Y APELLIDOS DEL PARTICIPANTE]:[NIE]],3,FALSE),"")</f>
        <v/>
      </c>
      <c r="G79" s="8"/>
      <c r="H79" s="8"/>
      <c r="I79" s="8"/>
      <c r="J79" s="90"/>
      <c r="K79" s="91"/>
      <c r="L79" s="92" t="str">
        <f ca="1">IFERROR(INDEX(USUARIOS,MATCH($E79,Tabla1[NOMBRE Y APELLIDOS DEL PARTICIPANTE],0),MATCH($L$1,Tabla1[#Headers],0)),"")</f>
        <v/>
      </c>
      <c r="M79" s="93" t="str">
        <f>IFERROR(VLOOKUP(Tabla4[[#This Row],[Concepto]]&amp;"/"&amp;Tabla4[[#This Row],[Relación con el proyecto]],Tabla7[[Concepto/Relación con el proyecto]:[DESCRIPCIÓN ASIENTO]],2,FALSE),"")</f>
        <v/>
      </c>
      <c r="N79" s="94" t="str">
        <f>IFERROR(VLOOKUP(Tabla4[[#This Row],[Forma de pago]],'NO BORRAR'!$H$2:$I$6,2,FALSE),"")</f>
        <v/>
      </c>
      <c r="O79" s="95" t="str">
        <f>IF(Tabla4[[#This Row],[Total factura / recibí (3)]]="","",Tabla4[[#This Row],[Total factura / recibí (3)]])</f>
        <v/>
      </c>
      <c r="P79" s="95" t="str">
        <f>IF(Tabla4[[#This Row],[Total factura / recibí (3)]]="","",Tabla4[[#This Row],[Total factura / recibí (3)]])</f>
        <v/>
      </c>
      <c r="Q7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79" s="93" t="str">
        <f>IFERROR(IF(A79="CHEQUE","",IF(A79="EFECTIVO","EFECTIVO",IF(A79="TRANSFERENCIA",VLOOKUP(Tabla4[[#This Row],[Concepto]]&amp;"/"&amp;Tabla4[[#This Row],[Relación con el proyecto]],Tabla7[[Concepto/Relación con el proyecto]:[Nº DOCUMENTO]],5,FALSE),IF(A79="TARJETA PREPAGO",VLOOKUP(Tabla4[[#This Row],[Concepto]]&amp;"/"&amp;Tabla4[[#This Row],[Relación con el proyecto]],Tabla7[[Concepto/Relación con el proyecto]:[Nº DOCUMENTO]],5,FALSE),"")))),"")</f>
        <v/>
      </c>
      <c r="S79" s="94" t="str">
        <f ca="1">IFERROR(INDEX(USUARIOS,MATCH($E79,Tabla1[NOMBRE Y APELLIDOS DEL PARTICIPANTE],0),MATCH($S$1,Tabla1[#Headers],0)),"")</f>
        <v/>
      </c>
      <c r="T79" s="94" t="str">
        <f ca="1">IFERROR(INDEX(USUARIOS,MATCH($E79,Tabla1[NOMBRE Y APELLIDOS DEL PARTICIPANTE],0),MATCH($T$1,Tabla1[#Headers],0)),"")</f>
        <v/>
      </c>
      <c r="U79" s="94" t="str">
        <f>IF(Tabla4[[#This Row],[Nombre y apellidos del TITULAR DE LA UC]]="","",Tabla4[[#This Row],[Nombre y apellidos del TITULAR DE LA UC]])</f>
        <v/>
      </c>
      <c r="V79" s="96" t="str">
        <f>IFERROR(VLOOKUP(Tabla4[[#This Row],[Mes de Imputación]],'NO BORRAR'!$E$1:$G$13,2,FALSE),"")</f>
        <v/>
      </c>
      <c r="W79" s="96" t="str">
        <f>IFERROR(VLOOKUP(Tabla4[[#This Row],[Mes de Imputación]],'NO BORRAR'!$E$1:$G$13,3,FALSE),"")</f>
        <v/>
      </c>
      <c r="X79" s="94" t="str">
        <f>IFERROR(VLOOKUP(Tabla4[[#This Row],[Actuación]],'NO BORRAR'!$B$1:$D$8,3,FALSE),"")</f>
        <v/>
      </c>
      <c r="Y79" s="97" t="str">
        <f>IFERROR(VLOOKUP(Tabla4[[#This Row],[Localización]],'NO BORRAR'!$G$15:$H$24,2,FALSE),"")</f>
        <v/>
      </c>
      <c r="Z79" s="93" t="str">
        <f>IFERROR(VLOOKUP(Tabla4[[#This Row],[Actuación]],'NO BORRAR'!$B$1:$C$8,2,FALSE),"")</f>
        <v/>
      </c>
      <c r="AA79" s="93" t="str">
        <f>IF(Tabla4[[#This Row],[Forma de pago]]="TRANSFERENCIA",IFERROR(INDEX(USUARIOS,MATCH($E79,Tabla1[NOMBRE Y APELLIDOS DEL PARTICIPANTE],0),MATCH(A79,Tabla1[#Headers],0)),""),"")</f>
        <v/>
      </c>
      <c r="AB79" s="98" t="str">
        <f>IF(Tabla4[[#This Row],[Forma de pago]]="TARJETA PREPAGO",IFERROR(INDEX(USUARIOS,MATCH($E79,Tabla1[NOMBRE Y APELLIDOS DEL PARTICIPANTE],0),MATCH(A79,Tabla1[#Headers],0)),""),"")</f>
        <v/>
      </c>
      <c r="AC79" s="73" t="str">
        <f>IF(Tabla4[[#This Row],[Forma de pago]]="CHEQUE",Tabla4[[#This Row],[Nombre y apellidos del TITULAR DE LA UC]],(IF(Tabla4[[#This Row],[Forma de pago]]="CHEQUE PORTADOR","AL PORTADOR","")))</f>
        <v/>
      </c>
    </row>
    <row r="80" spans="1:29" x14ac:dyDescent="0.25">
      <c r="A80" s="88"/>
      <c r="B80" s="88"/>
      <c r="C80" s="8"/>
      <c r="D80" s="89"/>
      <c r="E80" s="8"/>
      <c r="F80" s="8" t="str">
        <f>IFERROR(VLOOKUP(Tabla4[[#This Row],[Nombre y apellidos del TITULAR DE LA UC]],Tabla1[[NOMBRE Y APELLIDOS DEL PARTICIPANTE]:[NIE]],3,FALSE),"")</f>
        <v/>
      </c>
      <c r="G80" s="8"/>
      <c r="H80" s="8"/>
      <c r="I80" s="8"/>
      <c r="J80" s="90"/>
      <c r="K80" s="91"/>
      <c r="L80" s="92" t="str">
        <f ca="1">IFERROR(INDEX(USUARIOS,MATCH($E80,Tabla1[NOMBRE Y APELLIDOS DEL PARTICIPANTE],0),MATCH($L$1,Tabla1[#Headers],0)),"")</f>
        <v/>
      </c>
      <c r="M80" s="93" t="str">
        <f>IFERROR(VLOOKUP(Tabla4[[#This Row],[Concepto]]&amp;"/"&amp;Tabla4[[#This Row],[Relación con el proyecto]],Tabla7[[Concepto/Relación con el proyecto]:[DESCRIPCIÓN ASIENTO]],2,FALSE),"")</f>
        <v/>
      </c>
      <c r="N80" s="94" t="str">
        <f>IFERROR(VLOOKUP(Tabla4[[#This Row],[Forma de pago]],'NO BORRAR'!$H$2:$I$6,2,FALSE),"")</f>
        <v/>
      </c>
      <c r="O80" s="95" t="str">
        <f>IF(Tabla4[[#This Row],[Total factura / recibí (3)]]="","",Tabla4[[#This Row],[Total factura / recibí (3)]])</f>
        <v/>
      </c>
      <c r="P80" s="95" t="str">
        <f>IF(Tabla4[[#This Row],[Total factura / recibí (3)]]="","",Tabla4[[#This Row],[Total factura / recibí (3)]])</f>
        <v/>
      </c>
      <c r="Q8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0" s="93" t="str">
        <f>IFERROR(IF(A80="CHEQUE","",IF(A80="EFECTIVO","EFECTIVO",IF(A80="TRANSFERENCIA",VLOOKUP(Tabla4[[#This Row],[Concepto]]&amp;"/"&amp;Tabla4[[#This Row],[Relación con el proyecto]],Tabla7[[Concepto/Relación con el proyecto]:[Nº DOCUMENTO]],5,FALSE),IF(A80="TARJETA PREPAGO",VLOOKUP(Tabla4[[#This Row],[Concepto]]&amp;"/"&amp;Tabla4[[#This Row],[Relación con el proyecto]],Tabla7[[Concepto/Relación con el proyecto]:[Nº DOCUMENTO]],5,FALSE),"")))),"")</f>
        <v/>
      </c>
      <c r="S80" s="94" t="str">
        <f ca="1">IFERROR(INDEX(USUARIOS,MATCH($E80,Tabla1[NOMBRE Y APELLIDOS DEL PARTICIPANTE],0),MATCH($S$1,Tabla1[#Headers],0)),"")</f>
        <v/>
      </c>
      <c r="T80" s="94" t="str">
        <f ca="1">IFERROR(INDEX(USUARIOS,MATCH($E80,Tabla1[NOMBRE Y APELLIDOS DEL PARTICIPANTE],0),MATCH($T$1,Tabla1[#Headers],0)),"")</f>
        <v/>
      </c>
      <c r="U80" s="94" t="str">
        <f>IF(Tabla4[[#This Row],[Nombre y apellidos del TITULAR DE LA UC]]="","",Tabla4[[#This Row],[Nombre y apellidos del TITULAR DE LA UC]])</f>
        <v/>
      </c>
      <c r="V80" s="96" t="str">
        <f>IFERROR(VLOOKUP(Tabla4[[#This Row],[Mes de Imputación]],'NO BORRAR'!$E$1:$G$13,2,FALSE),"")</f>
        <v/>
      </c>
      <c r="W80" s="96" t="str">
        <f>IFERROR(VLOOKUP(Tabla4[[#This Row],[Mes de Imputación]],'NO BORRAR'!$E$1:$G$13,3,FALSE),"")</f>
        <v/>
      </c>
      <c r="X80" s="94" t="str">
        <f>IFERROR(VLOOKUP(Tabla4[[#This Row],[Actuación]],'NO BORRAR'!$B$1:$D$8,3,FALSE),"")</f>
        <v/>
      </c>
      <c r="Y80" s="97" t="str">
        <f>IFERROR(VLOOKUP(Tabla4[[#This Row],[Localización]],'NO BORRAR'!$G$15:$H$24,2,FALSE),"")</f>
        <v/>
      </c>
      <c r="Z80" s="93" t="str">
        <f>IFERROR(VLOOKUP(Tabla4[[#This Row],[Actuación]],'NO BORRAR'!$B$1:$C$8,2,FALSE),"")</f>
        <v/>
      </c>
      <c r="AA80" s="93" t="str">
        <f>IF(Tabla4[[#This Row],[Forma de pago]]="TRANSFERENCIA",IFERROR(INDEX(USUARIOS,MATCH($E80,Tabla1[NOMBRE Y APELLIDOS DEL PARTICIPANTE],0),MATCH(A80,Tabla1[#Headers],0)),""),"")</f>
        <v/>
      </c>
      <c r="AB80" s="98" t="str">
        <f>IF(Tabla4[[#This Row],[Forma de pago]]="TARJETA PREPAGO",IFERROR(INDEX(USUARIOS,MATCH($E80,Tabla1[NOMBRE Y APELLIDOS DEL PARTICIPANTE],0),MATCH(A80,Tabla1[#Headers],0)),""),"")</f>
        <v/>
      </c>
      <c r="AC80" s="73" t="str">
        <f>IF(Tabla4[[#This Row],[Forma de pago]]="CHEQUE",Tabla4[[#This Row],[Nombre y apellidos del TITULAR DE LA UC]],(IF(Tabla4[[#This Row],[Forma de pago]]="CHEQUE PORTADOR","AL PORTADOR","")))</f>
        <v/>
      </c>
    </row>
    <row r="81" spans="1:29" x14ac:dyDescent="0.25">
      <c r="A81" s="88"/>
      <c r="B81" s="88"/>
      <c r="C81" s="8"/>
      <c r="D81" s="89"/>
      <c r="E81" s="8"/>
      <c r="F81" s="8" t="str">
        <f>IFERROR(VLOOKUP(Tabla4[[#This Row],[Nombre y apellidos del TITULAR DE LA UC]],Tabla1[[NOMBRE Y APELLIDOS DEL PARTICIPANTE]:[NIE]],3,FALSE),"")</f>
        <v/>
      </c>
      <c r="G81" s="8"/>
      <c r="H81" s="8"/>
      <c r="I81" s="8"/>
      <c r="J81" s="90"/>
      <c r="K81" s="91"/>
      <c r="L81" s="92" t="str">
        <f ca="1">IFERROR(INDEX(USUARIOS,MATCH($E81,Tabla1[NOMBRE Y APELLIDOS DEL PARTICIPANTE],0),MATCH($L$1,Tabla1[#Headers],0)),"")</f>
        <v/>
      </c>
      <c r="M81" s="93" t="str">
        <f>IFERROR(VLOOKUP(Tabla4[[#This Row],[Concepto]]&amp;"/"&amp;Tabla4[[#This Row],[Relación con el proyecto]],Tabla7[[Concepto/Relación con el proyecto]:[DESCRIPCIÓN ASIENTO]],2,FALSE),"")</f>
        <v/>
      </c>
      <c r="N81" s="94" t="str">
        <f>IFERROR(VLOOKUP(Tabla4[[#This Row],[Forma de pago]],'NO BORRAR'!$H$2:$I$6,2,FALSE),"")</f>
        <v/>
      </c>
      <c r="O81" s="95" t="str">
        <f>IF(Tabla4[[#This Row],[Total factura / recibí (3)]]="","",Tabla4[[#This Row],[Total factura / recibí (3)]])</f>
        <v/>
      </c>
      <c r="P81" s="95" t="str">
        <f>IF(Tabla4[[#This Row],[Total factura / recibí (3)]]="","",Tabla4[[#This Row],[Total factura / recibí (3)]])</f>
        <v/>
      </c>
      <c r="Q8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1" s="93" t="str">
        <f>IFERROR(IF(A81="CHEQUE","",IF(A81="EFECTIVO","EFECTIVO",IF(A81="TRANSFERENCIA",VLOOKUP(Tabla4[[#This Row],[Concepto]]&amp;"/"&amp;Tabla4[[#This Row],[Relación con el proyecto]],Tabla7[[Concepto/Relación con el proyecto]:[Nº DOCUMENTO]],5,FALSE),IF(A81="TARJETA PREPAGO",VLOOKUP(Tabla4[[#This Row],[Concepto]]&amp;"/"&amp;Tabla4[[#This Row],[Relación con el proyecto]],Tabla7[[Concepto/Relación con el proyecto]:[Nº DOCUMENTO]],5,FALSE),"")))),"")</f>
        <v/>
      </c>
      <c r="S81" s="94" t="str">
        <f ca="1">IFERROR(INDEX(USUARIOS,MATCH($E81,Tabla1[NOMBRE Y APELLIDOS DEL PARTICIPANTE],0),MATCH($S$1,Tabla1[#Headers],0)),"")</f>
        <v/>
      </c>
      <c r="T81" s="94" t="str">
        <f ca="1">IFERROR(INDEX(USUARIOS,MATCH($E81,Tabla1[NOMBRE Y APELLIDOS DEL PARTICIPANTE],0),MATCH($T$1,Tabla1[#Headers],0)),"")</f>
        <v/>
      </c>
      <c r="U81" s="94" t="str">
        <f>IF(Tabla4[[#This Row],[Nombre y apellidos del TITULAR DE LA UC]]="","",Tabla4[[#This Row],[Nombre y apellidos del TITULAR DE LA UC]])</f>
        <v/>
      </c>
      <c r="V81" s="96" t="str">
        <f>IFERROR(VLOOKUP(Tabla4[[#This Row],[Mes de Imputación]],'NO BORRAR'!$E$1:$G$13,2,FALSE),"")</f>
        <v/>
      </c>
      <c r="W81" s="96" t="str">
        <f>IFERROR(VLOOKUP(Tabla4[[#This Row],[Mes de Imputación]],'NO BORRAR'!$E$1:$G$13,3,FALSE),"")</f>
        <v/>
      </c>
      <c r="X81" s="94" t="str">
        <f>IFERROR(VLOOKUP(Tabla4[[#This Row],[Actuación]],'NO BORRAR'!$B$1:$D$8,3,FALSE),"")</f>
        <v/>
      </c>
      <c r="Y81" s="97" t="str">
        <f>IFERROR(VLOOKUP(Tabla4[[#This Row],[Localización]],'NO BORRAR'!$G$15:$H$24,2,FALSE),"")</f>
        <v/>
      </c>
      <c r="Z81" s="93" t="str">
        <f>IFERROR(VLOOKUP(Tabla4[[#This Row],[Actuación]],'NO BORRAR'!$B$1:$C$8,2,FALSE),"")</f>
        <v/>
      </c>
      <c r="AA81" s="93" t="str">
        <f>IF(Tabla4[[#This Row],[Forma de pago]]="TRANSFERENCIA",IFERROR(INDEX(USUARIOS,MATCH($E81,Tabla1[NOMBRE Y APELLIDOS DEL PARTICIPANTE],0),MATCH(A81,Tabla1[#Headers],0)),""),"")</f>
        <v/>
      </c>
      <c r="AB81" s="98" t="str">
        <f>IF(Tabla4[[#This Row],[Forma de pago]]="TARJETA PREPAGO",IFERROR(INDEX(USUARIOS,MATCH($E81,Tabla1[NOMBRE Y APELLIDOS DEL PARTICIPANTE],0),MATCH(A81,Tabla1[#Headers],0)),""),"")</f>
        <v/>
      </c>
      <c r="AC81" s="73" t="str">
        <f>IF(Tabla4[[#This Row],[Forma de pago]]="CHEQUE",Tabla4[[#This Row],[Nombre y apellidos del TITULAR DE LA UC]],(IF(Tabla4[[#This Row],[Forma de pago]]="CHEQUE PORTADOR","AL PORTADOR","")))</f>
        <v/>
      </c>
    </row>
    <row r="82" spans="1:29" x14ac:dyDescent="0.25">
      <c r="A82" s="88"/>
      <c r="B82" s="88"/>
      <c r="C82" s="8"/>
      <c r="D82" s="89"/>
      <c r="E82" s="8"/>
      <c r="F82" s="8" t="str">
        <f>IFERROR(VLOOKUP(Tabla4[[#This Row],[Nombre y apellidos del TITULAR DE LA UC]],Tabla1[[NOMBRE Y APELLIDOS DEL PARTICIPANTE]:[NIE]],3,FALSE),"")</f>
        <v/>
      </c>
      <c r="G82" s="8"/>
      <c r="H82" s="8"/>
      <c r="I82" s="8"/>
      <c r="J82" s="90"/>
      <c r="K82" s="91"/>
      <c r="L82" s="92" t="str">
        <f ca="1">IFERROR(INDEX(USUARIOS,MATCH($E82,Tabla1[NOMBRE Y APELLIDOS DEL PARTICIPANTE],0),MATCH($L$1,Tabla1[#Headers],0)),"")</f>
        <v/>
      </c>
      <c r="M82" s="93" t="str">
        <f>IFERROR(VLOOKUP(Tabla4[[#This Row],[Concepto]]&amp;"/"&amp;Tabla4[[#This Row],[Relación con el proyecto]],Tabla7[[Concepto/Relación con el proyecto]:[DESCRIPCIÓN ASIENTO]],2,FALSE),"")</f>
        <v/>
      </c>
      <c r="N82" s="94" t="str">
        <f>IFERROR(VLOOKUP(Tabla4[[#This Row],[Forma de pago]],'NO BORRAR'!$H$2:$I$6,2,FALSE),"")</f>
        <v/>
      </c>
      <c r="O82" s="95" t="str">
        <f>IF(Tabla4[[#This Row],[Total factura / recibí (3)]]="","",Tabla4[[#This Row],[Total factura / recibí (3)]])</f>
        <v/>
      </c>
      <c r="P82" s="95" t="str">
        <f>IF(Tabla4[[#This Row],[Total factura / recibí (3)]]="","",Tabla4[[#This Row],[Total factura / recibí (3)]])</f>
        <v/>
      </c>
      <c r="Q8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2" s="93" t="str">
        <f>IFERROR(IF(A82="CHEQUE","",IF(A82="EFECTIVO","EFECTIVO",IF(A82="TRANSFERENCIA",VLOOKUP(Tabla4[[#This Row],[Concepto]]&amp;"/"&amp;Tabla4[[#This Row],[Relación con el proyecto]],Tabla7[[Concepto/Relación con el proyecto]:[Nº DOCUMENTO]],5,FALSE),IF(A82="TARJETA PREPAGO",VLOOKUP(Tabla4[[#This Row],[Concepto]]&amp;"/"&amp;Tabla4[[#This Row],[Relación con el proyecto]],Tabla7[[Concepto/Relación con el proyecto]:[Nº DOCUMENTO]],5,FALSE),"")))),"")</f>
        <v/>
      </c>
      <c r="S82" s="94" t="str">
        <f ca="1">IFERROR(INDEX(USUARIOS,MATCH($E82,Tabla1[NOMBRE Y APELLIDOS DEL PARTICIPANTE],0),MATCH($S$1,Tabla1[#Headers],0)),"")</f>
        <v/>
      </c>
      <c r="T82" s="94" t="str">
        <f ca="1">IFERROR(INDEX(USUARIOS,MATCH($E82,Tabla1[NOMBRE Y APELLIDOS DEL PARTICIPANTE],0),MATCH($T$1,Tabla1[#Headers],0)),"")</f>
        <v/>
      </c>
      <c r="U82" s="94" t="str">
        <f>IF(Tabla4[[#This Row],[Nombre y apellidos del TITULAR DE LA UC]]="","",Tabla4[[#This Row],[Nombre y apellidos del TITULAR DE LA UC]])</f>
        <v/>
      </c>
      <c r="V82" s="96" t="str">
        <f>IFERROR(VLOOKUP(Tabla4[[#This Row],[Mes de Imputación]],'NO BORRAR'!$E$1:$G$13,2,FALSE),"")</f>
        <v/>
      </c>
      <c r="W82" s="96" t="str">
        <f>IFERROR(VLOOKUP(Tabla4[[#This Row],[Mes de Imputación]],'NO BORRAR'!$E$1:$G$13,3,FALSE),"")</f>
        <v/>
      </c>
      <c r="X82" s="94" t="str">
        <f>IFERROR(VLOOKUP(Tabla4[[#This Row],[Actuación]],'NO BORRAR'!$B$1:$D$8,3,FALSE),"")</f>
        <v/>
      </c>
      <c r="Y82" s="97" t="str">
        <f>IFERROR(VLOOKUP(Tabla4[[#This Row],[Localización]],'NO BORRAR'!$G$15:$H$24,2,FALSE),"")</f>
        <v/>
      </c>
      <c r="Z82" s="93" t="str">
        <f>IFERROR(VLOOKUP(Tabla4[[#This Row],[Actuación]],'NO BORRAR'!$B$1:$C$8,2,FALSE),"")</f>
        <v/>
      </c>
      <c r="AA82" s="93" t="str">
        <f>IF(Tabla4[[#This Row],[Forma de pago]]="TRANSFERENCIA",IFERROR(INDEX(USUARIOS,MATCH($E82,Tabla1[NOMBRE Y APELLIDOS DEL PARTICIPANTE],0),MATCH(A82,Tabla1[#Headers],0)),""),"")</f>
        <v/>
      </c>
      <c r="AB82" s="98" t="str">
        <f>IF(Tabla4[[#This Row],[Forma de pago]]="TARJETA PREPAGO",IFERROR(INDEX(USUARIOS,MATCH($E82,Tabla1[NOMBRE Y APELLIDOS DEL PARTICIPANTE],0),MATCH(A82,Tabla1[#Headers],0)),""),"")</f>
        <v/>
      </c>
      <c r="AC82" s="73" t="str">
        <f>IF(Tabla4[[#This Row],[Forma de pago]]="CHEQUE",Tabla4[[#This Row],[Nombre y apellidos del TITULAR DE LA UC]],(IF(Tabla4[[#This Row],[Forma de pago]]="CHEQUE PORTADOR","AL PORTADOR","")))</f>
        <v/>
      </c>
    </row>
    <row r="83" spans="1:29" x14ac:dyDescent="0.25">
      <c r="A83" s="88"/>
      <c r="B83" s="88"/>
      <c r="C83" s="8"/>
      <c r="D83" s="89"/>
      <c r="E83" s="8"/>
      <c r="F83" s="8" t="str">
        <f>IFERROR(VLOOKUP(Tabla4[[#This Row],[Nombre y apellidos del TITULAR DE LA UC]],Tabla1[[NOMBRE Y APELLIDOS DEL PARTICIPANTE]:[NIE]],3,FALSE),"")</f>
        <v/>
      </c>
      <c r="G83" s="8"/>
      <c r="H83" s="8"/>
      <c r="I83" s="8"/>
      <c r="J83" s="90"/>
      <c r="K83" s="91"/>
      <c r="L83" s="92" t="str">
        <f ca="1">IFERROR(INDEX(USUARIOS,MATCH($E83,Tabla1[NOMBRE Y APELLIDOS DEL PARTICIPANTE],0),MATCH($L$1,Tabla1[#Headers],0)),"")</f>
        <v/>
      </c>
      <c r="M83" s="93" t="str">
        <f>IFERROR(VLOOKUP(Tabla4[[#This Row],[Concepto]]&amp;"/"&amp;Tabla4[[#This Row],[Relación con el proyecto]],Tabla7[[Concepto/Relación con el proyecto]:[DESCRIPCIÓN ASIENTO]],2,FALSE),"")</f>
        <v/>
      </c>
      <c r="N83" s="94" t="str">
        <f>IFERROR(VLOOKUP(Tabla4[[#This Row],[Forma de pago]],'NO BORRAR'!$H$2:$I$6,2,FALSE),"")</f>
        <v/>
      </c>
      <c r="O83" s="95" t="str">
        <f>IF(Tabla4[[#This Row],[Total factura / recibí (3)]]="","",Tabla4[[#This Row],[Total factura / recibí (3)]])</f>
        <v/>
      </c>
      <c r="P83" s="95" t="str">
        <f>IF(Tabla4[[#This Row],[Total factura / recibí (3)]]="","",Tabla4[[#This Row],[Total factura / recibí (3)]])</f>
        <v/>
      </c>
      <c r="Q8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3" s="93" t="str">
        <f>IFERROR(IF(A83="CHEQUE","",IF(A83="EFECTIVO","EFECTIVO",IF(A83="TRANSFERENCIA",VLOOKUP(Tabla4[[#This Row],[Concepto]]&amp;"/"&amp;Tabla4[[#This Row],[Relación con el proyecto]],Tabla7[[Concepto/Relación con el proyecto]:[Nº DOCUMENTO]],5,FALSE),IF(A83="TARJETA PREPAGO",VLOOKUP(Tabla4[[#This Row],[Concepto]]&amp;"/"&amp;Tabla4[[#This Row],[Relación con el proyecto]],Tabla7[[Concepto/Relación con el proyecto]:[Nº DOCUMENTO]],5,FALSE),"")))),"")</f>
        <v/>
      </c>
      <c r="S83" s="94" t="str">
        <f ca="1">IFERROR(INDEX(USUARIOS,MATCH($E83,Tabla1[NOMBRE Y APELLIDOS DEL PARTICIPANTE],0),MATCH($S$1,Tabla1[#Headers],0)),"")</f>
        <v/>
      </c>
      <c r="T83" s="94" t="str">
        <f ca="1">IFERROR(INDEX(USUARIOS,MATCH($E83,Tabla1[NOMBRE Y APELLIDOS DEL PARTICIPANTE],0),MATCH($T$1,Tabla1[#Headers],0)),"")</f>
        <v/>
      </c>
      <c r="U83" s="94" t="str">
        <f>IF(Tabla4[[#This Row],[Nombre y apellidos del TITULAR DE LA UC]]="","",Tabla4[[#This Row],[Nombre y apellidos del TITULAR DE LA UC]])</f>
        <v/>
      </c>
      <c r="V83" s="96" t="str">
        <f>IFERROR(VLOOKUP(Tabla4[[#This Row],[Mes de Imputación]],'NO BORRAR'!$E$1:$G$13,2,FALSE),"")</f>
        <v/>
      </c>
      <c r="W83" s="96" t="str">
        <f>IFERROR(VLOOKUP(Tabla4[[#This Row],[Mes de Imputación]],'NO BORRAR'!$E$1:$G$13,3,FALSE),"")</f>
        <v/>
      </c>
      <c r="X83" s="94" t="str">
        <f>IFERROR(VLOOKUP(Tabla4[[#This Row],[Actuación]],'NO BORRAR'!$B$1:$D$8,3,FALSE),"")</f>
        <v/>
      </c>
      <c r="Y83" s="97" t="str">
        <f>IFERROR(VLOOKUP(Tabla4[[#This Row],[Localización]],'NO BORRAR'!$G$15:$H$24,2,FALSE),"")</f>
        <v/>
      </c>
      <c r="Z83" s="93" t="str">
        <f>IFERROR(VLOOKUP(Tabla4[[#This Row],[Actuación]],'NO BORRAR'!$B$1:$C$8,2,FALSE),"")</f>
        <v/>
      </c>
      <c r="AA83" s="93" t="str">
        <f>IF(Tabla4[[#This Row],[Forma de pago]]="TRANSFERENCIA",IFERROR(INDEX(USUARIOS,MATCH($E83,Tabla1[NOMBRE Y APELLIDOS DEL PARTICIPANTE],0),MATCH(A83,Tabla1[#Headers],0)),""),"")</f>
        <v/>
      </c>
      <c r="AB83" s="98" t="str">
        <f>IF(Tabla4[[#This Row],[Forma de pago]]="TARJETA PREPAGO",IFERROR(INDEX(USUARIOS,MATCH($E83,Tabla1[NOMBRE Y APELLIDOS DEL PARTICIPANTE],0),MATCH(A83,Tabla1[#Headers],0)),""),"")</f>
        <v/>
      </c>
      <c r="AC83" s="73" t="str">
        <f>IF(Tabla4[[#This Row],[Forma de pago]]="CHEQUE",Tabla4[[#This Row],[Nombre y apellidos del TITULAR DE LA UC]],(IF(Tabla4[[#This Row],[Forma de pago]]="CHEQUE PORTADOR","AL PORTADOR","")))</f>
        <v/>
      </c>
    </row>
    <row r="84" spans="1:29" x14ac:dyDescent="0.25">
      <c r="A84" s="88"/>
      <c r="B84" s="88"/>
      <c r="C84" s="8"/>
      <c r="D84" s="89"/>
      <c r="E84" s="8"/>
      <c r="F84" s="8" t="str">
        <f>IFERROR(VLOOKUP(Tabla4[[#This Row],[Nombre y apellidos del TITULAR DE LA UC]],Tabla1[[NOMBRE Y APELLIDOS DEL PARTICIPANTE]:[NIE]],3,FALSE),"")</f>
        <v/>
      </c>
      <c r="G84" s="8"/>
      <c r="H84" s="8"/>
      <c r="I84" s="8"/>
      <c r="J84" s="90"/>
      <c r="K84" s="91"/>
      <c r="L84" s="92" t="str">
        <f ca="1">IFERROR(INDEX(USUARIOS,MATCH($E84,Tabla1[NOMBRE Y APELLIDOS DEL PARTICIPANTE],0),MATCH($L$1,Tabla1[#Headers],0)),"")</f>
        <v/>
      </c>
      <c r="M84" s="93" t="str">
        <f>IFERROR(VLOOKUP(Tabla4[[#This Row],[Concepto]]&amp;"/"&amp;Tabla4[[#This Row],[Relación con el proyecto]],Tabla7[[Concepto/Relación con el proyecto]:[DESCRIPCIÓN ASIENTO]],2,FALSE),"")</f>
        <v/>
      </c>
      <c r="N84" s="94" t="str">
        <f>IFERROR(VLOOKUP(Tabla4[[#This Row],[Forma de pago]],'NO BORRAR'!$H$2:$I$6,2,FALSE),"")</f>
        <v/>
      </c>
      <c r="O84" s="95" t="str">
        <f>IF(Tabla4[[#This Row],[Total factura / recibí (3)]]="","",Tabla4[[#This Row],[Total factura / recibí (3)]])</f>
        <v/>
      </c>
      <c r="P84" s="95" t="str">
        <f>IF(Tabla4[[#This Row],[Total factura / recibí (3)]]="","",Tabla4[[#This Row],[Total factura / recibí (3)]])</f>
        <v/>
      </c>
      <c r="Q8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4" s="93" t="str">
        <f>IFERROR(IF(A84="CHEQUE","",IF(A84="EFECTIVO","EFECTIVO",IF(A84="TRANSFERENCIA",VLOOKUP(Tabla4[[#This Row],[Concepto]]&amp;"/"&amp;Tabla4[[#This Row],[Relación con el proyecto]],Tabla7[[Concepto/Relación con el proyecto]:[Nº DOCUMENTO]],5,FALSE),IF(A84="TARJETA PREPAGO",VLOOKUP(Tabla4[[#This Row],[Concepto]]&amp;"/"&amp;Tabla4[[#This Row],[Relación con el proyecto]],Tabla7[[Concepto/Relación con el proyecto]:[Nº DOCUMENTO]],5,FALSE),"")))),"")</f>
        <v/>
      </c>
      <c r="S84" s="94" t="str">
        <f ca="1">IFERROR(INDEX(USUARIOS,MATCH($E84,Tabla1[NOMBRE Y APELLIDOS DEL PARTICIPANTE],0),MATCH($S$1,Tabla1[#Headers],0)),"")</f>
        <v/>
      </c>
      <c r="T84" s="94" t="str">
        <f ca="1">IFERROR(INDEX(USUARIOS,MATCH($E84,Tabla1[NOMBRE Y APELLIDOS DEL PARTICIPANTE],0),MATCH($T$1,Tabla1[#Headers],0)),"")</f>
        <v/>
      </c>
      <c r="U84" s="94" t="str">
        <f>IF(Tabla4[[#This Row],[Nombre y apellidos del TITULAR DE LA UC]]="","",Tabla4[[#This Row],[Nombre y apellidos del TITULAR DE LA UC]])</f>
        <v/>
      </c>
      <c r="V84" s="96" t="str">
        <f>IFERROR(VLOOKUP(Tabla4[[#This Row],[Mes de Imputación]],'NO BORRAR'!$E$1:$G$13,2,FALSE),"")</f>
        <v/>
      </c>
      <c r="W84" s="96" t="str">
        <f>IFERROR(VLOOKUP(Tabla4[[#This Row],[Mes de Imputación]],'NO BORRAR'!$E$1:$G$13,3,FALSE),"")</f>
        <v/>
      </c>
      <c r="X84" s="94" t="str">
        <f>IFERROR(VLOOKUP(Tabla4[[#This Row],[Actuación]],'NO BORRAR'!$B$1:$D$8,3,FALSE),"")</f>
        <v/>
      </c>
      <c r="Y84" s="97" t="str">
        <f>IFERROR(VLOOKUP(Tabla4[[#This Row],[Localización]],'NO BORRAR'!$G$15:$H$24,2,FALSE),"")</f>
        <v/>
      </c>
      <c r="Z84" s="93" t="str">
        <f>IFERROR(VLOOKUP(Tabla4[[#This Row],[Actuación]],'NO BORRAR'!$B$1:$C$8,2,FALSE),"")</f>
        <v/>
      </c>
      <c r="AA84" s="93" t="str">
        <f>IF(Tabla4[[#This Row],[Forma de pago]]="TRANSFERENCIA",IFERROR(INDEX(USUARIOS,MATCH($E84,Tabla1[NOMBRE Y APELLIDOS DEL PARTICIPANTE],0),MATCH(A84,Tabla1[#Headers],0)),""),"")</f>
        <v/>
      </c>
      <c r="AB84" s="98" t="str">
        <f>IF(Tabla4[[#This Row],[Forma de pago]]="TARJETA PREPAGO",IFERROR(INDEX(USUARIOS,MATCH($E84,Tabla1[NOMBRE Y APELLIDOS DEL PARTICIPANTE],0),MATCH(A84,Tabla1[#Headers],0)),""),"")</f>
        <v/>
      </c>
      <c r="AC84" s="73" t="str">
        <f>IF(Tabla4[[#This Row],[Forma de pago]]="CHEQUE",Tabla4[[#This Row],[Nombre y apellidos del TITULAR DE LA UC]],(IF(Tabla4[[#This Row],[Forma de pago]]="CHEQUE PORTADOR","AL PORTADOR","")))</f>
        <v/>
      </c>
    </row>
    <row r="85" spans="1:29" x14ac:dyDescent="0.25">
      <c r="A85" s="88"/>
      <c r="B85" s="88"/>
      <c r="C85" s="8"/>
      <c r="D85" s="89"/>
      <c r="E85" s="8"/>
      <c r="F85" s="8" t="str">
        <f>IFERROR(VLOOKUP(Tabla4[[#This Row],[Nombre y apellidos del TITULAR DE LA UC]],Tabla1[[NOMBRE Y APELLIDOS DEL PARTICIPANTE]:[NIE]],3,FALSE),"")</f>
        <v/>
      </c>
      <c r="G85" s="8"/>
      <c r="H85" s="8"/>
      <c r="I85" s="8"/>
      <c r="J85" s="90"/>
      <c r="K85" s="91"/>
      <c r="L85" s="92" t="str">
        <f ca="1">IFERROR(INDEX(USUARIOS,MATCH($E85,Tabla1[NOMBRE Y APELLIDOS DEL PARTICIPANTE],0),MATCH($L$1,Tabla1[#Headers],0)),"")</f>
        <v/>
      </c>
      <c r="M85" s="93" t="str">
        <f>IFERROR(VLOOKUP(Tabla4[[#This Row],[Concepto]]&amp;"/"&amp;Tabla4[[#This Row],[Relación con el proyecto]],Tabla7[[Concepto/Relación con el proyecto]:[DESCRIPCIÓN ASIENTO]],2,FALSE),"")</f>
        <v/>
      </c>
      <c r="N85" s="94" t="str">
        <f>IFERROR(VLOOKUP(Tabla4[[#This Row],[Forma de pago]],'NO BORRAR'!$H$2:$I$6,2,FALSE),"")</f>
        <v/>
      </c>
      <c r="O85" s="95" t="str">
        <f>IF(Tabla4[[#This Row],[Total factura / recibí (3)]]="","",Tabla4[[#This Row],[Total factura / recibí (3)]])</f>
        <v/>
      </c>
      <c r="P85" s="95" t="str">
        <f>IF(Tabla4[[#This Row],[Total factura / recibí (3)]]="","",Tabla4[[#This Row],[Total factura / recibí (3)]])</f>
        <v/>
      </c>
      <c r="Q8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5" s="93" t="str">
        <f>IFERROR(IF(A85="CHEQUE","",IF(A85="EFECTIVO","EFECTIVO",IF(A85="TRANSFERENCIA",VLOOKUP(Tabla4[[#This Row],[Concepto]]&amp;"/"&amp;Tabla4[[#This Row],[Relación con el proyecto]],Tabla7[[Concepto/Relación con el proyecto]:[Nº DOCUMENTO]],5,FALSE),IF(A85="TARJETA PREPAGO",VLOOKUP(Tabla4[[#This Row],[Concepto]]&amp;"/"&amp;Tabla4[[#This Row],[Relación con el proyecto]],Tabla7[[Concepto/Relación con el proyecto]:[Nº DOCUMENTO]],5,FALSE),"")))),"")</f>
        <v/>
      </c>
      <c r="S85" s="94" t="str">
        <f ca="1">IFERROR(INDEX(USUARIOS,MATCH($E85,Tabla1[NOMBRE Y APELLIDOS DEL PARTICIPANTE],0),MATCH($S$1,Tabla1[#Headers],0)),"")</f>
        <v/>
      </c>
      <c r="T85" s="94" t="str">
        <f ca="1">IFERROR(INDEX(USUARIOS,MATCH($E85,Tabla1[NOMBRE Y APELLIDOS DEL PARTICIPANTE],0),MATCH($T$1,Tabla1[#Headers],0)),"")</f>
        <v/>
      </c>
      <c r="U85" s="94" t="str">
        <f>IF(Tabla4[[#This Row],[Nombre y apellidos del TITULAR DE LA UC]]="","",Tabla4[[#This Row],[Nombre y apellidos del TITULAR DE LA UC]])</f>
        <v/>
      </c>
      <c r="V85" s="96" t="str">
        <f>IFERROR(VLOOKUP(Tabla4[[#This Row],[Mes de Imputación]],'NO BORRAR'!$E$1:$G$13,2,FALSE),"")</f>
        <v/>
      </c>
      <c r="W85" s="96" t="str">
        <f>IFERROR(VLOOKUP(Tabla4[[#This Row],[Mes de Imputación]],'NO BORRAR'!$E$1:$G$13,3,FALSE),"")</f>
        <v/>
      </c>
      <c r="X85" s="94" t="str">
        <f>IFERROR(VLOOKUP(Tabla4[[#This Row],[Actuación]],'NO BORRAR'!$B$1:$D$8,3,FALSE),"")</f>
        <v/>
      </c>
      <c r="Y85" s="97" t="str">
        <f>IFERROR(VLOOKUP(Tabla4[[#This Row],[Localización]],'NO BORRAR'!$G$15:$H$24,2,FALSE),"")</f>
        <v/>
      </c>
      <c r="Z85" s="93" t="str">
        <f>IFERROR(VLOOKUP(Tabla4[[#This Row],[Actuación]],'NO BORRAR'!$B$1:$C$8,2,FALSE),"")</f>
        <v/>
      </c>
      <c r="AA85" s="93" t="str">
        <f>IF(Tabla4[[#This Row],[Forma de pago]]="TRANSFERENCIA",IFERROR(INDEX(USUARIOS,MATCH($E85,Tabla1[NOMBRE Y APELLIDOS DEL PARTICIPANTE],0),MATCH(A85,Tabla1[#Headers],0)),""),"")</f>
        <v/>
      </c>
      <c r="AB85" s="98" t="str">
        <f>IF(Tabla4[[#This Row],[Forma de pago]]="TARJETA PREPAGO",IFERROR(INDEX(USUARIOS,MATCH($E85,Tabla1[NOMBRE Y APELLIDOS DEL PARTICIPANTE],0),MATCH(A85,Tabla1[#Headers],0)),""),"")</f>
        <v/>
      </c>
      <c r="AC85" s="73" t="str">
        <f>IF(Tabla4[[#This Row],[Forma de pago]]="CHEQUE",Tabla4[[#This Row],[Nombre y apellidos del TITULAR DE LA UC]],(IF(Tabla4[[#This Row],[Forma de pago]]="CHEQUE PORTADOR","AL PORTADOR","")))</f>
        <v/>
      </c>
    </row>
    <row r="86" spans="1:29" x14ac:dyDescent="0.25">
      <c r="A86" s="88"/>
      <c r="B86" s="88"/>
      <c r="C86" s="8"/>
      <c r="D86" s="89"/>
      <c r="E86" s="8"/>
      <c r="F86" s="8" t="str">
        <f>IFERROR(VLOOKUP(Tabla4[[#This Row],[Nombre y apellidos del TITULAR DE LA UC]],Tabla1[[NOMBRE Y APELLIDOS DEL PARTICIPANTE]:[NIE]],3,FALSE),"")</f>
        <v/>
      </c>
      <c r="G86" s="8"/>
      <c r="H86" s="8"/>
      <c r="I86" s="8"/>
      <c r="J86" s="90"/>
      <c r="K86" s="91"/>
      <c r="L86" s="92" t="str">
        <f ca="1">IFERROR(INDEX(USUARIOS,MATCH($E86,Tabla1[NOMBRE Y APELLIDOS DEL PARTICIPANTE],0),MATCH($L$1,Tabla1[#Headers],0)),"")</f>
        <v/>
      </c>
      <c r="M86" s="93" t="str">
        <f>IFERROR(VLOOKUP(Tabla4[[#This Row],[Concepto]]&amp;"/"&amp;Tabla4[[#This Row],[Relación con el proyecto]],Tabla7[[Concepto/Relación con el proyecto]:[DESCRIPCIÓN ASIENTO]],2,FALSE),"")</f>
        <v/>
      </c>
      <c r="N86" s="94" t="str">
        <f>IFERROR(VLOOKUP(Tabla4[[#This Row],[Forma de pago]],'NO BORRAR'!$H$2:$I$6,2,FALSE),"")</f>
        <v/>
      </c>
      <c r="O86" s="95" t="str">
        <f>IF(Tabla4[[#This Row],[Total factura / recibí (3)]]="","",Tabla4[[#This Row],[Total factura / recibí (3)]])</f>
        <v/>
      </c>
      <c r="P86" s="95" t="str">
        <f>IF(Tabla4[[#This Row],[Total factura / recibí (3)]]="","",Tabla4[[#This Row],[Total factura / recibí (3)]])</f>
        <v/>
      </c>
      <c r="Q8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6" s="93" t="str">
        <f>IFERROR(IF(A86="CHEQUE","",IF(A86="EFECTIVO","EFECTIVO",IF(A86="TRANSFERENCIA",VLOOKUP(Tabla4[[#This Row],[Concepto]]&amp;"/"&amp;Tabla4[[#This Row],[Relación con el proyecto]],Tabla7[[Concepto/Relación con el proyecto]:[Nº DOCUMENTO]],5,FALSE),IF(A86="TARJETA PREPAGO",VLOOKUP(Tabla4[[#This Row],[Concepto]]&amp;"/"&amp;Tabla4[[#This Row],[Relación con el proyecto]],Tabla7[[Concepto/Relación con el proyecto]:[Nº DOCUMENTO]],5,FALSE),"")))),"")</f>
        <v/>
      </c>
      <c r="S86" s="94" t="str">
        <f ca="1">IFERROR(INDEX(USUARIOS,MATCH($E86,Tabla1[NOMBRE Y APELLIDOS DEL PARTICIPANTE],0),MATCH($S$1,Tabla1[#Headers],0)),"")</f>
        <v/>
      </c>
      <c r="T86" s="94" t="str">
        <f ca="1">IFERROR(INDEX(USUARIOS,MATCH($E86,Tabla1[NOMBRE Y APELLIDOS DEL PARTICIPANTE],0),MATCH($T$1,Tabla1[#Headers],0)),"")</f>
        <v/>
      </c>
      <c r="U86" s="94" t="str">
        <f>IF(Tabla4[[#This Row],[Nombre y apellidos del TITULAR DE LA UC]]="","",Tabla4[[#This Row],[Nombre y apellidos del TITULAR DE LA UC]])</f>
        <v/>
      </c>
      <c r="V86" s="96" t="str">
        <f>IFERROR(VLOOKUP(Tabla4[[#This Row],[Mes de Imputación]],'NO BORRAR'!$E$1:$G$13,2,FALSE),"")</f>
        <v/>
      </c>
      <c r="W86" s="96" t="str">
        <f>IFERROR(VLOOKUP(Tabla4[[#This Row],[Mes de Imputación]],'NO BORRAR'!$E$1:$G$13,3,FALSE),"")</f>
        <v/>
      </c>
      <c r="X86" s="94" t="str">
        <f>IFERROR(VLOOKUP(Tabla4[[#This Row],[Actuación]],'NO BORRAR'!$B$1:$D$8,3,FALSE),"")</f>
        <v/>
      </c>
      <c r="Y86" s="97" t="str">
        <f>IFERROR(VLOOKUP(Tabla4[[#This Row],[Localización]],'NO BORRAR'!$G$15:$H$24,2,FALSE),"")</f>
        <v/>
      </c>
      <c r="Z86" s="93" t="str">
        <f>IFERROR(VLOOKUP(Tabla4[[#This Row],[Actuación]],'NO BORRAR'!$B$1:$C$8,2,FALSE),"")</f>
        <v/>
      </c>
      <c r="AA86" s="93" t="str">
        <f>IF(Tabla4[[#This Row],[Forma de pago]]="TRANSFERENCIA",IFERROR(INDEX(USUARIOS,MATCH($E86,Tabla1[NOMBRE Y APELLIDOS DEL PARTICIPANTE],0),MATCH(A86,Tabla1[#Headers],0)),""),"")</f>
        <v/>
      </c>
      <c r="AB86" s="98" t="str">
        <f>IF(Tabla4[[#This Row],[Forma de pago]]="TARJETA PREPAGO",IFERROR(INDEX(USUARIOS,MATCH($E86,Tabla1[NOMBRE Y APELLIDOS DEL PARTICIPANTE],0),MATCH(A86,Tabla1[#Headers],0)),""),"")</f>
        <v/>
      </c>
      <c r="AC86" s="73" t="str">
        <f>IF(Tabla4[[#This Row],[Forma de pago]]="CHEQUE",Tabla4[[#This Row],[Nombre y apellidos del TITULAR DE LA UC]],(IF(Tabla4[[#This Row],[Forma de pago]]="CHEQUE PORTADOR","AL PORTADOR","")))</f>
        <v/>
      </c>
    </row>
    <row r="87" spans="1:29" x14ac:dyDescent="0.25">
      <c r="A87" s="88"/>
      <c r="B87" s="88"/>
      <c r="C87" s="8"/>
      <c r="D87" s="89"/>
      <c r="E87" s="8"/>
      <c r="F87" s="8" t="str">
        <f>IFERROR(VLOOKUP(Tabla4[[#This Row],[Nombre y apellidos del TITULAR DE LA UC]],Tabla1[[NOMBRE Y APELLIDOS DEL PARTICIPANTE]:[NIE]],3,FALSE),"")</f>
        <v/>
      </c>
      <c r="G87" s="8"/>
      <c r="H87" s="8"/>
      <c r="I87" s="8"/>
      <c r="J87" s="90"/>
      <c r="K87" s="91"/>
      <c r="L87" s="92" t="str">
        <f ca="1">IFERROR(INDEX(USUARIOS,MATCH($E87,Tabla1[NOMBRE Y APELLIDOS DEL PARTICIPANTE],0),MATCH($L$1,Tabla1[#Headers],0)),"")</f>
        <v/>
      </c>
      <c r="M87" s="93" t="str">
        <f>IFERROR(VLOOKUP(Tabla4[[#This Row],[Concepto]]&amp;"/"&amp;Tabla4[[#This Row],[Relación con el proyecto]],Tabla7[[Concepto/Relación con el proyecto]:[DESCRIPCIÓN ASIENTO]],2,FALSE),"")</f>
        <v/>
      </c>
      <c r="N87" s="94" t="str">
        <f>IFERROR(VLOOKUP(Tabla4[[#This Row],[Forma de pago]],'NO BORRAR'!$H$2:$I$6,2,FALSE),"")</f>
        <v/>
      </c>
      <c r="O87" s="95" t="str">
        <f>IF(Tabla4[[#This Row],[Total factura / recibí (3)]]="","",Tabla4[[#This Row],[Total factura / recibí (3)]])</f>
        <v/>
      </c>
      <c r="P87" s="95" t="str">
        <f>IF(Tabla4[[#This Row],[Total factura / recibí (3)]]="","",Tabla4[[#This Row],[Total factura / recibí (3)]])</f>
        <v/>
      </c>
      <c r="Q8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7" s="93" t="str">
        <f>IFERROR(IF(A87="CHEQUE","",IF(A87="EFECTIVO","EFECTIVO",IF(A87="TRANSFERENCIA",VLOOKUP(Tabla4[[#This Row],[Concepto]]&amp;"/"&amp;Tabla4[[#This Row],[Relación con el proyecto]],Tabla7[[Concepto/Relación con el proyecto]:[Nº DOCUMENTO]],5,FALSE),IF(A87="TARJETA PREPAGO",VLOOKUP(Tabla4[[#This Row],[Concepto]]&amp;"/"&amp;Tabla4[[#This Row],[Relación con el proyecto]],Tabla7[[Concepto/Relación con el proyecto]:[Nº DOCUMENTO]],5,FALSE),"")))),"")</f>
        <v/>
      </c>
      <c r="S87" s="94" t="str">
        <f ca="1">IFERROR(INDEX(USUARIOS,MATCH($E87,Tabla1[NOMBRE Y APELLIDOS DEL PARTICIPANTE],0),MATCH($S$1,Tabla1[#Headers],0)),"")</f>
        <v/>
      </c>
      <c r="T87" s="94" t="str">
        <f ca="1">IFERROR(INDEX(USUARIOS,MATCH($E87,Tabla1[NOMBRE Y APELLIDOS DEL PARTICIPANTE],0),MATCH($T$1,Tabla1[#Headers],0)),"")</f>
        <v/>
      </c>
      <c r="U87" s="94" t="str">
        <f>IF(Tabla4[[#This Row],[Nombre y apellidos del TITULAR DE LA UC]]="","",Tabla4[[#This Row],[Nombre y apellidos del TITULAR DE LA UC]])</f>
        <v/>
      </c>
      <c r="V87" s="96" t="str">
        <f>IFERROR(VLOOKUP(Tabla4[[#This Row],[Mes de Imputación]],'NO BORRAR'!$E$1:$G$13,2,FALSE),"")</f>
        <v/>
      </c>
      <c r="W87" s="96" t="str">
        <f>IFERROR(VLOOKUP(Tabla4[[#This Row],[Mes de Imputación]],'NO BORRAR'!$E$1:$G$13,3,FALSE),"")</f>
        <v/>
      </c>
      <c r="X87" s="94" t="str">
        <f>IFERROR(VLOOKUP(Tabla4[[#This Row],[Actuación]],'NO BORRAR'!$B$1:$D$8,3,FALSE),"")</f>
        <v/>
      </c>
      <c r="Y87" s="97" t="str">
        <f>IFERROR(VLOOKUP(Tabla4[[#This Row],[Localización]],'NO BORRAR'!$G$15:$H$24,2,FALSE),"")</f>
        <v/>
      </c>
      <c r="Z87" s="93" t="str">
        <f>IFERROR(VLOOKUP(Tabla4[[#This Row],[Actuación]],'NO BORRAR'!$B$1:$C$8,2,FALSE),"")</f>
        <v/>
      </c>
      <c r="AA87" s="93" t="str">
        <f>IF(Tabla4[[#This Row],[Forma de pago]]="TRANSFERENCIA",IFERROR(INDEX(USUARIOS,MATCH($E87,Tabla1[NOMBRE Y APELLIDOS DEL PARTICIPANTE],0),MATCH(A87,Tabla1[#Headers],0)),""),"")</f>
        <v/>
      </c>
      <c r="AB87" s="98" t="str">
        <f>IF(Tabla4[[#This Row],[Forma de pago]]="TARJETA PREPAGO",IFERROR(INDEX(USUARIOS,MATCH($E87,Tabla1[NOMBRE Y APELLIDOS DEL PARTICIPANTE],0),MATCH(A87,Tabla1[#Headers],0)),""),"")</f>
        <v/>
      </c>
      <c r="AC87" s="73" t="str">
        <f>IF(Tabla4[[#This Row],[Forma de pago]]="CHEQUE",Tabla4[[#This Row],[Nombre y apellidos del TITULAR DE LA UC]],(IF(Tabla4[[#This Row],[Forma de pago]]="CHEQUE PORTADOR","AL PORTADOR","")))</f>
        <v/>
      </c>
    </row>
    <row r="88" spans="1:29" x14ac:dyDescent="0.25">
      <c r="A88" s="88"/>
      <c r="B88" s="88"/>
      <c r="C88" s="8"/>
      <c r="D88" s="89"/>
      <c r="E88" s="8"/>
      <c r="F88" s="8" t="str">
        <f>IFERROR(VLOOKUP(Tabla4[[#This Row],[Nombre y apellidos del TITULAR DE LA UC]],Tabla1[[NOMBRE Y APELLIDOS DEL PARTICIPANTE]:[NIE]],3,FALSE),"")</f>
        <v/>
      </c>
      <c r="G88" s="8"/>
      <c r="H88" s="8"/>
      <c r="I88" s="8"/>
      <c r="J88" s="90"/>
      <c r="K88" s="91"/>
      <c r="L88" s="92" t="str">
        <f ca="1">IFERROR(INDEX(USUARIOS,MATCH($E88,Tabla1[NOMBRE Y APELLIDOS DEL PARTICIPANTE],0),MATCH($L$1,Tabla1[#Headers],0)),"")</f>
        <v/>
      </c>
      <c r="M88" s="93" t="str">
        <f>IFERROR(VLOOKUP(Tabla4[[#This Row],[Concepto]]&amp;"/"&amp;Tabla4[[#This Row],[Relación con el proyecto]],Tabla7[[Concepto/Relación con el proyecto]:[DESCRIPCIÓN ASIENTO]],2,FALSE),"")</f>
        <v/>
      </c>
      <c r="N88" s="94" t="str">
        <f>IFERROR(VLOOKUP(Tabla4[[#This Row],[Forma de pago]],'NO BORRAR'!$H$2:$I$6,2,FALSE),"")</f>
        <v/>
      </c>
      <c r="O88" s="95" t="str">
        <f>IF(Tabla4[[#This Row],[Total factura / recibí (3)]]="","",Tabla4[[#This Row],[Total factura / recibí (3)]])</f>
        <v/>
      </c>
      <c r="P88" s="95" t="str">
        <f>IF(Tabla4[[#This Row],[Total factura / recibí (3)]]="","",Tabla4[[#This Row],[Total factura / recibí (3)]])</f>
        <v/>
      </c>
      <c r="Q8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8" s="93" t="str">
        <f>IFERROR(IF(A88="CHEQUE","",IF(A88="EFECTIVO","EFECTIVO",IF(A88="TRANSFERENCIA",VLOOKUP(Tabla4[[#This Row],[Concepto]]&amp;"/"&amp;Tabla4[[#This Row],[Relación con el proyecto]],Tabla7[[Concepto/Relación con el proyecto]:[Nº DOCUMENTO]],5,FALSE),IF(A88="TARJETA PREPAGO",VLOOKUP(Tabla4[[#This Row],[Concepto]]&amp;"/"&amp;Tabla4[[#This Row],[Relación con el proyecto]],Tabla7[[Concepto/Relación con el proyecto]:[Nº DOCUMENTO]],5,FALSE),"")))),"")</f>
        <v/>
      </c>
      <c r="S88" s="94" t="str">
        <f ca="1">IFERROR(INDEX(USUARIOS,MATCH($E88,Tabla1[NOMBRE Y APELLIDOS DEL PARTICIPANTE],0),MATCH($S$1,Tabla1[#Headers],0)),"")</f>
        <v/>
      </c>
      <c r="T88" s="94" t="str">
        <f ca="1">IFERROR(INDEX(USUARIOS,MATCH($E88,Tabla1[NOMBRE Y APELLIDOS DEL PARTICIPANTE],0),MATCH($T$1,Tabla1[#Headers],0)),"")</f>
        <v/>
      </c>
      <c r="U88" s="94" t="str">
        <f>IF(Tabla4[[#This Row],[Nombre y apellidos del TITULAR DE LA UC]]="","",Tabla4[[#This Row],[Nombre y apellidos del TITULAR DE LA UC]])</f>
        <v/>
      </c>
      <c r="V88" s="96" t="str">
        <f>IFERROR(VLOOKUP(Tabla4[[#This Row],[Mes de Imputación]],'NO BORRAR'!$E$1:$G$13,2,FALSE),"")</f>
        <v/>
      </c>
      <c r="W88" s="96" t="str">
        <f>IFERROR(VLOOKUP(Tabla4[[#This Row],[Mes de Imputación]],'NO BORRAR'!$E$1:$G$13,3,FALSE),"")</f>
        <v/>
      </c>
      <c r="X88" s="94" t="str">
        <f>IFERROR(VLOOKUP(Tabla4[[#This Row],[Actuación]],'NO BORRAR'!$B$1:$D$8,3,FALSE),"")</f>
        <v/>
      </c>
      <c r="Y88" s="97" t="str">
        <f>IFERROR(VLOOKUP(Tabla4[[#This Row],[Localización]],'NO BORRAR'!$G$15:$H$24,2,FALSE),"")</f>
        <v/>
      </c>
      <c r="Z88" s="93" t="str">
        <f>IFERROR(VLOOKUP(Tabla4[[#This Row],[Actuación]],'NO BORRAR'!$B$1:$C$8,2,FALSE),"")</f>
        <v/>
      </c>
      <c r="AA88" s="93" t="str">
        <f>IF(Tabla4[[#This Row],[Forma de pago]]="TRANSFERENCIA",IFERROR(INDEX(USUARIOS,MATCH($E88,Tabla1[NOMBRE Y APELLIDOS DEL PARTICIPANTE],0),MATCH(A88,Tabla1[#Headers],0)),""),"")</f>
        <v/>
      </c>
      <c r="AB88" s="98" t="str">
        <f>IF(Tabla4[[#This Row],[Forma de pago]]="TARJETA PREPAGO",IFERROR(INDEX(USUARIOS,MATCH($E88,Tabla1[NOMBRE Y APELLIDOS DEL PARTICIPANTE],0),MATCH(A88,Tabla1[#Headers],0)),""),"")</f>
        <v/>
      </c>
      <c r="AC88" s="73" t="str">
        <f>IF(Tabla4[[#This Row],[Forma de pago]]="CHEQUE",Tabla4[[#This Row],[Nombre y apellidos del TITULAR DE LA UC]],(IF(Tabla4[[#This Row],[Forma de pago]]="CHEQUE PORTADOR","AL PORTADOR","")))</f>
        <v/>
      </c>
    </row>
    <row r="89" spans="1:29" x14ac:dyDescent="0.25">
      <c r="A89" s="88"/>
      <c r="B89" s="88"/>
      <c r="C89" s="8"/>
      <c r="D89" s="89"/>
      <c r="E89" s="8"/>
      <c r="F89" s="8" t="str">
        <f>IFERROR(VLOOKUP(Tabla4[[#This Row],[Nombre y apellidos del TITULAR DE LA UC]],Tabla1[[NOMBRE Y APELLIDOS DEL PARTICIPANTE]:[NIE]],3,FALSE),"")</f>
        <v/>
      </c>
      <c r="G89" s="8"/>
      <c r="H89" s="8"/>
      <c r="I89" s="8"/>
      <c r="J89" s="90"/>
      <c r="K89" s="91"/>
      <c r="L89" s="92" t="str">
        <f ca="1">IFERROR(INDEX(USUARIOS,MATCH($E89,Tabla1[NOMBRE Y APELLIDOS DEL PARTICIPANTE],0),MATCH($L$1,Tabla1[#Headers],0)),"")</f>
        <v/>
      </c>
      <c r="M89" s="93" t="str">
        <f>IFERROR(VLOOKUP(Tabla4[[#This Row],[Concepto]]&amp;"/"&amp;Tabla4[[#This Row],[Relación con el proyecto]],Tabla7[[Concepto/Relación con el proyecto]:[DESCRIPCIÓN ASIENTO]],2,FALSE),"")</f>
        <v/>
      </c>
      <c r="N89" s="94" t="str">
        <f>IFERROR(VLOOKUP(Tabla4[[#This Row],[Forma de pago]],'NO BORRAR'!$H$2:$I$6,2,FALSE),"")</f>
        <v/>
      </c>
      <c r="O89" s="95" t="str">
        <f>IF(Tabla4[[#This Row],[Total factura / recibí (3)]]="","",Tabla4[[#This Row],[Total factura / recibí (3)]])</f>
        <v/>
      </c>
      <c r="P89" s="95" t="str">
        <f>IF(Tabla4[[#This Row],[Total factura / recibí (3)]]="","",Tabla4[[#This Row],[Total factura / recibí (3)]])</f>
        <v/>
      </c>
      <c r="Q8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89" s="93" t="str">
        <f>IFERROR(IF(A89="CHEQUE","",IF(A89="EFECTIVO","EFECTIVO",IF(A89="TRANSFERENCIA",VLOOKUP(Tabla4[[#This Row],[Concepto]]&amp;"/"&amp;Tabla4[[#This Row],[Relación con el proyecto]],Tabla7[[Concepto/Relación con el proyecto]:[Nº DOCUMENTO]],5,FALSE),IF(A89="TARJETA PREPAGO",VLOOKUP(Tabla4[[#This Row],[Concepto]]&amp;"/"&amp;Tabla4[[#This Row],[Relación con el proyecto]],Tabla7[[Concepto/Relación con el proyecto]:[Nº DOCUMENTO]],5,FALSE),"")))),"")</f>
        <v/>
      </c>
      <c r="S89" s="94" t="str">
        <f ca="1">IFERROR(INDEX(USUARIOS,MATCH($E89,Tabla1[NOMBRE Y APELLIDOS DEL PARTICIPANTE],0),MATCH($S$1,Tabla1[#Headers],0)),"")</f>
        <v/>
      </c>
      <c r="T89" s="94" t="str">
        <f ca="1">IFERROR(INDEX(USUARIOS,MATCH($E89,Tabla1[NOMBRE Y APELLIDOS DEL PARTICIPANTE],0),MATCH($T$1,Tabla1[#Headers],0)),"")</f>
        <v/>
      </c>
      <c r="U89" s="94" t="str">
        <f>IF(Tabla4[[#This Row],[Nombre y apellidos del TITULAR DE LA UC]]="","",Tabla4[[#This Row],[Nombre y apellidos del TITULAR DE LA UC]])</f>
        <v/>
      </c>
      <c r="V89" s="96" t="str">
        <f>IFERROR(VLOOKUP(Tabla4[[#This Row],[Mes de Imputación]],'NO BORRAR'!$E$1:$G$13,2,FALSE),"")</f>
        <v/>
      </c>
      <c r="W89" s="96" t="str">
        <f>IFERROR(VLOOKUP(Tabla4[[#This Row],[Mes de Imputación]],'NO BORRAR'!$E$1:$G$13,3,FALSE),"")</f>
        <v/>
      </c>
      <c r="X89" s="94" t="str">
        <f>IFERROR(VLOOKUP(Tabla4[[#This Row],[Actuación]],'NO BORRAR'!$B$1:$D$8,3,FALSE),"")</f>
        <v/>
      </c>
      <c r="Y89" s="97" t="str">
        <f>IFERROR(VLOOKUP(Tabla4[[#This Row],[Localización]],'NO BORRAR'!$G$15:$H$24,2,FALSE),"")</f>
        <v/>
      </c>
      <c r="Z89" s="93" t="str">
        <f>IFERROR(VLOOKUP(Tabla4[[#This Row],[Actuación]],'NO BORRAR'!$B$1:$C$8,2,FALSE),"")</f>
        <v/>
      </c>
      <c r="AA89" s="93" t="str">
        <f>IF(Tabla4[[#This Row],[Forma de pago]]="TRANSFERENCIA",IFERROR(INDEX(USUARIOS,MATCH($E89,Tabla1[NOMBRE Y APELLIDOS DEL PARTICIPANTE],0),MATCH(A89,Tabla1[#Headers],0)),""),"")</f>
        <v/>
      </c>
      <c r="AB89" s="98" t="str">
        <f>IF(Tabla4[[#This Row],[Forma de pago]]="TARJETA PREPAGO",IFERROR(INDEX(USUARIOS,MATCH($E89,Tabla1[NOMBRE Y APELLIDOS DEL PARTICIPANTE],0),MATCH(A89,Tabla1[#Headers],0)),""),"")</f>
        <v/>
      </c>
      <c r="AC89" s="73" t="str">
        <f>IF(Tabla4[[#This Row],[Forma de pago]]="CHEQUE",Tabla4[[#This Row],[Nombre y apellidos del TITULAR DE LA UC]],(IF(Tabla4[[#This Row],[Forma de pago]]="CHEQUE PORTADOR","AL PORTADOR","")))</f>
        <v/>
      </c>
    </row>
    <row r="90" spans="1:29" x14ac:dyDescent="0.25">
      <c r="A90" s="88"/>
      <c r="B90" s="88"/>
      <c r="C90" s="8"/>
      <c r="D90" s="89"/>
      <c r="E90" s="8"/>
      <c r="F90" s="8" t="str">
        <f>IFERROR(VLOOKUP(Tabla4[[#This Row],[Nombre y apellidos del TITULAR DE LA UC]],Tabla1[[NOMBRE Y APELLIDOS DEL PARTICIPANTE]:[NIE]],3,FALSE),"")</f>
        <v/>
      </c>
      <c r="G90" s="8"/>
      <c r="H90" s="8"/>
      <c r="I90" s="8"/>
      <c r="J90" s="90"/>
      <c r="K90" s="91"/>
      <c r="L90" s="92" t="str">
        <f ca="1">IFERROR(INDEX(USUARIOS,MATCH($E90,Tabla1[NOMBRE Y APELLIDOS DEL PARTICIPANTE],0),MATCH($L$1,Tabla1[#Headers],0)),"")</f>
        <v/>
      </c>
      <c r="M90" s="93" t="str">
        <f>IFERROR(VLOOKUP(Tabla4[[#This Row],[Concepto]]&amp;"/"&amp;Tabla4[[#This Row],[Relación con el proyecto]],Tabla7[[Concepto/Relación con el proyecto]:[DESCRIPCIÓN ASIENTO]],2,FALSE),"")</f>
        <v/>
      </c>
      <c r="N90" s="94" t="str">
        <f>IFERROR(VLOOKUP(Tabla4[[#This Row],[Forma de pago]],'NO BORRAR'!$H$2:$I$6,2,FALSE),"")</f>
        <v/>
      </c>
      <c r="O90" s="95" t="str">
        <f>IF(Tabla4[[#This Row],[Total factura / recibí (3)]]="","",Tabla4[[#This Row],[Total factura / recibí (3)]])</f>
        <v/>
      </c>
      <c r="P90" s="95" t="str">
        <f>IF(Tabla4[[#This Row],[Total factura / recibí (3)]]="","",Tabla4[[#This Row],[Total factura / recibí (3)]])</f>
        <v/>
      </c>
      <c r="Q9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0" s="93" t="str">
        <f>IFERROR(IF(A90="CHEQUE","",IF(A90="EFECTIVO","EFECTIVO",IF(A90="TRANSFERENCIA",VLOOKUP(Tabla4[[#This Row],[Concepto]]&amp;"/"&amp;Tabla4[[#This Row],[Relación con el proyecto]],Tabla7[[Concepto/Relación con el proyecto]:[Nº DOCUMENTO]],5,FALSE),IF(A90="TARJETA PREPAGO",VLOOKUP(Tabla4[[#This Row],[Concepto]]&amp;"/"&amp;Tabla4[[#This Row],[Relación con el proyecto]],Tabla7[[Concepto/Relación con el proyecto]:[Nº DOCUMENTO]],5,FALSE),"")))),"")</f>
        <v/>
      </c>
      <c r="S90" s="94" t="str">
        <f ca="1">IFERROR(INDEX(USUARIOS,MATCH($E90,Tabla1[NOMBRE Y APELLIDOS DEL PARTICIPANTE],0),MATCH($S$1,Tabla1[#Headers],0)),"")</f>
        <v/>
      </c>
      <c r="T90" s="94" t="str">
        <f ca="1">IFERROR(INDEX(USUARIOS,MATCH($E90,Tabla1[NOMBRE Y APELLIDOS DEL PARTICIPANTE],0),MATCH($T$1,Tabla1[#Headers],0)),"")</f>
        <v/>
      </c>
      <c r="U90" s="94" t="str">
        <f>IF(Tabla4[[#This Row],[Nombre y apellidos del TITULAR DE LA UC]]="","",Tabla4[[#This Row],[Nombre y apellidos del TITULAR DE LA UC]])</f>
        <v/>
      </c>
      <c r="V90" s="96" t="str">
        <f>IFERROR(VLOOKUP(Tabla4[[#This Row],[Mes de Imputación]],'NO BORRAR'!$E$1:$G$13,2,FALSE),"")</f>
        <v/>
      </c>
      <c r="W90" s="96" t="str">
        <f>IFERROR(VLOOKUP(Tabla4[[#This Row],[Mes de Imputación]],'NO BORRAR'!$E$1:$G$13,3,FALSE),"")</f>
        <v/>
      </c>
      <c r="X90" s="94" t="str">
        <f>IFERROR(VLOOKUP(Tabla4[[#This Row],[Actuación]],'NO BORRAR'!$B$1:$D$8,3,FALSE),"")</f>
        <v/>
      </c>
      <c r="Y90" s="97" t="str">
        <f>IFERROR(VLOOKUP(Tabla4[[#This Row],[Localización]],'NO BORRAR'!$G$15:$H$24,2,FALSE),"")</f>
        <v/>
      </c>
      <c r="Z90" s="93" t="str">
        <f>IFERROR(VLOOKUP(Tabla4[[#This Row],[Actuación]],'NO BORRAR'!$B$1:$C$8,2,FALSE),"")</f>
        <v/>
      </c>
      <c r="AA90" s="93" t="str">
        <f>IF(Tabla4[[#This Row],[Forma de pago]]="TRANSFERENCIA",IFERROR(INDEX(USUARIOS,MATCH($E90,Tabla1[NOMBRE Y APELLIDOS DEL PARTICIPANTE],0),MATCH(A90,Tabla1[#Headers],0)),""),"")</f>
        <v/>
      </c>
      <c r="AB90" s="98" t="str">
        <f>IF(Tabla4[[#This Row],[Forma de pago]]="TARJETA PREPAGO",IFERROR(INDEX(USUARIOS,MATCH($E90,Tabla1[NOMBRE Y APELLIDOS DEL PARTICIPANTE],0),MATCH(A90,Tabla1[#Headers],0)),""),"")</f>
        <v/>
      </c>
      <c r="AC90" s="73" t="str">
        <f>IF(Tabla4[[#This Row],[Forma de pago]]="CHEQUE",Tabla4[[#This Row],[Nombre y apellidos del TITULAR DE LA UC]],(IF(Tabla4[[#This Row],[Forma de pago]]="CHEQUE PORTADOR","AL PORTADOR","")))</f>
        <v/>
      </c>
    </row>
    <row r="91" spans="1:29" x14ac:dyDescent="0.25">
      <c r="A91" s="88"/>
      <c r="B91" s="88"/>
      <c r="C91" s="8"/>
      <c r="D91" s="89"/>
      <c r="E91" s="8"/>
      <c r="F91" s="8" t="str">
        <f>IFERROR(VLOOKUP(Tabla4[[#This Row],[Nombre y apellidos del TITULAR DE LA UC]],Tabla1[[NOMBRE Y APELLIDOS DEL PARTICIPANTE]:[NIE]],3,FALSE),"")</f>
        <v/>
      </c>
      <c r="G91" s="8"/>
      <c r="H91" s="8"/>
      <c r="I91" s="8"/>
      <c r="J91" s="90"/>
      <c r="K91" s="91"/>
      <c r="L91" s="92" t="str">
        <f ca="1">IFERROR(INDEX(USUARIOS,MATCH($E91,Tabla1[NOMBRE Y APELLIDOS DEL PARTICIPANTE],0),MATCH($L$1,Tabla1[#Headers],0)),"")</f>
        <v/>
      </c>
      <c r="M91" s="93" t="str">
        <f>IFERROR(VLOOKUP(Tabla4[[#This Row],[Concepto]]&amp;"/"&amp;Tabla4[[#This Row],[Relación con el proyecto]],Tabla7[[Concepto/Relación con el proyecto]:[DESCRIPCIÓN ASIENTO]],2,FALSE),"")</f>
        <v/>
      </c>
      <c r="N91" s="94" t="str">
        <f>IFERROR(VLOOKUP(Tabla4[[#This Row],[Forma de pago]],'NO BORRAR'!$H$2:$I$6,2,FALSE),"")</f>
        <v/>
      </c>
      <c r="O91" s="95" t="str">
        <f>IF(Tabla4[[#This Row],[Total factura / recibí (3)]]="","",Tabla4[[#This Row],[Total factura / recibí (3)]])</f>
        <v/>
      </c>
      <c r="P91" s="95" t="str">
        <f>IF(Tabla4[[#This Row],[Total factura / recibí (3)]]="","",Tabla4[[#This Row],[Total factura / recibí (3)]])</f>
        <v/>
      </c>
      <c r="Q9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1" s="93" t="str">
        <f>IFERROR(IF(A91="CHEQUE","",IF(A91="EFECTIVO","EFECTIVO",IF(A91="TRANSFERENCIA",VLOOKUP(Tabla4[[#This Row],[Concepto]]&amp;"/"&amp;Tabla4[[#This Row],[Relación con el proyecto]],Tabla7[[Concepto/Relación con el proyecto]:[Nº DOCUMENTO]],5,FALSE),IF(A91="TARJETA PREPAGO",VLOOKUP(Tabla4[[#This Row],[Concepto]]&amp;"/"&amp;Tabla4[[#This Row],[Relación con el proyecto]],Tabla7[[Concepto/Relación con el proyecto]:[Nº DOCUMENTO]],5,FALSE),"")))),"")</f>
        <v/>
      </c>
      <c r="S91" s="94" t="str">
        <f ca="1">IFERROR(INDEX(USUARIOS,MATCH($E91,Tabla1[NOMBRE Y APELLIDOS DEL PARTICIPANTE],0),MATCH($S$1,Tabla1[#Headers],0)),"")</f>
        <v/>
      </c>
      <c r="T91" s="94" t="str">
        <f ca="1">IFERROR(INDEX(USUARIOS,MATCH($E91,Tabla1[NOMBRE Y APELLIDOS DEL PARTICIPANTE],0),MATCH($T$1,Tabla1[#Headers],0)),"")</f>
        <v/>
      </c>
      <c r="U91" s="94" t="str">
        <f>IF(Tabla4[[#This Row],[Nombre y apellidos del TITULAR DE LA UC]]="","",Tabla4[[#This Row],[Nombre y apellidos del TITULAR DE LA UC]])</f>
        <v/>
      </c>
      <c r="V91" s="96" t="str">
        <f>IFERROR(VLOOKUP(Tabla4[[#This Row],[Mes de Imputación]],'NO BORRAR'!$E$1:$G$13,2,FALSE),"")</f>
        <v/>
      </c>
      <c r="W91" s="96" t="str">
        <f>IFERROR(VLOOKUP(Tabla4[[#This Row],[Mes de Imputación]],'NO BORRAR'!$E$1:$G$13,3,FALSE),"")</f>
        <v/>
      </c>
      <c r="X91" s="94" t="str">
        <f>IFERROR(VLOOKUP(Tabla4[[#This Row],[Actuación]],'NO BORRAR'!$B$1:$D$8,3,FALSE),"")</f>
        <v/>
      </c>
      <c r="Y91" s="97" t="str">
        <f>IFERROR(VLOOKUP(Tabla4[[#This Row],[Localización]],'NO BORRAR'!$G$15:$H$24,2,FALSE),"")</f>
        <v/>
      </c>
      <c r="Z91" s="93" t="str">
        <f>IFERROR(VLOOKUP(Tabla4[[#This Row],[Actuación]],'NO BORRAR'!$B$1:$C$8,2,FALSE),"")</f>
        <v/>
      </c>
      <c r="AA91" s="93" t="str">
        <f>IF(Tabla4[[#This Row],[Forma de pago]]="TRANSFERENCIA",IFERROR(INDEX(USUARIOS,MATCH($E91,Tabla1[NOMBRE Y APELLIDOS DEL PARTICIPANTE],0),MATCH(A91,Tabla1[#Headers],0)),""),"")</f>
        <v/>
      </c>
      <c r="AB91" s="98" t="str">
        <f>IF(Tabla4[[#This Row],[Forma de pago]]="TARJETA PREPAGO",IFERROR(INDEX(USUARIOS,MATCH($E91,Tabla1[NOMBRE Y APELLIDOS DEL PARTICIPANTE],0),MATCH(A91,Tabla1[#Headers],0)),""),"")</f>
        <v/>
      </c>
      <c r="AC91" s="73" t="str">
        <f>IF(Tabla4[[#This Row],[Forma de pago]]="CHEQUE",Tabla4[[#This Row],[Nombre y apellidos del TITULAR DE LA UC]],(IF(Tabla4[[#This Row],[Forma de pago]]="CHEQUE PORTADOR","AL PORTADOR","")))</f>
        <v/>
      </c>
    </row>
    <row r="92" spans="1:29" x14ac:dyDescent="0.25">
      <c r="A92" s="88"/>
      <c r="B92" s="88"/>
      <c r="C92" s="8"/>
      <c r="D92" s="89"/>
      <c r="E92" s="8"/>
      <c r="F92" s="8" t="str">
        <f>IFERROR(VLOOKUP(Tabla4[[#This Row],[Nombre y apellidos del TITULAR DE LA UC]],Tabla1[[NOMBRE Y APELLIDOS DEL PARTICIPANTE]:[NIE]],3,FALSE),"")</f>
        <v/>
      </c>
      <c r="G92" s="8"/>
      <c r="H92" s="8"/>
      <c r="I92" s="8"/>
      <c r="J92" s="90"/>
      <c r="K92" s="91"/>
      <c r="L92" s="92" t="str">
        <f ca="1">IFERROR(INDEX(USUARIOS,MATCH($E92,Tabla1[NOMBRE Y APELLIDOS DEL PARTICIPANTE],0),MATCH($L$1,Tabla1[#Headers],0)),"")</f>
        <v/>
      </c>
      <c r="M92" s="93" t="str">
        <f>IFERROR(VLOOKUP(Tabla4[[#This Row],[Concepto]]&amp;"/"&amp;Tabla4[[#This Row],[Relación con el proyecto]],Tabla7[[Concepto/Relación con el proyecto]:[DESCRIPCIÓN ASIENTO]],2,FALSE),"")</f>
        <v/>
      </c>
      <c r="N92" s="94" t="str">
        <f>IFERROR(VLOOKUP(Tabla4[[#This Row],[Forma de pago]],'NO BORRAR'!$H$2:$I$6,2,FALSE),"")</f>
        <v/>
      </c>
      <c r="O92" s="95" t="str">
        <f>IF(Tabla4[[#This Row],[Total factura / recibí (3)]]="","",Tabla4[[#This Row],[Total factura / recibí (3)]])</f>
        <v/>
      </c>
      <c r="P92" s="95" t="str">
        <f>IF(Tabla4[[#This Row],[Total factura / recibí (3)]]="","",Tabla4[[#This Row],[Total factura / recibí (3)]])</f>
        <v/>
      </c>
      <c r="Q9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2" s="93" t="str">
        <f>IFERROR(IF(A92="CHEQUE","",IF(A92="EFECTIVO","EFECTIVO",IF(A92="TRANSFERENCIA",VLOOKUP(Tabla4[[#This Row],[Concepto]]&amp;"/"&amp;Tabla4[[#This Row],[Relación con el proyecto]],Tabla7[[Concepto/Relación con el proyecto]:[Nº DOCUMENTO]],5,FALSE),IF(A92="TARJETA PREPAGO",VLOOKUP(Tabla4[[#This Row],[Concepto]]&amp;"/"&amp;Tabla4[[#This Row],[Relación con el proyecto]],Tabla7[[Concepto/Relación con el proyecto]:[Nº DOCUMENTO]],5,FALSE),"")))),"")</f>
        <v/>
      </c>
      <c r="S92" s="94" t="str">
        <f ca="1">IFERROR(INDEX(USUARIOS,MATCH($E92,Tabla1[NOMBRE Y APELLIDOS DEL PARTICIPANTE],0),MATCH($S$1,Tabla1[#Headers],0)),"")</f>
        <v/>
      </c>
      <c r="T92" s="94" t="str">
        <f ca="1">IFERROR(INDEX(USUARIOS,MATCH($E92,Tabla1[NOMBRE Y APELLIDOS DEL PARTICIPANTE],0),MATCH($T$1,Tabla1[#Headers],0)),"")</f>
        <v/>
      </c>
      <c r="U92" s="94" t="str">
        <f>IF(Tabla4[[#This Row],[Nombre y apellidos del TITULAR DE LA UC]]="","",Tabla4[[#This Row],[Nombre y apellidos del TITULAR DE LA UC]])</f>
        <v/>
      </c>
      <c r="V92" s="96" t="str">
        <f>IFERROR(VLOOKUP(Tabla4[[#This Row],[Mes de Imputación]],'NO BORRAR'!$E$1:$G$13,2,FALSE),"")</f>
        <v/>
      </c>
      <c r="W92" s="96" t="str">
        <f>IFERROR(VLOOKUP(Tabla4[[#This Row],[Mes de Imputación]],'NO BORRAR'!$E$1:$G$13,3,FALSE),"")</f>
        <v/>
      </c>
      <c r="X92" s="94" t="str">
        <f>IFERROR(VLOOKUP(Tabla4[[#This Row],[Actuación]],'NO BORRAR'!$B$1:$D$8,3,FALSE),"")</f>
        <v/>
      </c>
      <c r="Y92" s="97" t="str">
        <f>IFERROR(VLOOKUP(Tabla4[[#This Row],[Localización]],'NO BORRAR'!$G$15:$H$24,2,FALSE),"")</f>
        <v/>
      </c>
      <c r="Z92" s="93" t="str">
        <f>IFERROR(VLOOKUP(Tabla4[[#This Row],[Actuación]],'NO BORRAR'!$B$1:$C$8,2,FALSE),"")</f>
        <v/>
      </c>
      <c r="AA92" s="93" t="str">
        <f>IF(Tabla4[[#This Row],[Forma de pago]]="TRANSFERENCIA",IFERROR(INDEX(USUARIOS,MATCH($E92,Tabla1[NOMBRE Y APELLIDOS DEL PARTICIPANTE],0),MATCH(A92,Tabla1[#Headers],0)),""),"")</f>
        <v/>
      </c>
      <c r="AB92" s="98" t="str">
        <f>IF(Tabla4[[#This Row],[Forma de pago]]="TARJETA PREPAGO",IFERROR(INDEX(USUARIOS,MATCH($E92,Tabla1[NOMBRE Y APELLIDOS DEL PARTICIPANTE],0),MATCH(A92,Tabla1[#Headers],0)),""),"")</f>
        <v/>
      </c>
      <c r="AC92" s="73" t="str">
        <f>IF(Tabla4[[#This Row],[Forma de pago]]="CHEQUE",Tabla4[[#This Row],[Nombre y apellidos del TITULAR DE LA UC]],(IF(Tabla4[[#This Row],[Forma de pago]]="CHEQUE PORTADOR","AL PORTADOR","")))</f>
        <v/>
      </c>
    </row>
    <row r="93" spans="1:29" x14ac:dyDescent="0.25">
      <c r="A93" s="88"/>
      <c r="B93" s="88"/>
      <c r="C93" s="8"/>
      <c r="D93" s="89"/>
      <c r="E93" s="8"/>
      <c r="F93" s="8" t="str">
        <f>IFERROR(VLOOKUP(Tabla4[[#This Row],[Nombre y apellidos del TITULAR DE LA UC]],Tabla1[[NOMBRE Y APELLIDOS DEL PARTICIPANTE]:[NIE]],3,FALSE),"")</f>
        <v/>
      </c>
      <c r="G93" s="8"/>
      <c r="H93" s="8"/>
      <c r="I93" s="8"/>
      <c r="J93" s="90"/>
      <c r="K93" s="91"/>
      <c r="L93" s="92" t="str">
        <f ca="1">IFERROR(INDEX(USUARIOS,MATCH($E93,Tabla1[NOMBRE Y APELLIDOS DEL PARTICIPANTE],0),MATCH($L$1,Tabla1[#Headers],0)),"")</f>
        <v/>
      </c>
      <c r="M93" s="93" t="str">
        <f>IFERROR(VLOOKUP(Tabla4[[#This Row],[Concepto]]&amp;"/"&amp;Tabla4[[#This Row],[Relación con el proyecto]],Tabla7[[Concepto/Relación con el proyecto]:[DESCRIPCIÓN ASIENTO]],2,FALSE),"")</f>
        <v/>
      </c>
      <c r="N93" s="94" t="str">
        <f>IFERROR(VLOOKUP(Tabla4[[#This Row],[Forma de pago]],'NO BORRAR'!$H$2:$I$6,2,FALSE),"")</f>
        <v/>
      </c>
      <c r="O93" s="95" t="str">
        <f>IF(Tabla4[[#This Row],[Total factura / recibí (3)]]="","",Tabla4[[#This Row],[Total factura / recibí (3)]])</f>
        <v/>
      </c>
      <c r="P93" s="95" t="str">
        <f>IF(Tabla4[[#This Row],[Total factura / recibí (3)]]="","",Tabla4[[#This Row],[Total factura / recibí (3)]])</f>
        <v/>
      </c>
      <c r="Q9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3" s="93" t="str">
        <f>IFERROR(IF(A93="CHEQUE","",IF(A93="EFECTIVO","EFECTIVO",IF(A93="TRANSFERENCIA",VLOOKUP(Tabla4[[#This Row],[Concepto]]&amp;"/"&amp;Tabla4[[#This Row],[Relación con el proyecto]],Tabla7[[Concepto/Relación con el proyecto]:[Nº DOCUMENTO]],5,FALSE),IF(A93="TARJETA PREPAGO",VLOOKUP(Tabla4[[#This Row],[Concepto]]&amp;"/"&amp;Tabla4[[#This Row],[Relación con el proyecto]],Tabla7[[Concepto/Relación con el proyecto]:[Nº DOCUMENTO]],5,FALSE),"")))),"")</f>
        <v/>
      </c>
      <c r="S93" s="94" t="str">
        <f ca="1">IFERROR(INDEX(USUARIOS,MATCH($E93,Tabla1[NOMBRE Y APELLIDOS DEL PARTICIPANTE],0),MATCH($S$1,Tabla1[#Headers],0)),"")</f>
        <v/>
      </c>
      <c r="T93" s="94" t="str">
        <f ca="1">IFERROR(INDEX(USUARIOS,MATCH($E93,Tabla1[NOMBRE Y APELLIDOS DEL PARTICIPANTE],0),MATCH($T$1,Tabla1[#Headers],0)),"")</f>
        <v/>
      </c>
      <c r="U93" s="94" t="str">
        <f>IF(Tabla4[[#This Row],[Nombre y apellidos del TITULAR DE LA UC]]="","",Tabla4[[#This Row],[Nombre y apellidos del TITULAR DE LA UC]])</f>
        <v/>
      </c>
      <c r="V93" s="96" t="str">
        <f>IFERROR(VLOOKUP(Tabla4[[#This Row],[Mes de Imputación]],'NO BORRAR'!$E$1:$G$13,2,FALSE),"")</f>
        <v/>
      </c>
      <c r="W93" s="96" t="str">
        <f>IFERROR(VLOOKUP(Tabla4[[#This Row],[Mes de Imputación]],'NO BORRAR'!$E$1:$G$13,3,FALSE),"")</f>
        <v/>
      </c>
      <c r="X93" s="94" t="str">
        <f>IFERROR(VLOOKUP(Tabla4[[#This Row],[Actuación]],'NO BORRAR'!$B$1:$D$8,3,FALSE),"")</f>
        <v/>
      </c>
      <c r="Y93" s="97" t="str">
        <f>IFERROR(VLOOKUP(Tabla4[[#This Row],[Localización]],'NO BORRAR'!$G$15:$H$24,2,FALSE),"")</f>
        <v/>
      </c>
      <c r="Z93" s="93" t="str">
        <f>IFERROR(VLOOKUP(Tabla4[[#This Row],[Actuación]],'NO BORRAR'!$B$1:$C$8,2,FALSE),"")</f>
        <v/>
      </c>
      <c r="AA93" s="93" t="str">
        <f>IF(Tabla4[[#This Row],[Forma de pago]]="TRANSFERENCIA",IFERROR(INDEX(USUARIOS,MATCH($E93,Tabla1[NOMBRE Y APELLIDOS DEL PARTICIPANTE],0),MATCH(A93,Tabla1[#Headers],0)),""),"")</f>
        <v/>
      </c>
      <c r="AB93" s="98" t="str">
        <f>IF(Tabla4[[#This Row],[Forma de pago]]="TARJETA PREPAGO",IFERROR(INDEX(USUARIOS,MATCH($E93,Tabla1[NOMBRE Y APELLIDOS DEL PARTICIPANTE],0),MATCH(A93,Tabla1[#Headers],0)),""),"")</f>
        <v/>
      </c>
      <c r="AC93" s="73" t="str">
        <f>IF(Tabla4[[#This Row],[Forma de pago]]="CHEQUE",Tabla4[[#This Row],[Nombre y apellidos del TITULAR DE LA UC]],(IF(Tabla4[[#This Row],[Forma de pago]]="CHEQUE PORTADOR","AL PORTADOR","")))</f>
        <v/>
      </c>
    </row>
    <row r="94" spans="1:29" x14ac:dyDescent="0.25">
      <c r="A94" s="88"/>
      <c r="B94" s="88"/>
      <c r="C94" s="8"/>
      <c r="D94" s="89"/>
      <c r="E94" s="8"/>
      <c r="F94" s="8" t="str">
        <f>IFERROR(VLOOKUP(Tabla4[[#This Row],[Nombre y apellidos del TITULAR DE LA UC]],Tabla1[[NOMBRE Y APELLIDOS DEL PARTICIPANTE]:[NIE]],3,FALSE),"")</f>
        <v/>
      </c>
      <c r="G94" s="8"/>
      <c r="H94" s="8"/>
      <c r="I94" s="8"/>
      <c r="J94" s="90"/>
      <c r="K94" s="91"/>
      <c r="L94" s="92" t="str">
        <f ca="1">IFERROR(INDEX(USUARIOS,MATCH($E94,Tabla1[NOMBRE Y APELLIDOS DEL PARTICIPANTE],0),MATCH($L$1,Tabla1[#Headers],0)),"")</f>
        <v/>
      </c>
      <c r="M94" s="93" t="str">
        <f>IFERROR(VLOOKUP(Tabla4[[#This Row],[Concepto]]&amp;"/"&amp;Tabla4[[#This Row],[Relación con el proyecto]],Tabla7[[Concepto/Relación con el proyecto]:[DESCRIPCIÓN ASIENTO]],2,FALSE),"")</f>
        <v/>
      </c>
      <c r="N94" s="94" t="str">
        <f>IFERROR(VLOOKUP(Tabla4[[#This Row],[Forma de pago]],'NO BORRAR'!$H$2:$I$6,2,FALSE),"")</f>
        <v/>
      </c>
      <c r="O94" s="95" t="str">
        <f>IF(Tabla4[[#This Row],[Total factura / recibí (3)]]="","",Tabla4[[#This Row],[Total factura / recibí (3)]])</f>
        <v/>
      </c>
      <c r="P94" s="95" t="str">
        <f>IF(Tabla4[[#This Row],[Total factura / recibí (3)]]="","",Tabla4[[#This Row],[Total factura / recibí (3)]])</f>
        <v/>
      </c>
      <c r="Q9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4" s="93" t="str">
        <f>IFERROR(IF(A94="CHEQUE","",IF(A94="EFECTIVO","EFECTIVO",IF(A94="TRANSFERENCIA",VLOOKUP(Tabla4[[#This Row],[Concepto]]&amp;"/"&amp;Tabla4[[#This Row],[Relación con el proyecto]],Tabla7[[Concepto/Relación con el proyecto]:[Nº DOCUMENTO]],5,FALSE),IF(A94="TARJETA PREPAGO",VLOOKUP(Tabla4[[#This Row],[Concepto]]&amp;"/"&amp;Tabla4[[#This Row],[Relación con el proyecto]],Tabla7[[Concepto/Relación con el proyecto]:[Nº DOCUMENTO]],5,FALSE),"")))),"")</f>
        <v/>
      </c>
      <c r="S94" s="94" t="str">
        <f ca="1">IFERROR(INDEX(USUARIOS,MATCH($E94,Tabla1[NOMBRE Y APELLIDOS DEL PARTICIPANTE],0),MATCH($S$1,Tabla1[#Headers],0)),"")</f>
        <v/>
      </c>
      <c r="T94" s="94" t="str">
        <f ca="1">IFERROR(INDEX(USUARIOS,MATCH($E94,Tabla1[NOMBRE Y APELLIDOS DEL PARTICIPANTE],0),MATCH($T$1,Tabla1[#Headers],0)),"")</f>
        <v/>
      </c>
      <c r="U94" s="94" t="str">
        <f>IF(Tabla4[[#This Row],[Nombre y apellidos del TITULAR DE LA UC]]="","",Tabla4[[#This Row],[Nombre y apellidos del TITULAR DE LA UC]])</f>
        <v/>
      </c>
      <c r="V94" s="96" t="str">
        <f>IFERROR(VLOOKUP(Tabla4[[#This Row],[Mes de Imputación]],'NO BORRAR'!$E$1:$G$13,2,FALSE),"")</f>
        <v/>
      </c>
      <c r="W94" s="96" t="str">
        <f>IFERROR(VLOOKUP(Tabla4[[#This Row],[Mes de Imputación]],'NO BORRAR'!$E$1:$G$13,3,FALSE),"")</f>
        <v/>
      </c>
      <c r="X94" s="94" t="str">
        <f>IFERROR(VLOOKUP(Tabla4[[#This Row],[Actuación]],'NO BORRAR'!$B$1:$D$8,3,FALSE),"")</f>
        <v/>
      </c>
      <c r="Y94" s="97" t="str">
        <f>IFERROR(VLOOKUP(Tabla4[[#This Row],[Localización]],'NO BORRAR'!$G$15:$H$24,2,FALSE),"")</f>
        <v/>
      </c>
      <c r="Z94" s="93" t="str">
        <f>IFERROR(VLOOKUP(Tabla4[[#This Row],[Actuación]],'NO BORRAR'!$B$1:$C$8,2,FALSE),"")</f>
        <v/>
      </c>
      <c r="AA94" s="93" t="str">
        <f>IF(Tabla4[[#This Row],[Forma de pago]]="TRANSFERENCIA",IFERROR(INDEX(USUARIOS,MATCH($E94,Tabla1[NOMBRE Y APELLIDOS DEL PARTICIPANTE],0),MATCH(A94,Tabla1[#Headers],0)),""),"")</f>
        <v/>
      </c>
      <c r="AB94" s="98" t="str">
        <f>IF(Tabla4[[#This Row],[Forma de pago]]="TARJETA PREPAGO",IFERROR(INDEX(USUARIOS,MATCH($E94,Tabla1[NOMBRE Y APELLIDOS DEL PARTICIPANTE],0),MATCH(A94,Tabla1[#Headers],0)),""),"")</f>
        <v/>
      </c>
      <c r="AC94" s="73" t="str">
        <f>IF(Tabla4[[#This Row],[Forma de pago]]="CHEQUE",Tabla4[[#This Row],[Nombre y apellidos del TITULAR DE LA UC]],(IF(Tabla4[[#This Row],[Forma de pago]]="CHEQUE PORTADOR","AL PORTADOR","")))</f>
        <v/>
      </c>
    </row>
    <row r="95" spans="1:29" x14ac:dyDescent="0.25">
      <c r="A95" s="88"/>
      <c r="B95" s="88"/>
      <c r="C95" s="8"/>
      <c r="D95" s="89"/>
      <c r="E95" s="8"/>
      <c r="F95" s="8" t="str">
        <f>IFERROR(VLOOKUP(Tabla4[[#This Row],[Nombre y apellidos del TITULAR DE LA UC]],Tabla1[[NOMBRE Y APELLIDOS DEL PARTICIPANTE]:[NIE]],3,FALSE),"")</f>
        <v/>
      </c>
      <c r="G95" s="8"/>
      <c r="H95" s="8"/>
      <c r="I95" s="8"/>
      <c r="J95" s="90"/>
      <c r="K95" s="91"/>
      <c r="L95" s="92" t="str">
        <f ca="1">IFERROR(INDEX(USUARIOS,MATCH($E95,Tabla1[NOMBRE Y APELLIDOS DEL PARTICIPANTE],0),MATCH($L$1,Tabla1[#Headers],0)),"")</f>
        <v/>
      </c>
      <c r="M95" s="93" t="str">
        <f>IFERROR(VLOOKUP(Tabla4[[#This Row],[Concepto]]&amp;"/"&amp;Tabla4[[#This Row],[Relación con el proyecto]],Tabla7[[Concepto/Relación con el proyecto]:[DESCRIPCIÓN ASIENTO]],2,FALSE),"")</f>
        <v/>
      </c>
      <c r="N95" s="94" t="str">
        <f>IFERROR(VLOOKUP(Tabla4[[#This Row],[Forma de pago]],'NO BORRAR'!$H$2:$I$6,2,FALSE),"")</f>
        <v/>
      </c>
      <c r="O95" s="95" t="str">
        <f>IF(Tabla4[[#This Row],[Total factura / recibí (3)]]="","",Tabla4[[#This Row],[Total factura / recibí (3)]])</f>
        <v/>
      </c>
      <c r="P95" s="95" t="str">
        <f>IF(Tabla4[[#This Row],[Total factura / recibí (3)]]="","",Tabla4[[#This Row],[Total factura / recibí (3)]])</f>
        <v/>
      </c>
      <c r="Q9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5" s="93" t="str">
        <f>IFERROR(IF(A95="CHEQUE","",IF(A95="EFECTIVO","EFECTIVO",IF(A95="TRANSFERENCIA",VLOOKUP(Tabla4[[#This Row],[Concepto]]&amp;"/"&amp;Tabla4[[#This Row],[Relación con el proyecto]],Tabla7[[Concepto/Relación con el proyecto]:[Nº DOCUMENTO]],5,FALSE),IF(A95="TARJETA PREPAGO",VLOOKUP(Tabla4[[#This Row],[Concepto]]&amp;"/"&amp;Tabla4[[#This Row],[Relación con el proyecto]],Tabla7[[Concepto/Relación con el proyecto]:[Nº DOCUMENTO]],5,FALSE),"")))),"")</f>
        <v/>
      </c>
      <c r="S95" s="94" t="str">
        <f ca="1">IFERROR(INDEX(USUARIOS,MATCH($E95,Tabla1[NOMBRE Y APELLIDOS DEL PARTICIPANTE],0),MATCH($S$1,Tabla1[#Headers],0)),"")</f>
        <v/>
      </c>
      <c r="T95" s="94" t="str">
        <f ca="1">IFERROR(INDEX(USUARIOS,MATCH($E95,Tabla1[NOMBRE Y APELLIDOS DEL PARTICIPANTE],0),MATCH($T$1,Tabla1[#Headers],0)),"")</f>
        <v/>
      </c>
      <c r="U95" s="94" t="str">
        <f>IF(Tabla4[[#This Row],[Nombre y apellidos del TITULAR DE LA UC]]="","",Tabla4[[#This Row],[Nombre y apellidos del TITULAR DE LA UC]])</f>
        <v/>
      </c>
      <c r="V95" s="96" t="str">
        <f>IFERROR(VLOOKUP(Tabla4[[#This Row],[Mes de Imputación]],'NO BORRAR'!$E$1:$G$13,2,FALSE),"")</f>
        <v/>
      </c>
      <c r="W95" s="96" t="str">
        <f>IFERROR(VLOOKUP(Tabla4[[#This Row],[Mes de Imputación]],'NO BORRAR'!$E$1:$G$13,3,FALSE),"")</f>
        <v/>
      </c>
      <c r="X95" s="94" t="str">
        <f>IFERROR(VLOOKUP(Tabla4[[#This Row],[Actuación]],'NO BORRAR'!$B$1:$D$8,3,FALSE),"")</f>
        <v/>
      </c>
      <c r="Y95" s="97" t="str">
        <f>IFERROR(VLOOKUP(Tabla4[[#This Row],[Localización]],'NO BORRAR'!$G$15:$H$24,2,FALSE),"")</f>
        <v/>
      </c>
      <c r="Z95" s="93" t="str">
        <f>IFERROR(VLOOKUP(Tabla4[[#This Row],[Actuación]],'NO BORRAR'!$B$1:$C$8,2,FALSE),"")</f>
        <v/>
      </c>
      <c r="AA95" s="93" t="str">
        <f>IF(Tabla4[[#This Row],[Forma de pago]]="TRANSFERENCIA",IFERROR(INDEX(USUARIOS,MATCH($E95,Tabla1[NOMBRE Y APELLIDOS DEL PARTICIPANTE],0),MATCH(A95,Tabla1[#Headers],0)),""),"")</f>
        <v/>
      </c>
      <c r="AB95" s="98" t="str">
        <f>IF(Tabla4[[#This Row],[Forma de pago]]="TARJETA PREPAGO",IFERROR(INDEX(USUARIOS,MATCH($E95,Tabla1[NOMBRE Y APELLIDOS DEL PARTICIPANTE],0),MATCH(A95,Tabla1[#Headers],0)),""),"")</f>
        <v/>
      </c>
      <c r="AC95" s="73" t="str">
        <f>IF(Tabla4[[#This Row],[Forma de pago]]="CHEQUE",Tabla4[[#This Row],[Nombre y apellidos del TITULAR DE LA UC]],(IF(Tabla4[[#This Row],[Forma de pago]]="CHEQUE PORTADOR","AL PORTADOR","")))</f>
        <v/>
      </c>
    </row>
    <row r="96" spans="1:29" x14ac:dyDescent="0.25">
      <c r="A96" s="88"/>
      <c r="B96" s="88"/>
      <c r="C96" s="8"/>
      <c r="D96" s="89"/>
      <c r="E96" s="8"/>
      <c r="F96" s="8" t="str">
        <f>IFERROR(VLOOKUP(Tabla4[[#This Row],[Nombre y apellidos del TITULAR DE LA UC]],Tabla1[[NOMBRE Y APELLIDOS DEL PARTICIPANTE]:[NIE]],3,FALSE),"")</f>
        <v/>
      </c>
      <c r="G96" s="8"/>
      <c r="H96" s="8"/>
      <c r="I96" s="8"/>
      <c r="J96" s="90"/>
      <c r="K96" s="91"/>
      <c r="L96" s="92" t="str">
        <f ca="1">IFERROR(INDEX(USUARIOS,MATCH($E96,Tabla1[NOMBRE Y APELLIDOS DEL PARTICIPANTE],0),MATCH($L$1,Tabla1[#Headers],0)),"")</f>
        <v/>
      </c>
      <c r="M96" s="93" t="str">
        <f>IFERROR(VLOOKUP(Tabla4[[#This Row],[Concepto]]&amp;"/"&amp;Tabla4[[#This Row],[Relación con el proyecto]],Tabla7[[Concepto/Relación con el proyecto]:[DESCRIPCIÓN ASIENTO]],2,FALSE),"")</f>
        <v/>
      </c>
      <c r="N96" s="94" t="str">
        <f>IFERROR(VLOOKUP(Tabla4[[#This Row],[Forma de pago]],'NO BORRAR'!$H$2:$I$6,2,FALSE),"")</f>
        <v/>
      </c>
      <c r="O96" s="95" t="str">
        <f>IF(Tabla4[[#This Row],[Total factura / recibí (3)]]="","",Tabla4[[#This Row],[Total factura / recibí (3)]])</f>
        <v/>
      </c>
      <c r="P96" s="95" t="str">
        <f>IF(Tabla4[[#This Row],[Total factura / recibí (3)]]="","",Tabla4[[#This Row],[Total factura / recibí (3)]])</f>
        <v/>
      </c>
      <c r="Q9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6" s="93" t="str">
        <f>IFERROR(IF(A96="CHEQUE","",IF(A96="EFECTIVO","EFECTIVO",IF(A96="TRANSFERENCIA",VLOOKUP(Tabla4[[#This Row],[Concepto]]&amp;"/"&amp;Tabla4[[#This Row],[Relación con el proyecto]],Tabla7[[Concepto/Relación con el proyecto]:[Nº DOCUMENTO]],5,FALSE),IF(A96="TARJETA PREPAGO",VLOOKUP(Tabla4[[#This Row],[Concepto]]&amp;"/"&amp;Tabla4[[#This Row],[Relación con el proyecto]],Tabla7[[Concepto/Relación con el proyecto]:[Nº DOCUMENTO]],5,FALSE),"")))),"")</f>
        <v/>
      </c>
      <c r="S96" s="94" t="str">
        <f ca="1">IFERROR(INDEX(USUARIOS,MATCH($E96,Tabla1[NOMBRE Y APELLIDOS DEL PARTICIPANTE],0),MATCH($S$1,Tabla1[#Headers],0)),"")</f>
        <v/>
      </c>
      <c r="T96" s="94" t="str">
        <f ca="1">IFERROR(INDEX(USUARIOS,MATCH($E96,Tabla1[NOMBRE Y APELLIDOS DEL PARTICIPANTE],0),MATCH($T$1,Tabla1[#Headers],0)),"")</f>
        <v/>
      </c>
      <c r="U96" s="94" t="str">
        <f>IF(Tabla4[[#This Row],[Nombre y apellidos del TITULAR DE LA UC]]="","",Tabla4[[#This Row],[Nombre y apellidos del TITULAR DE LA UC]])</f>
        <v/>
      </c>
      <c r="V96" s="96" t="str">
        <f>IFERROR(VLOOKUP(Tabla4[[#This Row],[Mes de Imputación]],'NO BORRAR'!$E$1:$G$13,2,FALSE),"")</f>
        <v/>
      </c>
      <c r="W96" s="96" t="str">
        <f>IFERROR(VLOOKUP(Tabla4[[#This Row],[Mes de Imputación]],'NO BORRAR'!$E$1:$G$13,3,FALSE),"")</f>
        <v/>
      </c>
      <c r="X96" s="94" t="str">
        <f>IFERROR(VLOOKUP(Tabla4[[#This Row],[Actuación]],'NO BORRAR'!$B$1:$D$8,3,FALSE),"")</f>
        <v/>
      </c>
      <c r="Y96" s="97" t="str">
        <f>IFERROR(VLOOKUP(Tabla4[[#This Row],[Localización]],'NO BORRAR'!$G$15:$H$24,2,FALSE),"")</f>
        <v/>
      </c>
      <c r="Z96" s="93" t="str">
        <f>IFERROR(VLOOKUP(Tabla4[[#This Row],[Actuación]],'NO BORRAR'!$B$1:$C$8,2,FALSE),"")</f>
        <v/>
      </c>
      <c r="AA96" s="93" t="str">
        <f>IF(Tabla4[[#This Row],[Forma de pago]]="TRANSFERENCIA",IFERROR(INDEX(USUARIOS,MATCH($E96,Tabla1[NOMBRE Y APELLIDOS DEL PARTICIPANTE],0),MATCH(A96,Tabla1[#Headers],0)),""),"")</f>
        <v/>
      </c>
      <c r="AB96" s="98" t="str">
        <f>IF(Tabla4[[#This Row],[Forma de pago]]="TARJETA PREPAGO",IFERROR(INDEX(USUARIOS,MATCH($E96,Tabla1[NOMBRE Y APELLIDOS DEL PARTICIPANTE],0),MATCH(A96,Tabla1[#Headers],0)),""),"")</f>
        <v/>
      </c>
      <c r="AC96" s="73" t="str">
        <f>IF(Tabla4[[#This Row],[Forma de pago]]="CHEQUE",Tabla4[[#This Row],[Nombre y apellidos del TITULAR DE LA UC]],(IF(Tabla4[[#This Row],[Forma de pago]]="CHEQUE PORTADOR","AL PORTADOR","")))</f>
        <v/>
      </c>
    </row>
    <row r="97" spans="1:29" x14ac:dyDescent="0.25">
      <c r="A97" s="88"/>
      <c r="B97" s="88"/>
      <c r="C97" s="8"/>
      <c r="D97" s="89"/>
      <c r="E97" s="8"/>
      <c r="F97" s="8" t="str">
        <f>IFERROR(VLOOKUP(Tabla4[[#This Row],[Nombre y apellidos del TITULAR DE LA UC]],Tabla1[[NOMBRE Y APELLIDOS DEL PARTICIPANTE]:[NIE]],3,FALSE),"")</f>
        <v/>
      </c>
      <c r="G97" s="8"/>
      <c r="H97" s="8"/>
      <c r="I97" s="8"/>
      <c r="J97" s="90"/>
      <c r="K97" s="91"/>
      <c r="L97" s="92" t="str">
        <f ca="1">IFERROR(INDEX(USUARIOS,MATCH($E97,Tabla1[NOMBRE Y APELLIDOS DEL PARTICIPANTE],0),MATCH($L$1,Tabla1[#Headers],0)),"")</f>
        <v/>
      </c>
      <c r="M97" s="93" t="str">
        <f>IFERROR(VLOOKUP(Tabla4[[#This Row],[Concepto]]&amp;"/"&amp;Tabla4[[#This Row],[Relación con el proyecto]],Tabla7[[Concepto/Relación con el proyecto]:[DESCRIPCIÓN ASIENTO]],2,FALSE),"")</f>
        <v/>
      </c>
      <c r="N97" s="94" t="str">
        <f>IFERROR(VLOOKUP(Tabla4[[#This Row],[Forma de pago]],'NO BORRAR'!$H$2:$I$6,2,FALSE),"")</f>
        <v/>
      </c>
      <c r="O97" s="95" t="str">
        <f>IF(Tabla4[[#This Row],[Total factura / recibí (3)]]="","",Tabla4[[#This Row],[Total factura / recibí (3)]])</f>
        <v/>
      </c>
      <c r="P97" s="95" t="str">
        <f>IF(Tabla4[[#This Row],[Total factura / recibí (3)]]="","",Tabla4[[#This Row],[Total factura / recibí (3)]])</f>
        <v/>
      </c>
      <c r="Q9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7" s="93" t="str">
        <f>IFERROR(IF(A97="CHEQUE","",IF(A97="EFECTIVO","EFECTIVO",IF(A97="TRANSFERENCIA",VLOOKUP(Tabla4[[#This Row],[Concepto]]&amp;"/"&amp;Tabla4[[#This Row],[Relación con el proyecto]],Tabla7[[Concepto/Relación con el proyecto]:[Nº DOCUMENTO]],5,FALSE),IF(A97="TARJETA PREPAGO",VLOOKUP(Tabla4[[#This Row],[Concepto]]&amp;"/"&amp;Tabla4[[#This Row],[Relación con el proyecto]],Tabla7[[Concepto/Relación con el proyecto]:[Nº DOCUMENTO]],5,FALSE),"")))),"")</f>
        <v/>
      </c>
      <c r="S97" s="94" t="str">
        <f ca="1">IFERROR(INDEX(USUARIOS,MATCH($E97,Tabla1[NOMBRE Y APELLIDOS DEL PARTICIPANTE],0),MATCH($S$1,Tabla1[#Headers],0)),"")</f>
        <v/>
      </c>
      <c r="T97" s="94" t="str">
        <f ca="1">IFERROR(INDEX(USUARIOS,MATCH($E97,Tabla1[NOMBRE Y APELLIDOS DEL PARTICIPANTE],0),MATCH($T$1,Tabla1[#Headers],0)),"")</f>
        <v/>
      </c>
      <c r="U97" s="94" t="str">
        <f>IF(Tabla4[[#This Row],[Nombre y apellidos del TITULAR DE LA UC]]="","",Tabla4[[#This Row],[Nombre y apellidos del TITULAR DE LA UC]])</f>
        <v/>
      </c>
      <c r="V97" s="96" t="str">
        <f>IFERROR(VLOOKUP(Tabla4[[#This Row],[Mes de Imputación]],'NO BORRAR'!$E$1:$G$13,2,FALSE),"")</f>
        <v/>
      </c>
      <c r="W97" s="96" t="str">
        <f>IFERROR(VLOOKUP(Tabla4[[#This Row],[Mes de Imputación]],'NO BORRAR'!$E$1:$G$13,3,FALSE),"")</f>
        <v/>
      </c>
      <c r="X97" s="94" t="str">
        <f>IFERROR(VLOOKUP(Tabla4[[#This Row],[Actuación]],'NO BORRAR'!$B$1:$D$8,3,FALSE),"")</f>
        <v/>
      </c>
      <c r="Y97" s="97" t="str">
        <f>IFERROR(VLOOKUP(Tabla4[[#This Row],[Localización]],'NO BORRAR'!$G$15:$H$24,2,FALSE),"")</f>
        <v/>
      </c>
      <c r="Z97" s="93" t="str">
        <f>IFERROR(VLOOKUP(Tabla4[[#This Row],[Actuación]],'NO BORRAR'!$B$1:$C$8,2,FALSE),"")</f>
        <v/>
      </c>
      <c r="AA97" s="93" t="str">
        <f>IF(Tabla4[[#This Row],[Forma de pago]]="TRANSFERENCIA",IFERROR(INDEX(USUARIOS,MATCH($E97,Tabla1[NOMBRE Y APELLIDOS DEL PARTICIPANTE],0),MATCH(A97,Tabla1[#Headers],0)),""),"")</f>
        <v/>
      </c>
      <c r="AB97" s="98" t="str">
        <f>IF(Tabla4[[#This Row],[Forma de pago]]="TARJETA PREPAGO",IFERROR(INDEX(USUARIOS,MATCH($E97,Tabla1[NOMBRE Y APELLIDOS DEL PARTICIPANTE],0),MATCH(A97,Tabla1[#Headers],0)),""),"")</f>
        <v/>
      </c>
      <c r="AC97" s="73" t="str">
        <f>IF(Tabla4[[#This Row],[Forma de pago]]="CHEQUE",Tabla4[[#This Row],[Nombre y apellidos del TITULAR DE LA UC]],(IF(Tabla4[[#This Row],[Forma de pago]]="CHEQUE PORTADOR","AL PORTADOR","")))</f>
        <v/>
      </c>
    </row>
    <row r="98" spans="1:29" x14ac:dyDescent="0.25">
      <c r="A98" s="88"/>
      <c r="B98" s="88"/>
      <c r="C98" s="8"/>
      <c r="D98" s="89"/>
      <c r="E98" s="8"/>
      <c r="F98" s="8" t="str">
        <f>IFERROR(VLOOKUP(Tabla4[[#This Row],[Nombre y apellidos del TITULAR DE LA UC]],Tabla1[[NOMBRE Y APELLIDOS DEL PARTICIPANTE]:[NIE]],3,FALSE),"")</f>
        <v/>
      </c>
      <c r="G98" s="8"/>
      <c r="H98" s="8"/>
      <c r="I98" s="8"/>
      <c r="J98" s="90"/>
      <c r="K98" s="91"/>
      <c r="L98" s="92" t="str">
        <f ca="1">IFERROR(INDEX(USUARIOS,MATCH($E98,Tabla1[NOMBRE Y APELLIDOS DEL PARTICIPANTE],0),MATCH($L$1,Tabla1[#Headers],0)),"")</f>
        <v/>
      </c>
      <c r="M98" s="93" t="str">
        <f>IFERROR(VLOOKUP(Tabla4[[#This Row],[Concepto]]&amp;"/"&amp;Tabla4[[#This Row],[Relación con el proyecto]],Tabla7[[Concepto/Relación con el proyecto]:[DESCRIPCIÓN ASIENTO]],2,FALSE),"")</f>
        <v/>
      </c>
      <c r="N98" s="94" t="str">
        <f>IFERROR(VLOOKUP(Tabla4[[#This Row],[Forma de pago]],'NO BORRAR'!$H$2:$I$6,2,FALSE),"")</f>
        <v/>
      </c>
      <c r="O98" s="95" t="str">
        <f>IF(Tabla4[[#This Row],[Total factura / recibí (3)]]="","",Tabla4[[#This Row],[Total factura / recibí (3)]])</f>
        <v/>
      </c>
      <c r="P98" s="95" t="str">
        <f>IF(Tabla4[[#This Row],[Total factura / recibí (3)]]="","",Tabla4[[#This Row],[Total factura / recibí (3)]])</f>
        <v/>
      </c>
      <c r="Q9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8" s="93" t="str">
        <f>IFERROR(IF(A98="CHEQUE","",IF(A98="EFECTIVO","EFECTIVO",IF(A98="TRANSFERENCIA",VLOOKUP(Tabla4[[#This Row],[Concepto]]&amp;"/"&amp;Tabla4[[#This Row],[Relación con el proyecto]],Tabla7[[Concepto/Relación con el proyecto]:[Nº DOCUMENTO]],5,FALSE),IF(A98="TARJETA PREPAGO",VLOOKUP(Tabla4[[#This Row],[Concepto]]&amp;"/"&amp;Tabla4[[#This Row],[Relación con el proyecto]],Tabla7[[Concepto/Relación con el proyecto]:[Nº DOCUMENTO]],5,FALSE),"")))),"")</f>
        <v/>
      </c>
      <c r="S98" s="94" t="str">
        <f ca="1">IFERROR(INDEX(USUARIOS,MATCH($E98,Tabla1[NOMBRE Y APELLIDOS DEL PARTICIPANTE],0),MATCH($S$1,Tabla1[#Headers],0)),"")</f>
        <v/>
      </c>
      <c r="T98" s="94" t="str">
        <f ca="1">IFERROR(INDEX(USUARIOS,MATCH($E98,Tabla1[NOMBRE Y APELLIDOS DEL PARTICIPANTE],0),MATCH($T$1,Tabla1[#Headers],0)),"")</f>
        <v/>
      </c>
      <c r="U98" s="94" t="str">
        <f>IF(Tabla4[[#This Row],[Nombre y apellidos del TITULAR DE LA UC]]="","",Tabla4[[#This Row],[Nombre y apellidos del TITULAR DE LA UC]])</f>
        <v/>
      </c>
      <c r="V98" s="96" t="str">
        <f>IFERROR(VLOOKUP(Tabla4[[#This Row],[Mes de Imputación]],'NO BORRAR'!$E$1:$G$13,2,FALSE),"")</f>
        <v/>
      </c>
      <c r="W98" s="96" t="str">
        <f>IFERROR(VLOOKUP(Tabla4[[#This Row],[Mes de Imputación]],'NO BORRAR'!$E$1:$G$13,3,FALSE),"")</f>
        <v/>
      </c>
      <c r="X98" s="94" t="str">
        <f>IFERROR(VLOOKUP(Tabla4[[#This Row],[Actuación]],'NO BORRAR'!$B$1:$D$8,3,FALSE),"")</f>
        <v/>
      </c>
      <c r="Y98" s="97" t="str">
        <f>IFERROR(VLOOKUP(Tabla4[[#This Row],[Localización]],'NO BORRAR'!$G$15:$H$24,2,FALSE),"")</f>
        <v/>
      </c>
      <c r="Z98" s="93" t="str">
        <f>IFERROR(VLOOKUP(Tabla4[[#This Row],[Actuación]],'NO BORRAR'!$B$1:$C$8,2,FALSE),"")</f>
        <v/>
      </c>
      <c r="AA98" s="93" t="str">
        <f>IF(Tabla4[[#This Row],[Forma de pago]]="TRANSFERENCIA",IFERROR(INDEX(USUARIOS,MATCH($E98,Tabla1[NOMBRE Y APELLIDOS DEL PARTICIPANTE],0),MATCH(A98,Tabla1[#Headers],0)),""),"")</f>
        <v/>
      </c>
      <c r="AB98" s="98" t="str">
        <f>IF(Tabla4[[#This Row],[Forma de pago]]="TARJETA PREPAGO",IFERROR(INDEX(USUARIOS,MATCH($E98,Tabla1[NOMBRE Y APELLIDOS DEL PARTICIPANTE],0),MATCH(A98,Tabla1[#Headers],0)),""),"")</f>
        <v/>
      </c>
      <c r="AC98" s="73" t="str">
        <f>IF(Tabla4[[#This Row],[Forma de pago]]="CHEQUE",Tabla4[[#This Row],[Nombre y apellidos del TITULAR DE LA UC]],(IF(Tabla4[[#This Row],[Forma de pago]]="CHEQUE PORTADOR","AL PORTADOR","")))</f>
        <v/>
      </c>
    </row>
    <row r="99" spans="1:29" x14ac:dyDescent="0.25">
      <c r="A99" s="88"/>
      <c r="B99" s="88"/>
      <c r="C99" s="8"/>
      <c r="D99" s="89"/>
      <c r="E99" s="8"/>
      <c r="F99" s="8" t="str">
        <f>IFERROR(VLOOKUP(Tabla4[[#This Row],[Nombre y apellidos del TITULAR DE LA UC]],Tabla1[[NOMBRE Y APELLIDOS DEL PARTICIPANTE]:[NIE]],3,FALSE),"")</f>
        <v/>
      </c>
      <c r="G99" s="8"/>
      <c r="H99" s="8"/>
      <c r="I99" s="8"/>
      <c r="J99" s="90"/>
      <c r="K99" s="91"/>
      <c r="L99" s="92" t="str">
        <f ca="1">IFERROR(INDEX(USUARIOS,MATCH($E99,Tabla1[NOMBRE Y APELLIDOS DEL PARTICIPANTE],0),MATCH($L$1,Tabla1[#Headers],0)),"")</f>
        <v/>
      </c>
      <c r="M99" s="93" t="str">
        <f>IFERROR(VLOOKUP(Tabla4[[#This Row],[Concepto]]&amp;"/"&amp;Tabla4[[#This Row],[Relación con el proyecto]],Tabla7[[Concepto/Relación con el proyecto]:[DESCRIPCIÓN ASIENTO]],2,FALSE),"")</f>
        <v/>
      </c>
      <c r="N99" s="94" t="str">
        <f>IFERROR(VLOOKUP(Tabla4[[#This Row],[Forma de pago]],'NO BORRAR'!$H$2:$I$6,2,FALSE),"")</f>
        <v/>
      </c>
      <c r="O99" s="95" t="str">
        <f>IF(Tabla4[[#This Row],[Total factura / recibí (3)]]="","",Tabla4[[#This Row],[Total factura / recibí (3)]])</f>
        <v/>
      </c>
      <c r="P99" s="95" t="str">
        <f>IF(Tabla4[[#This Row],[Total factura / recibí (3)]]="","",Tabla4[[#This Row],[Total factura / recibí (3)]])</f>
        <v/>
      </c>
      <c r="Q9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99" s="93" t="str">
        <f>IFERROR(IF(A99="CHEQUE","",IF(A99="EFECTIVO","EFECTIVO",IF(A99="TRANSFERENCIA",VLOOKUP(Tabla4[[#This Row],[Concepto]]&amp;"/"&amp;Tabla4[[#This Row],[Relación con el proyecto]],Tabla7[[Concepto/Relación con el proyecto]:[Nº DOCUMENTO]],5,FALSE),IF(A99="TARJETA PREPAGO",VLOOKUP(Tabla4[[#This Row],[Concepto]]&amp;"/"&amp;Tabla4[[#This Row],[Relación con el proyecto]],Tabla7[[Concepto/Relación con el proyecto]:[Nº DOCUMENTO]],5,FALSE),"")))),"")</f>
        <v/>
      </c>
      <c r="S99" s="94" t="str">
        <f ca="1">IFERROR(INDEX(USUARIOS,MATCH($E99,Tabla1[NOMBRE Y APELLIDOS DEL PARTICIPANTE],0),MATCH($S$1,Tabla1[#Headers],0)),"")</f>
        <v/>
      </c>
      <c r="T99" s="94" t="str">
        <f ca="1">IFERROR(INDEX(USUARIOS,MATCH($E99,Tabla1[NOMBRE Y APELLIDOS DEL PARTICIPANTE],0),MATCH($T$1,Tabla1[#Headers],0)),"")</f>
        <v/>
      </c>
      <c r="U99" s="94" t="str">
        <f>IF(Tabla4[[#This Row],[Nombre y apellidos del TITULAR DE LA UC]]="","",Tabla4[[#This Row],[Nombre y apellidos del TITULAR DE LA UC]])</f>
        <v/>
      </c>
      <c r="V99" s="96" t="str">
        <f>IFERROR(VLOOKUP(Tabla4[[#This Row],[Mes de Imputación]],'NO BORRAR'!$E$1:$G$13,2,FALSE),"")</f>
        <v/>
      </c>
      <c r="W99" s="96" t="str">
        <f>IFERROR(VLOOKUP(Tabla4[[#This Row],[Mes de Imputación]],'NO BORRAR'!$E$1:$G$13,3,FALSE),"")</f>
        <v/>
      </c>
      <c r="X99" s="94" t="str">
        <f>IFERROR(VLOOKUP(Tabla4[[#This Row],[Actuación]],'NO BORRAR'!$B$1:$D$8,3,FALSE),"")</f>
        <v/>
      </c>
      <c r="Y99" s="97" t="str">
        <f>IFERROR(VLOOKUP(Tabla4[[#This Row],[Localización]],'NO BORRAR'!$G$15:$H$24,2,FALSE),"")</f>
        <v/>
      </c>
      <c r="Z99" s="93" t="str">
        <f>IFERROR(VLOOKUP(Tabla4[[#This Row],[Actuación]],'NO BORRAR'!$B$1:$C$8,2,FALSE),"")</f>
        <v/>
      </c>
      <c r="AA99" s="93" t="str">
        <f>IF(Tabla4[[#This Row],[Forma de pago]]="TRANSFERENCIA",IFERROR(INDEX(USUARIOS,MATCH($E99,Tabla1[NOMBRE Y APELLIDOS DEL PARTICIPANTE],0),MATCH(A99,Tabla1[#Headers],0)),""),"")</f>
        <v/>
      </c>
      <c r="AB99" s="98" t="str">
        <f>IF(Tabla4[[#This Row],[Forma de pago]]="TARJETA PREPAGO",IFERROR(INDEX(USUARIOS,MATCH($E99,Tabla1[NOMBRE Y APELLIDOS DEL PARTICIPANTE],0),MATCH(A99,Tabla1[#Headers],0)),""),"")</f>
        <v/>
      </c>
      <c r="AC99" s="73" t="str">
        <f>IF(Tabla4[[#This Row],[Forma de pago]]="CHEQUE",Tabla4[[#This Row],[Nombre y apellidos del TITULAR DE LA UC]],(IF(Tabla4[[#This Row],[Forma de pago]]="CHEQUE PORTADOR","AL PORTADOR","")))</f>
        <v/>
      </c>
    </row>
    <row r="100" spans="1:29" x14ac:dyDescent="0.25">
      <c r="A100" s="88"/>
      <c r="B100" s="88"/>
      <c r="C100" s="8"/>
      <c r="D100" s="89"/>
      <c r="E100" s="8"/>
      <c r="F100" s="8" t="str">
        <f>IFERROR(VLOOKUP(Tabla4[[#This Row],[Nombre y apellidos del TITULAR DE LA UC]],Tabla1[[NOMBRE Y APELLIDOS DEL PARTICIPANTE]:[NIE]],3,FALSE),"")</f>
        <v/>
      </c>
      <c r="G100" s="8"/>
      <c r="H100" s="8"/>
      <c r="I100" s="8"/>
      <c r="J100" s="90"/>
      <c r="K100" s="91"/>
      <c r="L100" s="92" t="str">
        <f ca="1">IFERROR(INDEX(USUARIOS,MATCH($E100,Tabla1[NOMBRE Y APELLIDOS DEL PARTICIPANTE],0),MATCH($L$1,Tabla1[#Headers],0)),"")</f>
        <v/>
      </c>
      <c r="M100" s="93" t="str">
        <f>IFERROR(VLOOKUP(Tabla4[[#This Row],[Concepto]]&amp;"/"&amp;Tabla4[[#This Row],[Relación con el proyecto]],Tabla7[[Concepto/Relación con el proyecto]:[DESCRIPCIÓN ASIENTO]],2,FALSE),"")</f>
        <v/>
      </c>
      <c r="N100" s="94" t="str">
        <f>IFERROR(VLOOKUP(Tabla4[[#This Row],[Forma de pago]],'NO BORRAR'!$H$2:$I$6,2,FALSE),"")</f>
        <v/>
      </c>
      <c r="O100" s="95" t="str">
        <f>IF(Tabla4[[#This Row],[Total factura / recibí (3)]]="","",Tabla4[[#This Row],[Total factura / recibí (3)]])</f>
        <v/>
      </c>
      <c r="P100" s="95" t="str">
        <f>IF(Tabla4[[#This Row],[Total factura / recibí (3)]]="","",Tabla4[[#This Row],[Total factura / recibí (3)]])</f>
        <v/>
      </c>
      <c r="Q10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0" s="93" t="str">
        <f>IFERROR(IF(A100="CHEQUE","",IF(A100="EFECTIVO","EFECTIVO",IF(A100="TRANSFERENCIA",VLOOKUP(Tabla4[[#This Row],[Concepto]]&amp;"/"&amp;Tabla4[[#This Row],[Relación con el proyecto]],Tabla7[[Concepto/Relación con el proyecto]:[Nº DOCUMENTO]],5,FALSE),IF(A100="TARJETA PREPAGO",VLOOKUP(Tabla4[[#This Row],[Concepto]]&amp;"/"&amp;Tabla4[[#This Row],[Relación con el proyecto]],Tabla7[[Concepto/Relación con el proyecto]:[Nº DOCUMENTO]],5,FALSE),"")))),"")</f>
        <v/>
      </c>
      <c r="S100" s="94" t="str">
        <f ca="1">IFERROR(INDEX(USUARIOS,MATCH($E100,Tabla1[NOMBRE Y APELLIDOS DEL PARTICIPANTE],0),MATCH($S$1,Tabla1[#Headers],0)),"")</f>
        <v/>
      </c>
      <c r="T100" s="94" t="str">
        <f ca="1">IFERROR(INDEX(USUARIOS,MATCH($E100,Tabla1[NOMBRE Y APELLIDOS DEL PARTICIPANTE],0),MATCH($T$1,Tabla1[#Headers],0)),"")</f>
        <v/>
      </c>
      <c r="U100" s="94" t="str">
        <f>IF(Tabla4[[#This Row],[Nombre y apellidos del TITULAR DE LA UC]]="","",Tabla4[[#This Row],[Nombre y apellidos del TITULAR DE LA UC]])</f>
        <v/>
      </c>
      <c r="V100" s="96" t="str">
        <f>IFERROR(VLOOKUP(Tabla4[[#This Row],[Mes de Imputación]],'NO BORRAR'!$E$1:$G$13,2,FALSE),"")</f>
        <v/>
      </c>
      <c r="W100" s="96" t="str">
        <f>IFERROR(VLOOKUP(Tabla4[[#This Row],[Mes de Imputación]],'NO BORRAR'!$E$1:$G$13,3,FALSE),"")</f>
        <v/>
      </c>
      <c r="X100" s="94" t="str">
        <f>IFERROR(VLOOKUP(Tabla4[[#This Row],[Actuación]],'NO BORRAR'!$B$1:$D$8,3,FALSE),"")</f>
        <v/>
      </c>
      <c r="Y100" s="97" t="str">
        <f>IFERROR(VLOOKUP(Tabla4[[#This Row],[Localización]],'NO BORRAR'!$G$15:$H$24,2,FALSE),"")</f>
        <v/>
      </c>
      <c r="Z100" s="93" t="str">
        <f>IFERROR(VLOOKUP(Tabla4[[#This Row],[Actuación]],'NO BORRAR'!$B$1:$C$8,2,FALSE),"")</f>
        <v/>
      </c>
      <c r="AA100" s="93" t="str">
        <f>IF(Tabla4[[#This Row],[Forma de pago]]="TRANSFERENCIA",IFERROR(INDEX(USUARIOS,MATCH($E100,Tabla1[NOMBRE Y APELLIDOS DEL PARTICIPANTE],0),MATCH(A100,Tabla1[#Headers],0)),""),"")</f>
        <v/>
      </c>
      <c r="AB100" s="98" t="str">
        <f>IF(Tabla4[[#This Row],[Forma de pago]]="TARJETA PREPAGO",IFERROR(INDEX(USUARIOS,MATCH($E100,Tabla1[NOMBRE Y APELLIDOS DEL PARTICIPANTE],0),MATCH(A100,Tabla1[#Headers],0)),""),"")</f>
        <v/>
      </c>
      <c r="AC100" s="73" t="str">
        <f>IF(Tabla4[[#This Row],[Forma de pago]]="CHEQUE",Tabla4[[#This Row],[Nombre y apellidos del TITULAR DE LA UC]],(IF(Tabla4[[#This Row],[Forma de pago]]="CHEQUE PORTADOR","AL PORTADOR","")))</f>
        <v/>
      </c>
    </row>
    <row r="101" spans="1:29" x14ac:dyDescent="0.25">
      <c r="A101" s="88"/>
      <c r="B101" s="88"/>
      <c r="C101" s="8"/>
      <c r="D101" s="89"/>
      <c r="E101" s="8"/>
      <c r="F101" s="8" t="str">
        <f>IFERROR(VLOOKUP(Tabla4[[#This Row],[Nombre y apellidos del TITULAR DE LA UC]],Tabla1[[NOMBRE Y APELLIDOS DEL PARTICIPANTE]:[NIE]],3,FALSE),"")</f>
        <v/>
      </c>
      <c r="G101" s="8"/>
      <c r="H101" s="8"/>
      <c r="I101" s="8"/>
      <c r="J101" s="90"/>
      <c r="K101" s="91"/>
      <c r="L101" s="92" t="str">
        <f ca="1">IFERROR(INDEX(USUARIOS,MATCH($E101,Tabla1[NOMBRE Y APELLIDOS DEL PARTICIPANTE],0),MATCH($L$1,Tabla1[#Headers],0)),"")</f>
        <v/>
      </c>
      <c r="M101" s="93" t="str">
        <f>IFERROR(VLOOKUP(Tabla4[[#This Row],[Concepto]]&amp;"/"&amp;Tabla4[[#This Row],[Relación con el proyecto]],Tabla7[[Concepto/Relación con el proyecto]:[DESCRIPCIÓN ASIENTO]],2,FALSE),"")</f>
        <v/>
      </c>
      <c r="N101" s="94" t="str">
        <f>IFERROR(VLOOKUP(Tabla4[[#This Row],[Forma de pago]],'NO BORRAR'!$H$2:$I$6,2,FALSE),"")</f>
        <v/>
      </c>
      <c r="O101" s="95" t="str">
        <f>IF(Tabla4[[#This Row],[Total factura / recibí (3)]]="","",Tabla4[[#This Row],[Total factura / recibí (3)]])</f>
        <v/>
      </c>
      <c r="P101" s="95" t="str">
        <f>IF(Tabla4[[#This Row],[Total factura / recibí (3)]]="","",Tabla4[[#This Row],[Total factura / recibí (3)]])</f>
        <v/>
      </c>
      <c r="Q10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1" s="93" t="str">
        <f>IFERROR(IF(A101="CHEQUE","",IF(A101="EFECTIVO","EFECTIVO",IF(A101="TRANSFERENCIA",VLOOKUP(Tabla4[[#This Row],[Concepto]]&amp;"/"&amp;Tabla4[[#This Row],[Relación con el proyecto]],Tabla7[[Concepto/Relación con el proyecto]:[Nº DOCUMENTO]],5,FALSE),IF(A101="TARJETA PREPAGO",VLOOKUP(Tabla4[[#This Row],[Concepto]]&amp;"/"&amp;Tabla4[[#This Row],[Relación con el proyecto]],Tabla7[[Concepto/Relación con el proyecto]:[Nº DOCUMENTO]],5,FALSE),"")))),"")</f>
        <v/>
      </c>
      <c r="S101" s="94" t="str">
        <f ca="1">IFERROR(INDEX(USUARIOS,MATCH($E101,Tabla1[NOMBRE Y APELLIDOS DEL PARTICIPANTE],0),MATCH($S$1,Tabla1[#Headers],0)),"")</f>
        <v/>
      </c>
      <c r="T101" s="94" t="str">
        <f ca="1">IFERROR(INDEX(USUARIOS,MATCH($E101,Tabla1[NOMBRE Y APELLIDOS DEL PARTICIPANTE],0),MATCH($T$1,Tabla1[#Headers],0)),"")</f>
        <v/>
      </c>
      <c r="U101" s="94" t="str">
        <f>IF(Tabla4[[#This Row],[Nombre y apellidos del TITULAR DE LA UC]]="","",Tabla4[[#This Row],[Nombre y apellidos del TITULAR DE LA UC]])</f>
        <v/>
      </c>
      <c r="V101" s="96" t="str">
        <f>IFERROR(VLOOKUP(Tabla4[[#This Row],[Mes de Imputación]],'NO BORRAR'!$E$1:$G$13,2,FALSE),"")</f>
        <v/>
      </c>
      <c r="W101" s="96" t="str">
        <f>IFERROR(VLOOKUP(Tabla4[[#This Row],[Mes de Imputación]],'NO BORRAR'!$E$1:$G$13,3,FALSE),"")</f>
        <v/>
      </c>
      <c r="X101" s="94" t="str">
        <f>IFERROR(VLOOKUP(Tabla4[[#This Row],[Actuación]],'NO BORRAR'!$B$1:$D$8,3,FALSE),"")</f>
        <v/>
      </c>
      <c r="Y101" s="97" t="str">
        <f>IFERROR(VLOOKUP(Tabla4[[#This Row],[Localización]],'NO BORRAR'!$G$15:$H$24,2,FALSE),"")</f>
        <v/>
      </c>
      <c r="Z101" s="93" t="str">
        <f>IFERROR(VLOOKUP(Tabla4[[#This Row],[Actuación]],'NO BORRAR'!$B$1:$C$8,2,FALSE),"")</f>
        <v/>
      </c>
      <c r="AA101" s="93" t="str">
        <f>IF(Tabla4[[#This Row],[Forma de pago]]="TRANSFERENCIA",IFERROR(INDEX(USUARIOS,MATCH($E101,Tabla1[NOMBRE Y APELLIDOS DEL PARTICIPANTE],0),MATCH(A101,Tabla1[#Headers],0)),""),"")</f>
        <v/>
      </c>
      <c r="AB101" s="98" t="str">
        <f>IF(Tabla4[[#This Row],[Forma de pago]]="TARJETA PREPAGO",IFERROR(INDEX(USUARIOS,MATCH($E101,Tabla1[NOMBRE Y APELLIDOS DEL PARTICIPANTE],0),MATCH(A101,Tabla1[#Headers],0)),""),"")</f>
        <v/>
      </c>
      <c r="AC101" s="73" t="str">
        <f>IF(Tabla4[[#This Row],[Forma de pago]]="CHEQUE",Tabla4[[#This Row],[Nombre y apellidos del TITULAR DE LA UC]],(IF(Tabla4[[#This Row],[Forma de pago]]="CHEQUE PORTADOR","AL PORTADOR","")))</f>
        <v/>
      </c>
    </row>
    <row r="102" spans="1:29" x14ac:dyDescent="0.25">
      <c r="A102" s="88"/>
      <c r="B102" s="88"/>
      <c r="C102" s="8"/>
      <c r="D102" s="89"/>
      <c r="E102" s="8"/>
      <c r="F102" s="8" t="str">
        <f>IFERROR(VLOOKUP(Tabla4[[#This Row],[Nombre y apellidos del TITULAR DE LA UC]],Tabla1[[NOMBRE Y APELLIDOS DEL PARTICIPANTE]:[NIE]],3,FALSE),"")</f>
        <v/>
      </c>
      <c r="G102" s="8"/>
      <c r="H102" s="8"/>
      <c r="I102" s="8"/>
      <c r="J102" s="90"/>
      <c r="K102" s="91"/>
      <c r="L102" s="92" t="str">
        <f ca="1">IFERROR(INDEX(USUARIOS,MATCH($E102,Tabla1[NOMBRE Y APELLIDOS DEL PARTICIPANTE],0),MATCH($L$1,Tabla1[#Headers],0)),"")</f>
        <v/>
      </c>
      <c r="M102" s="93" t="str">
        <f>IFERROR(VLOOKUP(Tabla4[[#This Row],[Concepto]]&amp;"/"&amp;Tabla4[[#This Row],[Relación con el proyecto]],Tabla7[[Concepto/Relación con el proyecto]:[DESCRIPCIÓN ASIENTO]],2,FALSE),"")</f>
        <v/>
      </c>
      <c r="N102" s="94" t="str">
        <f>IFERROR(VLOOKUP(Tabla4[[#This Row],[Forma de pago]],'NO BORRAR'!$H$2:$I$6,2,FALSE),"")</f>
        <v/>
      </c>
      <c r="O102" s="95" t="str">
        <f>IF(Tabla4[[#This Row],[Total factura / recibí (3)]]="","",Tabla4[[#This Row],[Total factura / recibí (3)]])</f>
        <v/>
      </c>
      <c r="P102" s="95" t="str">
        <f>IF(Tabla4[[#This Row],[Total factura / recibí (3)]]="","",Tabla4[[#This Row],[Total factura / recibí (3)]])</f>
        <v/>
      </c>
      <c r="Q10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2" s="93" t="str">
        <f>IFERROR(IF(A102="CHEQUE","",IF(A102="EFECTIVO","EFECTIVO",IF(A102="TRANSFERENCIA",VLOOKUP(Tabla4[[#This Row],[Concepto]]&amp;"/"&amp;Tabla4[[#This Row],[Relación con el proyecto]],Tabla7[[Concepto/Relación con el proyecto]:[Nº DOCUMENTO]],5,FALSE),IF(A102="TARJETA PREPAGO",VLOOKUP(Tabla4[[#This Row],[Concepto]]&amp;"/"&amp;Tabla4[[#This Row],[Relación con el proyecto]],Tabla7[[Concepto/Relación con el proyecto]:[Nº DOCUMENTO]],5,FALSE),"")))),"")</f>
        <v/>
      </c>
      <c r="S102" s="94" t="str">
        <f ca="1">IFERROR(INDEX(USUARIOS,MATCH($E102,Tabla1[NOMBRE Y APELLIDOS DEL PARTICIPANTE],0),MATCH($S$1,Tabla1[#Headers],0)),"")</f>
        <v/>
      </c>
      <c r="T102" s="94" t="str">
        <f ca="1">IFERROR(INDEX(USUARIOS,MATCH($E102,Tabla1[NOMBRE Y APELLIDOS DEL PARTICIPANTE],0),MATCH($T$1,Tabla1[#Headers],0)),"")</f>
        <v/>
      </c>
      <c r="U102" s="94" t="str">
        <f>IF(Tabla4[[#This Row],[Nombre y apellidos del TITULAR DE LA UC]]="","",Tabla4[[#This Row],[Nombre y apellidos del TITULAR DE LA UC]])</f>
        <v/>
      </c>
      <c r="V102" s="96" t="str">
        <f>IFERROR(VLOOKUP(Tabla4[[#This Row],[Mes de Imputación]],'NO BORRAR'!$E$1:$G$13,2,FALSE),"")</f>
        <v/>
      </c>
      <c r="W102" s="96" t="str">
        <f>IFERROR(VLOOKUP(Tabla4[[#This Row],[Mes de Imputación]],'NO BORRAR'!$E$1:$G$13,3,FALSE),"")</f>
        <v/>
      </c>
      <c r="X102" s="94" t="str">
        <f>IFERROR(VLOOKUP(Tabla4[[#This Row],[Actuación]],'NO BORRAR'!$B$1:$D$8,3,FALSE),"")</f>
        <v/>
      </c>
      <c r="Y102" s="97" t="str">
        <f>IFERROR(VLOOKUP(Tabla4[[#This Row],[Localización]],'NO BORRAR'!$G$15:$H$24,2,FALSE),"")</f>
        <v/>
      </c>
      <c r="Z102" s="93" t="str">
        <f>IFERROR(VLOOKUP(Tabla4[[#This Row],[Actuación]],'NO BORRAR'!$B$1:$C$8,2,FALSE),"")</f>
        <v/>
      </c>
      <c r="AA102" s="93" t="str">
        <f>IF(Tabla4[[#This Row],[Forma de pago]]="TRANSFERENCIA",IFERROR(INDEX(USUARIOS,MATCH($E102,Tabla1[NOMBRE Y APELLIDOS DEL PARTICIPANTE],0),MATCH(A102,Tabla1[#Headers],0)),""),"")</f>
        <v/>
      </c>
      <c r="AB102" s="98" t="str">
        <f>IF(Tabla4[[#This Row],[Forma de pago]]="TARJETA PREPAGO",IFERROR(INDEX(USUARIOS,MATCH($E102,Tabla1[NOMBRE Y APELLIDOS DEL PARTICIPANTE],0),MATCH(A102,Tabla1[#Headers],0)),""),"")</f>
        <v/>
      </c>
      <c r="AC102" s="73" t="str">
        <f>IF(Tabla4[[#This Row],[Forma de pago]]="CHEQUE",Tabla4[[#This Row],[Nombre y apellidos del TITULAR DE LA UC]],(IF(Tabla4[[#This Row],[Forma de pago]]="CHEQUE PORTADOR","AL PORTADOR","")))</f>
        <v/>
      </c>
    </row>
    <row r="103" spans="1:29" x14ac:dyDescent="0.25">
      <c r="A103" s="88"/>
      <c r="B103" s="88"/>
      <c r="C103" s="8"/>
      <c r="D103" s="89"/>
      <c r="E103" s="8"/>
      <c r="F103" s="8" t="str">
        <f>IFERROR(VLOOKUP(Tabla4[[#This Row],[Nombre y apellidos del TITULAR DE LA UC]],Tabla1[[NOMBRE Y APELLIDOS DEL PARTICIPANTE]:[NIE]],3,FALSE),"")</f>
        <v/>
      </c>
      <c r="G103" s="8"/>
      <c r="H103" s="8"/>
      <c r="I103" s="8"/>
      <c r="J103" s="90"/>
      <c r="K103" s="91"/>
      <c r="L103" s="92" t="str">
        <f ca="1">IFERROR(INDEX(USUARIOS,MATCH($E103,Tabla1[NOMBRE Y APELLIDOS DEL PARTICIPANTE],0),MATCH($L$1,Tabla1[#Headers],0)),"")</f>
        <v/>
      </c>
      <c r="M103" s="93" t="str">
        <f>IFERROR(VLOOKUP(Tabla4[[#This Row],[Concepto]]&amp;"/"&amp;Tabla4[[#This Row],[Relación con el proyecto]],Tabla7[[Concepto/Relación con el proyecto]:[DESCRIPCIÓN ASIENTO]],2,FALSE),"")</f>
        <v/>
      </c>
      <c r="N103" s="94" t="str">
        <f>IFERROR(VLOOKUP(Tabla4[[#This Row],[Forma de pago]],'NO BORRAR'!$H$2:$I$6,2,FALSE),"")</f>
        <v/>
      </c>
      <c r="O103" s="95" t="str">
        <f>IF(Tabla4[[#This Row],[Total factura / recibí (3)]]="","",Tabla4[[#This Row],[Total factura / recibí (3)]])</f>
        <v/>
      </c>
      <c r="P103" s="95" t="str">
        <f>IF(Tabla4[[#This Row],[Total factura / recibí (3)]]="","",Tabla4[[#This Row],[Total factura / recibí (3)]])</f>
        <v/>
      </c>
      <c r="Q10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3" s="93" t="str">
        <f>IFERROR(IF(A103="CHEQUE","",IF(A103="EFECTIVO","EFECTIVO",IF(A103="TRANSFERENCIA",VLOOKUP(Tabla4[[#This Row],[Concepto]]&amp;"/"&amp;Tabla4[[#This Row],[Relación con el proyecto]],Tabla7[[Concepto/Relación con el proyecto]:[Nº DOCUMENTO]],5,FALSE),IF(A103="TARJETA PREPAGO",VLOOKUP(Tabla4[[#This Row],[Concepto]]&amp;"/"&amp;Tabla4[[#This Row],[Relación con el proyecto]],Tabla7[[Concepto/Relación con el proyecto]:[Nº DOCUMENTO]],5,FALSE),"")))),"")</f>
        <v/>
      </c>
      <c r="S103" s="94" t="str">
        <f ca="1">IFERROR(INDEX(USUARIOS,MATCH($E103,Tabla1[NOMBRE Y APELLIDOS DEL PARTICIPANTE],0),MATCH($S$1,Tabla1[#Headers],0)),"")</f>
        <v/>
      </c>
      <c r="T103" s="94" t="str">
        <f ca="1">IFERROR(INDEX(USUARIOS,MATCH($E103,Tabla1[NOMBRE Y APELLIDOS DEL PARTICIPANTE],0),MATCH($T$1,Tabla1[#Headers],0)),"")</f>
        <v/>
      </c>
      <c r="U103" s="94" t="str">
        <f>IF(Tabla4[[#This Row],[Nombre y apellidos del TITULAR DE LA UC]]="","",Tabla4[[#This Row],[Nombre y apellidos del TITULAR DE LA UC]])</f>
        <v/>
      </c>
      <c r="V103" s="96" t="str">
        <f>IFERROR(VLOOKUP(Tabla4[[#This Row],[Mes de Imputación]],'NO BORRAR'!$E$1:$G$13,2,FALSE),"")</f>
        <v/>
      </c>
      <c r="W103" s="96" t="str">
        <f>IFERROR(VLOOKUP(Tabla4[[#This Row],[Mes de Imputación]],'NO BORRAR'!$E$1:$G$13,3,FALSE),"")</f>
        <v/>
      </c>
      <c r="X103" s="94" t="str">
        <f>IFERROR(VLOOKUP(Tabla4[[#This Row],[Actuación]],'NO BORRAR'!$B$1:$D$8,3,FALSE),"")</f>
        <v/>
      </c>
      <c r="Y103" s="97" t="str">
        <f>IFERROR(VLOOKUP(Tabla4[[#This Row],[Localización]],'NO BORRAR'!$G$15:$H$24,2,FALSE),"")</f>
        <v/>
      </c>
      <c r="Z103" s="93" t="str">
        <f>IFERROR(VLOOKUP(Tabla4[[#This Row],[Actuación]],'NO BORRAR'!$B$1:$C$8,2,FALSE),"")</f>
        <v/>
      </c>
      <c r="AA103" s="93" t="str">
        <f>IF(Tabla4[[#This Row],[Forma de pago]]="TRANSFERENCIA",IFERROR(INDEX(USUARIOS,MATCH($E103,Tabla1[NOMBRE Y APELLIDOS DEL PARTICIPANTE],0),MATCH(A103,Tabla1[#Headers],0)),""),"")</f>
        <v/>
      </c>
      <c r="AB103" s="98" t="str">
        <f>IF(Tabla4[[#This Row],[Forma de pago]]="TARJETA PREPAGO",IFERROR(INDEX(USUARIOS,MATCH($E103,Tabla1[NOMBRE Y APELLIDOS DEL PARTICIPANTE],0),MATCH(A103,Tabla1[#Headers],0)),""),"")</f>
        <v/>
      </c>
      <c r="AC103" s="73" t="str">
        <f>IF(Tabla4[[#This Row],[Forma de pago]]="CHEQUE",Tabla4[[#This Row],[Nombre y apellidos del TITULAR DE LA UC]],(IF(Tabla4[[#This Row],[Forma de pago]]="CHEQUE PORTADOR","AL PORTADOR","")))</f>
        <v/>
      </c>
    </row>
    <row r="104" spans="1:29" x14ac:dyDescent="0.25">
      <c r="A104" s="88"/>
      <c r="B104" s="88"/>
      <c r="C104" s="8"/>
      <c r="D104" s="89"/>
      <c r="E104" s="8"/>
      <c r="F104" s="8" t="str">
        <f>IFERROR(VLOOKUP(Tabla4[[#This Row],[Nombre y apellidos del TITULAR DE LA UC]],Tabla1[[NOMBRE Y APELLIDOS DEL PARTICIPANTE]:[NIE]],3,FALSE),"")</f>
        <v/>
      </c>
      <c r="G104" s="8"/>
      <c r="H104" s="8"/>
      <c r="I104" s="8"/>
      <c r="J104" s="90"/>
      <c r="K104" s="91"/>
      <c r="L104" s="92" t="str">
        <f ca="1">IFERROR(INDEX(USUARIOS,MATCH($E104,Tabla1[NOMBRE Y APELLIDOS DEL PARTICIPANTE],0),MATCH($L$1,Tabla1[#Headers],0)),"")</f>
        <v/>
      </c>
      <c r="M104" s="93" t="str">
        <f>IFERROR(VLOOKUP(Tabla4[[#This Row],[Concepto]]&amp;"/"&amp;Tabla4[[#This Row],[Relación con el proyecto]],Tabla7[[Concepto/Relación con el proyecto]:[DESCRIPCIÓN ASIENTO]],2,FALSE),"")</f>
        <v/>
      </c>
      <c r="N104" s="94" t="str">
        <f>IFERROR(VLOOKUP(Tabla4[[#This Row],[Forma de pago]],'NO BORRAR'!$H$2:$I$6,2,FALSE),"")</f>
        <v/>
      </c>
      <c r="O104" s="95" t="str">
        <f>IF(Tabla4[[#This Row],[Total factura / recibí (3)]]="","",Tabla4[[#This Row],[Total factura / recibí (3)]])</f>
        <v/>
      </c>
      <c r="P104" s="95" t="str">
        <f>IF(Tabla4[[#This Row],[Total factura / recibí (3)]]="","",Tabla4[[#This Row],[Total factura / recibí (3)]])</f>
        <v/>
      </c>
      <c r="Q10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4" s="93" t="str">
        <f>IFERROR(IF(A104="CHEQUE","",IF(A104="EFECTIVO","EFECTIVO",IF(A104="TRANSFERENCIA",VLOOKUP(Tabla4[[#This Row],[Concepto]]&amp;"/"&amp;Tabla4[[#This Row],[Relación con el proyecto]],Tabla7[[Concepto/Relación con el proyecto]:[Nº DOCUMENTO]],5,FALSE),IF(A104="TARJETA PREPAGO",VLOOKUP(Tabla4[[#This Row],[Concepto]]&amp;"/"&amp;Tabla4[[#This Row],[Relación con el proyecto]],Tabla7[[Concepto/Relación con el proyecto]:[Nº DOCUMENTO]],5,FALSE),"")))),"")</f>
        <v/>
      </c>
      <c r="S104" s="94" t="str">
        <f ca="1">IFERROR(INDEX(USUARIOS,MATCH($E104,Tabla1[NOMBRE Y APELLIDOS DEL PARTICIPANTE],0),MATCH($S$1,Tabla1[#Headers],0)),"")</f>
        <v/>
      </c>
      <c r="T104" s="94" t="str">
        <f ca="1">IFERROR(INDEX(USUARIOS,MATCH($E104,Tabla1[NOMBRE Y APELLIDOS DEL PARTICIPANTE],0),MATCH($T$1,Tabla1[#Headers],0)),"")</f>
        <v/>
      </c>
      <c r="U104" s="94" t="str">
        <f>IF(Tabla4[[#This Row],[Nombre y apellidos del TITULAR DE LA UC]]="","",Tabla4[[#This Row],[Nombre y apellidos del TITULAR DE LA UC]])</f>
        <v/>
      </c>
      <c r="V104" s="96" t="str">
        <f>IFERROR(VLOOKUP(Tabla4[[#This Row],[Mes de Imputación]],'NO BORRAR'!$E$1:$G$13,2,FALSE),"")</f>
        <v/>
      </c>
      <c r="W104" s="96" t="str">
        <f>IFERROR(VLOOKUP(Tabla4[[#This Row],[Mes de Imputación]],'NO BORRAR'!$E$1:$G$13,3,FALSE),"")</f>
        <v/>
      </c>
      <c r="X104" s="94" t="str">
        <f>IFERROR(VLOOKUP(Tabla4[[#This Row],[Actuación]],'NO BORRAR'!$B$1:$D$8,3,FALSE),"")</f>
        <v/>
      </c>
      <c r="Y104" s="97" t="str">
        <f>IFERROR(VLOOKUP(Tabla4[[#This Row],[Localización]],'NO BORRAR'!$G$15:$H$24,2,FALSE),"")</f>
        <v/>
      </c>
      <c r="Z104" s="93" t="str">
        <f>IFERROR(VLOOKUP(Tabla4[[#This Row],[Actuación]],'NO BORRAR'!$B$1:$C$8,2,FALSE),"")</f>
        <v/>
      </c>
      <c r="AA104" s="93" t="str">
        <f>IF(Tabla4[[#This Row],[Forma de pago]]="TRANSFERENCIA",IFERROR(INDEX(USUARIOS,MATCH($E104,Tabla1[NOMBRE Y APELLIDOS DEL PARTICIPANTE],0),MATCH(A104,Tabla1[#Headers],0)),""),"")</f>
        <v/>
      </c>
      <c r="AB104" s="98" t="str">
        <f>IF(Tabla4[[#This Row],[Forma de pago]]="TARJETA PREPAGO",IFERROR(INDEX(USUARIOS,MATCH($E104,Tabla1[NOMBRE Y APELLIDOS DEL PARTICIPANTE],0),MATCH(A104,Tabla1[#Headers],0)),""),"")</f>
        <v/>
      </c>
      <c r="AC104" s="73" t="str">
        <f>IF(Tabla4[[#This Row],[Forma de pago]]="CHEQUE",Tabla4[[#This Row],[Nombre y apellidos del TITULAR DE LA UC]],(IF(Tabla4[[#This Row],[Forma de pago]]="CHEQUE PORTADOR","AL PORTADOR","")))</f>
        <v/>
      </c>
    </row>
    <row r="105" spans="1:29" x14ac:dyDescent="0.25">
      <c r="A105" s="88"/>
      <c r="B105" s="88"/>
      <c r="C105" s="8"/>
      <c r="D105" s="89"/>
      <c r="E105" s="8"/>
      <c r="F105" s="8" t="str">
        <f>IFERROR(VLOOKUP(Tabla4[[#This Row],[Nombre y apellidos del TITULAR DE LA UC]],Tabla1[[NOMBRE Y APELLIDOS DEL PARTICIPANTE]:[NIE]],3,FALSE),"")</f>
        <v/>
      </c>
      <c r="G105" s="8"/>
      <c r="H105" s="8"/>
      <c r="I105" s="8"/>
      <c r="J105" s="90"/>
      <c r="K105" s="91"/>
      <c r="L105" s="92" t="str">
        <f ca="1">IFERROR(INDEX(USUARIOS,MATCH($E105,Tabla1[NOMBRE Y APELLIDOS DEL PARTICIPANTE],0),MATCH($L$1,Tabla1[#Headers],0)),"")</f>
        <v/>
      </c>
      <c r="M105" s="93" t="str">
        <f>IFERROR(VLOOKUP(Tabla4[[#This Row],[Concepto]]&amp;"/"&amp;Tabla4[[#This Row],[Relación con el proyecto]],Tabla7[[Concepto/Relación con el proyecto]:[DESCRIPCIÓN ASIENTO]],2,FALSE),"")</f>
        <v/>
      </c>
      <c r="N105" s="94" t="str">
        <f>IFERROR(VLOOKUP(Tabla4[[#This Row],[Forma de pago]],'NO BORRAR'!$H$2:$I$6,2,FALSE),"")</f>
        <v/>
      </c>
      <c r="O105" s="95" t="str">
        <f>IF(Tabla4[[#This Row],[Total factura / recibí (3)]]="","",Tabla4[[#This Row],[Total factura / recibí (3)]])</f>
        <v/>
      </c>
      <c r="P105" s="95" t="str">
        <f>IF(Tabla4[[#This Row],[Total factura / recibí (3)]]="","",Tabla4[[#This Row],[Total factura / recibí (3)]])</f>
        <v/>
      </c>
      <c r="Q10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5" s="93" t="str">
        <f>IFERROR(IF(A105="CHEQUE","",IF(A105="EFECTIVO","EFECTIVO",IF(A105="TRANSFERENCIA",VLOOKUP(Tabla4[[#This Row],[Concepto]]&amp;"/"&amp;Tabla4[[#This Row],[Relación con el proyecto]],Tabla7[[Concepto/Relación con el proyecto]:[Nº DOCUMENTO]],5,FALSE),IF(A105="TARJETA PREPAGO",VLOOKUP(Tabla4[[#This Row],[Concepto]]&amp;"/"&amp;Tabla4[[#This Row],[Relación con el proyecto]],Tabla7[[Concepto/Relación con el proyecto]:[Nº DOCUMENTO]],5,FALSE),"")))),"")</f>
        <v/>
      </c>
      <c r="S105" s="94" t="str">
        <f ca="1">IFERROR(INDEX(USUARIOS,MATCH($E105,Tabla1[NOMBRE Y APELLIDOS DEL PARTICIPANTE],0),MATCH($S$1,Tabla1[#Headers],0)),"")</f>
        <v/>
      </c>
      <c r="T105" s="94" t="str">
        <f ca="1">IFERROR(INDEX(USUARIOS,MATCH($E105,Tabla1[NOMBRE Y APELLIDOS DEL PARTICIPANTE],0),MATCH($T$1,Tabla1[#Headers],0)),"")</f>
        <v/>
      </c>
      <c r="U105" s="94" t="str">
        <f>IF(Tabla4[[#This Row],[Nombre y apellidos del TITULAR DE LA UC]]="","",Tabla4[[#This Row],[Nombre y apellidos del TITULAR DE LA UC]])</f>
        <v/>
      </c>
      <c r="V105" s="96" t="str">
        <f>IFERROR(VLOOKUP(Tabla4[[#This Row],[Mes de Imputación]],'NO BORRAR'!$E$1:$G$13,2,FALSE),"")</f>
        <v/>
      </c>
      <c r="W105" s="96" t="str">
        <f>IFERROR(VLOOKUP(Tabla4[[#This Row],[Mes de Imputación]],'NO BORRAR'!$E$1:$G$13,3,FALSE),"")</f>
        <v/>
      </c>
      <c r="X105" s="94" t="str">
        <f>IFERROR(VLOOKUP(Tabla4[[#This Row],[Actuación]],'NO BORRAR'!$B$1:$D$8,3,FALSE),"")</f>
        <v/>
      </c>
      <c r="Y105" s="97" t="str">
        <f>IFERROR(VLOOKUP(Tabla4[[#This Row],[Localización]],'NO BORRAR'!$G$15:$H$24,2,FALSE),"")</f>
        <v/>
      </c>
      <c r="Z105" s="93" t="str">
        <f>IFERROR(VLOOKUP(Tabla4[[#This Row],[Actuación]],'NO BORRAR'!$B$1:$C$8,2,FALSE),"")</f>
        <v/>
      </c>
      <c r="AA105" s="93" t="str">
        <f>IF(Tabla4[[#This Row],[Forma de pago]]="TRANSFERENCIA",IFERROR(INDEX(USUARIOS,MATCH($E105,Tabla1[NOMBRE Y APELLIDOS DEL PARTICIPANTE],0),MATCH(A105,Tabla1[#Headers],0)),""),"")</f>
        <v/>
      </c>
      <c r="AB105" s="98" t="str">
        <f>IF(Tabla4[[#This Row],[Forma de pago]]="TARJETA PREPAGO",IFERROR(INDEX(USUARIOS,MATCH($E105,Tabla1[NOMBRE Y APELLIDOS DEL PARTICIPANTE],0),MATCH(A105,Tabla1[#Headers],0)),""),"")</f>
        <v/>
      </c>
      <c r="AC105" s="73" t="str">
        <f>IF(Tabla4[[#This Row],[Forma de pago]]="CHEQUE",Tabla4[[#This Row],[Nombre y apellidos del TITULAR DE LA UC]],(IF(Tabla4[[#This Row],[Forma de pago]]="CHEQUE PORTADOR","AL PORTADOR","")))</f>
        <v/>
      </c>
    </row>
    <row r="106" spans="1:29" x14ac:dyDescent="0.25">
      <c r="A106" s="88"/>
      <c r="B106" s="88"/>
      <c r="C106" s="8"/>
      <c r="D106" s="89"/>
      <c r="E106" s="8"/>
      <c r="F106" s="8" t="str">
        <f>IFERROR(VLOOKUP(Tabla4[[#This Row],[Nombre y apellidos del TITULAR DE LA UC]],Tabla1[[NOMBRE Y APELLIDOS DEL PARTICIPANTE]:[NIE]],3,FALSE),"")</f>
        <v/>
      </c>
      <c r="G106" s="8"/>
      <c r="H106" s="8"/>
      <c r="I106" s="8"/>
      <c r="J106" s="90"/>
      <c r="K106" s="91"/>
      <c r="L106" s="92" t="str">
        <f ca="1">IFERROR(INDEX(USUARIOS,MATCH($E106,Tabla1[NOMBRE Y APELLIDOS DEL PARTICIPANTE],0),MATCH($L$1,Tabla1[#Headers],0)),"")</f>
        <v/>
      </c>
      <c r="M106" s="93" t="str">
        <f>IFERROR(VLOOKUP(Tabla4[[#This Row],[Concepto]]&amp;"/"&amp;Tabla4[[#This Row],[Relación con el proyecto]],Tabla7[[Concepto/Relación con el proyecto]:[DESCRIPCIÓN ASIENTO]],2,FALSE),"")</f>
        <v/>
      </c>
      <c r="N106" s="94" t="str">
        <f>IFERROR(VLOOKUP(Tabla4[[#This Row],[Forma de pago]],'NO BORRAR'!$H$2:$I$6,2,FALSE),"")</f>
        <v/>
      </c>
      <c r="O106" s="95" t="str">
        <f>IF(Tabla4[[#This Row],[Total factura / recibí (3)]]="","",Tabla4[[#This Row],[Total factura / recibí (3)]])</f>
        <v/>
      </c>
      <c r="P106" s="95" t="str">
        <f>IF(Tabla4[[#This Row],[Total factura / recibí (3)]]="","",Tabla4[[#This Row],[Total factura / recibí (3)]])</f>
        <v/>
      </c>
      <c r="Q10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6" s="93" t="str">
        <f>IFERROR(IF(A106="CHEQUE","",IF(A106="EFECTIVO","EFECTIVO",IF(A106="TRANSFERENCIA",VLOOKUP(Tabla4[[#This Row],[Concepto]]&amp;"/"&amp;Tabla4[[#This Row],[Relación con el proyecto]],Tabla7[[Concepto/Relación con el proyecto]:[Nº DOCUMENTO]],5,FALSE),IF(A106="TARJETA PREPAGO",VLOOKUP(Tabla4[[#This Row],[Concepto]]&amp;"/"&amp;Tabla4[[#This Row],[Relación con el proyecto]],Tabla7[[Concepto/Relación con el proyecto]:[Nº DOCUMENTO]],5,FALSE),"")))),"")</f>
        <v/>
      </c>
      <c r="S106" s="94" t="str">
        <f ca="1">IFERROR(INDEX(USUARIOS,MATCH($E106,Tabla1[NOMBRE Y APELLIDOS DEL PARTICIPANTE],0),MATCH($S$1,Tabla1[#Headers],0)),"")</f>
        <v/>
      </c>
      <c r="T106" s="94" t="str">
        <f ca="1">IFERROR(INDEX(USUARIOS,MATCH($E106,Tabla1[NOMBRE Y APELLIDOS DEL PARTICIPANTE],0),MATCH($T$1,Tabla1[#Headers],0)),"")</f>
        <v/>
      </c>
      <c r="U106" s="94" t="str">
        <f>IF(Tabla4[[#This Row],[Nombre y apellidos del TITULAR DE LA UC]]="","",Tabla4[[#This Row],[Nombre y apellidos del TITULAR DE LA UC]])</f>
        <v/>
      </c>
      <c r="V106" s="96" t="str">
        <f>IFERROR(VLOOKUP(Tabla4[[#This Row],[Mes de Imputación]],'NO BORRAR'!$E$1:$G$13,2,FALSE),"")</f>
        <v/>
      </c>
      <c r="W106" s="96" t="str">
        <f>IFERROR(VLOOKUP(Tabla4[[#This Row],[Mes de Imputación]],'NO BORRAR'!$E$1:$G$13,3,FALSE),"")</f>
        <v/>
      </c>
      <c r="X106" s="94" t="str">
        <f>IFERROR(VLOOKUP(Tabla4[[#This Row],[Actuación]],'NO BORRAR'!$B$1:$D$8,3,FALSE),"")</f>
        <v/>
      </c>
      <c r="Y106" s="97" t="str">
        <f>IFERROR(VLOOKUP(Tabla4[[#This Row],[Localización]],'NO BORRAR'!$G$15:$H$24,2,FALSE),"")</f>
        <v/>
      </c>
      <c r="Z106" s="93" t="str">
        <f>IFERROR(VLOOKUP(Tabla4[[#This Row],[Actuación]],'NO BORRAR'!$B$1:$C$8,2,FALSE),"")</f>
        <v/>
      </c>
      <c r="AA106" s="93" t="str">
        <f>IF(Tabla4[[#This Row],[Forma de pago]]="TRANSFERENCIA",IFERROR(INDEX(USUARIOS,MATCH($E106,Tabla1[NOMBRE Y APELLIDOS DEL PARTICIPANTE],0),MATCH(A106,Tabla1[#Headers],0)),""),"")</f>
        <v/>
      </c>
      <c r="AB106" s="98" t="str">
        <f>IF(Tabla4[[#This Row],[Forma de pago]]="TARJETA PREPAGO",IFERROR(INDEX(USUARIOS,MATCH($E106,Tabla1[NOMBRE Y APELLIDOS DEL PARTICIPANTE],0),MATCH(A106,Tabla1[#Headers],0)),""),"")</f>
        <v/>
      </c>
      <c r="AC106" s="73" t="str">
        <f>IF(Tabla4[[#This Row],[Forma de pago]]="CHEQUE",Tabla4[[#This Row],[Nombre y apellidos del TITULAR DE LA UC]],(IF(Tabla4[[#This Row],[Forma de pago]]="CHEQUE PORTADOR","AL PORTADOR","")))</f>
        <v/>
      </c>
    </row>
    <row r="107" spans="1:29" x14ac:dyDescent="0.25">
      <c r="A107" s="88"/>
      <c r="B107" s="88"/>
      <c r="C107" s="8"/>
      <c r="D107" s="89"/>
      <c r="E107" s="8"/>
      <c r="F107" s="8" t="str">
        <f>IFERROR(VLOOKUP(Tabla4[[#This Row],[Nombre y apellidos del TITULAR DE LA UC]],Tabla1[[NOMBRE Y APELLIDOS DEL PARTICIPANTE]:[NIE]],3,FALSE),"")</f>
        <v/>
      </c>
      <c r="G107" s="8"/>
      <c r="H107" s="8"/>
      <c r="I107" s="8"/>
      <c r="J107" s="90"/>
      <c r="K107" s="91"/>
      <c r="L107" s="92" t="str">
        <f ca="1">IFERROR(INDEX(USUARIOS,MATCH($E107,Tabla1[NOMBRE Y APELLIDOS DEL PARTICIPANTE],0),MATCH($L$1,Tabla1[#Headers],0)),"")</f>
        <v/>
      </c>
      <c r="M107" s="93" t="str">
        <f>IFERROR(VLOOKUP(Tabla4[[#This Row],[Concepto]]&amp;"/"&amp;Tabla4[[#This Row],[Relación con el proyecto]],Tabla7[[Concepto/Relación con el proyecto]:[DESCRIPCIÓN ASIENTO]],2,FALSE),"")</f>
        <v/>
      </c>
      <c r="N107" s="94" t="str">
        <f>IFERROR(VLOOKUP(Tabla4[[#This Row],[Forma de pago]],'NO BORRAR'!$H$2:$I$6,2,FALSE),"")</f>
        <v/>
      </c>
      <c r="O107" s="95" t="str">
        <f>IF(Tabla4[[#This Row],[Total factura / recibí (3)]]="","",Tabla4[[#This Row],[Total factura / recibí (3)]])</f>
        <v/>
      </c>
      <c r="P107" s="95" t="str">
        <f>IF(Tabla4[[#This Row],[Total factura / recibí (3)]]="","",Tabla4[[#This Row],[Total factura / recibí (3)]])</f>
        <v/>
      </c>
      <c r="Q10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7" s="93" t="str">
        <f>IFERROR(IF(A107="CHEQUE","",IF(A107="EFECTIVO","EFECTIVO",IF(A107="TRANSFERENCIA",VLOOKUP(Tabla4[[#This Row],[Concepto]]&amp;"/"&amp;Tabla4[[#This Row],[Relación con el proyecto]],Tabla7[[Concepto/Relación con el proyecto]:[Nº DOCUMENTO]],5,FALSE),IF(A107="TARJETA PREPAGO",VLOOKUP(Tabla4[[#This Row],[Concepto]]&amp;"/"&amp;Tabla4[[#This Row],[Relación con el proyecto]],Tabla7[[Concepto/Relación con el proyecto]:[Nº DOCUMENTO]],5,FALSE),"")))),"")</f>
        <v/>
      </c>
      <c r="S107" s="94" t="str">
        <f ca="1">IFERROR(INDEX(USUARIOS,MATCH($E107,Tabla1[NOMBRE Y APELLIDOS DEL PARTICIPANTE],0),MATCH($S$1,Tabla1[#Headers],0)),"")</f>
        <v/>
      </c>
      <c r="T107" s="94" t="str">
        <f ca="1">IFERROR(INDEX(USUARIOS,MATCH($E107,Tabla1[NOMBRE Y APELLIDOS DEL PARTICIPANTE],0),MATCH($T$1,Tabla1[#Headers],0)),"")</f>
        <v/>
      </c>
      <c r="U107" s="94" t="str">
        <f>IF(Tabla4[[#This Row],[Nombre y apellidos del TITULAR DE LA UC]]="","",Tabla4[[#This Row],[Nombre y apellidos del TITULAR DE LA UC]])</f>
        <v/>
      </c>
      <c r="V107" s="96" t="str">
        <f>IFERROR(VLOOKUP(Tabla4[[#This Row],[Mes de Imputación]],'NO BORRAR'!$E$1:$G$13,2,FALSE),"")</f>
        <v/>
      </c>
      <c r="W107" s="96" t="str">
        <f>IFERROR(VLOOKUP(Tabla4[[#This Row],[Mes de Imputación]],'NO BORRAR'!$E$1:$G$13,3,FALSE),"")</f>
        <v/>
      </c>
      <c r="X107" s="94" t="str">
        <f>IFERROR(VLOOKUP(Tabla4[[#This Row],[Actuación]],'NO BORRAR'!$B$1:$D$8,3,FALSE),"")</f>
        <v/>
      </c>
      <c r="Y107" s="97" t="str">
        <f>IFERROR(VLOOKUP(Tabla4[[#This Row],[Localización]],'NO BORRAR'!$G$15:$H$24,2,FALSE),"")</f>
        <v/>
      </c>
      <c r="Z107" s="93" t="str">
        <f>IFERROR(VLOOKUP(Tabla4[[#This Row],[Actuación]],'NO BORRAR'!$B$1:$C$8,2,FALSE),"")</f>
        <v/>
      </c>
      <c r="AA107" s="93" t="str">
        <f>IF(Tabla4[[#This Row],[Forma de pago]]="TRANSFERENCIA",IFERROR(INDEX(USUARIOS,MATCH($E107,Tabla1[NOMBRE Y APELLIDOS DEL PARTICIPANTE],0),MATCH(A107,Tabla1[#Headers],0)),""),"")</f>
        <v/>
      </c>
      <c r="AB107" s="98" t="str">
        <f>IF(Tabla4[[#This Row],[Forma de pago]]="TARJETA PREPAGO",IFERROR(INDEX(USUARIOS,MATCH($E107,Tabla1[NOMBRE Y APELLIDOS DEL PARTICIPANTE],0),MATCH(A107,Tabla1[#Headers],0)),""),"")</f>
        <v/>
      </c>
      <c r="AC107" s="73" t="str">
        <f>IF(Tabla4[[#This Row],[Forma de pago]]="CHEQUE",Tabla4[[#This Row],[Nombre y apellidos del TITULAR DE LA UC]],(IF(Tabla4[[#This Row],[Forma de pago]]="CHEQUE PORTADOR","AL PORTADOR","")))</f>
        <v/>
      </c>
    </row>
    <row r="108" spans="1:29" x14ac:dyDescent="0.25">
      <c r="A108" s="88"/>
      <c r="B108" s="88"/>
      <c r="C108" s="8"/>
      <c r="D108" s="89"/>
      <c r="E108" s="8"/>
      <c r="F108" s="8" t="str">
        <f>IFERROR(VLOOKUP(Tabla4[[#This Row],[Nombre y apellidos del TITULAR DE LA UC]],Tabla1[[NOMBRE Y APELLIDOS DEL PARTICIPANTE]:[NIE]],3,FALSE),"")</f>
        <v/>
      </c>
      <c r="G108" s="8"/>
      <c r="H108" s="8"/>
      <c r="I108" s="8"/>
      <c r="J108" s="90"/>
      <c r="K108" s="91"/>
      <c r="L108" s="92" t="str">
        <f ca="1">IFERROR(INDEX(USUARIOS,MATCH($E108,Tabla1[NOMBRE Y APELLIDOS DEL PARTICIPANTE],0),MATCH($L$1,Tabla1[#Headers],0)),"")</f>
        <v/>
      </c>
      <c r="M108" s="93" t="str">
        <f>IFERROR(VLOOKUP(Tabla4[[#This Row],[Concepto]]&amp;"/"&amp;Tabla4[[#This Row],[Relación con el proyecto]],Tabla7[[Concepto/Relación con el proyecto]:[DESCRIPCIÓN ASIENTO]],2,FALSE),"")</f>
        <v/>
      </c>
      <c r="N108" s="94" t="str">
        <f>IFERROR(VLOOKUP(Tabla4[[#This Row],[Forma de pago]],'NO BORRAR'!$H$2:$I$6,2,FALSE),"")</f>
        <v/>
      </c>
      <c r="O108" s="95" t="str">
        <f>IF(Tabla4[[#This Row],[Total factura / recibí (3)]]="","",Tabla4[[#This Row],[Total factura / recibí (3)]])</f>
        <v/>
      </c>
      <c r="P108" s="95" t="str">
        <f>IF(Tabla4[[#This Row],[Total factura / recibí (3)]]="","",Tabla4[[#This Row],[Total factura / recibí (3)]])</f>
        <v/>
      </c>
      <c r="Q10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8" s="93" t="str">
        <f>IFERROR(IF(A108="CHEQUE","",IF(A108="EFECTIVO","EFECTIVO",IF(A108="TRANSFERENCIA",VLOOKUP(Tabla4[[#This Row],[Concepto]]&amp;"/"&amp;Tabla4[[#This Row],[Relación con el proyecto]],Tabla7[[Concepto/Relación con el proyecto]:[Nº DOCUMENTO]],5,FALSE),IF(A108="TARJETA PREPAGO",VLOOKUP(Tabla4[[#This Row],[Concepto]]&amp;"/"&amp;Tabla4[[#This Row],[Relación con el proyecto]],Tabla7[[Concepto/Relación con el proyecto]:[Nº DOCUMENTO]],5,FALSE),"")))),"")</f>
        <v/>
      </c>
      <c r="S108" s="94" t="str">
        <f ca="1">IFERROR(INDEX(USUARIOS,MATCH($E108,Tabla1[NOMBRE Y APELLIDOS DEL PARTICIPANTE],0),MATCH($S$1,Tabla1[#Headers],0)),"")</f>
        <v/>
      </c>
      <c r="T108" s="94" t="str">
        <f ca="1">IFERROR(INDEX(USUARIOS,MATCH($E108,Tabla1[NOMBRE Y APELLIDOS DEL PARTICIPANTE],0),MATCH($T$1,Tabla1[#Headers],0)),"")</f>
        <v/>
      </c>
      <c r="U108" s="94" t="str">
        <f>IF(Tabla4[[#This Row],[Nombre y apellidos del TITULAR DE LA UC]]="","",Tabla4[[#This Row],[Nombre y apellidos del TITULAR DE LA UC]])</f>
        <v/>
      </c>
      <c r="V108" s="96" t="str">
        <f>IFERROR(VLOOKUP(Tabla4[[#This Row],[Mes de Imputación]],'NO BORRAR'!$E$1:$G$13,2,FALSE),"")</f>
        <v/>
      </c>
      <c r="W108" s="96" t="str">
        <f>IFERROR(VLOOKUP(Tabla4[[#This Row],[Mes de Imputación]],'NO BORRAR'!$E$1:$G$13,3,FALSE),"")</f>
        <v/>
      </c>
      <c r="X108" s="94" t="str">
        <f>IFERROR(VLOOKUP(Tabla4[[#This Row],[Actuación]],'NO BORRAR'!$B$1:$D$8,3,FALSE),"")</f>
        <v/>
      </c>
      <c r="Y108" s="97" t="str">
        <f>IFERROR(VLOOKUP(Tabla4[[#This Row],[Localización]],'NO BORRAR'!$G$15:$H$24,2,FALSE),"")</f>
        <v/>
      </c>
      <c r="Z108" s="93" t="str">
        <f>IFERROR(VLOOKUP(Tabla4[[#This Row],[Actuación]],'NO BORRAR'!$B$1:$C$8,2,FALSE),"")</f>
        <v/>
      </c>
      <c r="AA108" s="93" t="str">
        <f>IF(Tabla4[[#This Row],[Forma de pago]]="TRANSFERENCIA",IFERROR(INDEX(USUARIOS,MATCH($E108,Tabla1[NOMBRE Y APELLIDOS DEL PARTICIPANTE],0),MATCH(A108,Tabla1[#Headers],0)),""),"")</f>
        <v/>
      </c>
      <c r="AB108" s="98" t="str">
        <f>IF(Tabla4[[#This Row],[Forma de pago]]="TARJETA PREPAGO",IFERROR(INDEX(USUARIOS,MATCH($E108,Tabla1[NOMBRE Y APELLIDOS DEL PARTICIPANTE],0),MATCH(A108,Tabla1[#Headers],0)),""),"")</f>
        <v/>
      </c>
      <c r="AC108" s="73" t="str">
        <f>IF(Tabla4[[#This Row],[Forma de pago]]="CHEQUE",Tabla4[[#This Row],[Nombre y apellidos del TITULAR DE LA UC]],(IF(Tabla4[[#This Row],[Forma de pago]]="CHEQUE PORTADOR","AL PORTADOR","")))</f>
        <v/>
      </c>
    </row>
    <row r="109" spans="1:29" x14ac:dyDescent="0.25">
      <c r="A109" s="88"/>
      <c r="B109" s="88"/>
      <c r="C109" s="8"/>
      <c r="D109" s="89"/>
      <c r="E109" s="8"/>
      <c r="F109" s="8" t="str">
        <f>IFERROR(VLOOKUP(Tabla4[[#This Row],[Nombre y apellidos del TITULAR DE LA UC]],Tabla1[[NOMBRE Y APELLIDOS DEL PARTICIPANTE]:[NIE]],3,FALSE),"")</f>
        <v/>
      </c>
      <c r="G109" s="8"/>
      <c r="H109" s="8"/>
      <c r="I109" s="8"/>
      <c r="J109" s="90"/>
      <c r="K109" s="91"/>
      <c r="L109" s="92" t="str">
        <f ca="1">IFERROR(INDEX(USUARIOS,MATCH($E109,Tabla1[NOMBRE Y APELLIDOS DEL PARTICIPANTE],0),MATCH($L$1,Tabla1[#Headers],0)),"")</f>
        <v/>
      </c>
      <c r="M109" s="93" t="str">
        <f>IFERROR(VLOOKUP(Tabla4[[#This Row],[Concepto]]&amp;"/"&amp;Tabla4[[#This Row],[Relación con el proyecto]],Tabla7[[Concepto/Relación con el proyecto]:[DESCRIPCIÓN ASIENTO]],2,FALSE),"")</f>
        <v/>
      </c>
      <c r="N109" s="94" t="str">
        <f>IFERROR(VLOOKUP(Tabla4[[#This Row],[Forma de pago]],'NO BORRAR'!$H$2:$I$6,2,FALSE),"")</f>
        <v/>
      </c>
      <c r="O109" s="95" t="str">
        <f>IF(Tabla4[[#This Row],[Total factura / recibí (3)]]="","",Tabla4[[#This Row],[Total factura / recibí (3)]])</f>
        <v/>
      </c>
      <c r="P109" s="95" t="str">
        <f>IF(Tabla4[[#This Row],[Total factura / recibí (3)]]="","",Tabla4[[#This Row],[Total factura / recibí (3)]])</f>
        <v/>
      </c>
      <c r="Q10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09" s="93" t="str">
        <f>IFERROR(IF(A109="CHEQUE","",IF(A109="EFECTIVO","EFECTIVO",IF(A109="TRANSFERENCIA",VLOOKUP(Tabla4[[#This Row],[Concepto]]&amp;"/"&amp;Tabla4[[#This Row],[Relación con el proyecto]],Tabla7[[Concepto/Relación con el proyecto]:[Nº DOCUMENTO]],5,FALSE),IF(A109="TARJETA PREPAGO",VLOOKUP(Tabla4[[#This Row],[Concepto]]&amp;"/"&amp;Tabla4[[#This Row],[Relación con el proyecto]],Tabla7[[Concepto/Relación con el proyecto]:[Nº DOCUMENTO]],5,FALSE),"")))),"")</f>
        <v/>
      </c>
      <c r="S109" s="94" t="str">
        <f ca="1">IFERROR(INDEX(USUARIOS,MATCH($E109,Tabla1[NOMBRE Y APELLIDOS DEL PARTICIPANTE],0),MATCH($S$1,Tabla1[#Headers],0)),"")</f>
        <v/>
      </c>
      <c r="T109" s="94" t="str">
        <f ca="1">IFERROR(INDEX(USUARIOS,MATCH($E109,Tabla1[NOMBRE Y APELLIDOS DEL PARTICIPANTE],0),MATCH($T$1,Tabla1[#Headers],0)),"")</f>
        <v/>
      </c>
      <c r="U109" s="94" t="str">
        <f>IF(Tabla4[[#This Row],[Nombre y apellidos del TITULAR DE LA UC]]="","",Tabla4[[#This Row],[Nombre y apellidos del TITULAR DE LA UC]])</f>
        <v/>
      </c>
      <c r="V109" s="96" t="str">
        <f>IFERROR(VLOOKUP(Tabla4[[#This Row],[Mes de Imputación]],'NO BORRAR'!$E$1:$G$13,2,FALSE),"")</f>
        <v/>
      </c>
      <c r="W109" s="96" t="str">
        <f>IFERROR(VLOOKUP(Tabla4[[#This Row],[Mes de Imputación]],'NO BORRAR'!$E$1:$G$13,3,FALSE),"")</f>
        <v/>
      </c>
      <c r="X109" s="94" t="str">
        <f>IFERROR(VLOOKUP(Tabla4[[#This Row],[Actuación]],'NO BORRAR'!$B$1:$D$8,3,FALSE),"")</f>
        <v/>
      </c>
      <c r="Y109" s="97" t="str">
        <f>IFERROR(VLOOKUP(Tabla4[[#This Row],[Localización]],'NO BORRAR'!$G$15:$H$24,2,FALSE),"")</f>
        <v/>
      </c>
      <c r="Z109" s="93" t="str">
        <f>IFERROR(VLOOKUP(Tabla4[[#This Row],[Actuación]],'NO BORRAR'!$B$1:$C$8,2,FALSE),"")</f>
        <v/>
      </c>
      <c r="AA109" s="93" t="str">
        <f>IF(Tabla4[[#This Row],[Forma de pago]]="TRANSFERENCIA",IFERROR(INDEX(USUARIOS,MATCH($E109,Tabla1[NOMBRE Y APELLIDOS DEL PARTICIPANTE],0),MATCH(A109,Tabla1[#Headers],0)),""),"")</f>
        <v/>
      </c>
      <c r="AB109" s="98" t="str">
        <f>IF(Tabla4[[#This Row],[Forma de pago]]="TARJETA PREPAGO",IFERROR(INDEX(USUARIOS,MATCH($E109,Tabla1[NOMBRE Y APELLIDOS DEL PARTICIPANTE],0),MATCH(A109,Tabla1[#Headers],0)),""),"")</f>
        <v/>
      </c>
      <c r="AC109" s="73" t="str">
        <f>IF(Tabla4[[#This Row],[Forma de pago]]="CHEQUE",Tabla4[[#This Row],[Nombre y apellidos del TITULAR DE LA UC]],(IF(Tabla4[[#This Row],[Forma de pago]]="CHEQUE PORTADOR","AL PORTADOR","")))</f>
        <v/>
      </c>
    </row>
    <row r="110" spans="1:29" x14ac:dyDescent="0.25">
      <c r="A110" s="88"/>
      <c r="B110" s="88"/>
      <c r="C110" s="8"/>
      <c r="D110" s="89"/>
      <c r="E110" s="8"/>
      <c r="F110" s="8" t="str">
        <f>IFERROR(VLOOKUP(Tabla4[[#This Row],[Nombre y apellidos del TITULAR DE LA UC]],Tabla1[[NOMBRE Y APELLIDOS DEL PARTICIPANTE]:[NIE]],3,FALSE),"")</f>
        <v/>
      </c>
      <c r="G110" s="8"/>
      <c r="H110" s="8"/>
      <c r="I110" s="8"/>
      <c r="J110" s="90"/>
      <c r="K110" s="91"/>
      <c r="L110" s="92" t="str">
        <f ca="1">IFERROR(INDEX(USUARIOS,MATCH($E110,Tabla1[NOMBRE Y APELLIDOS DEL PARTICIPANTE],0),MATCH($L$1,Tabla1[#Headers],0)),"")</f>
        <v/>
      </c>
      <c r="M110" s="93" t="str">
        <f>IFERROR(VLOOKUP(Tabla4[[#This Row],[Concepto]]&amp;"/"&amp;Tabla4[[#This Row],[Relación con el proyecto]],Tabla7[[Concepto/Relación con el proyecto]:[DESCRIPCIÓN ASIENTO]],2,FALSE),"")</f>
        <v/>
      </c>
      <c r="N110" s="94" t="str">
        <f>IFERROR(VLOOKUP(Tabla4[[#This Row],[Forma de pago]],'NO BORRAR'!$H$2:$I$6,2,FALSE),"")</f>
        <v/>
      </c>
      <c r="O110" s="95" t="str">
        <f>IF(Tabla4[[#This Row],[Total factura / recibí (3)]]="","",Tabla4[[#This Row],[Total factura / recibí (3)]])</f>
        <v/>
      </c>
      <c r="P110" s="95" t="str">
        <f>IF(Tabla4[[#This Row],[Total factura / recibí (3)]]="","",Tabla4[[#This Row],[Total factura / recibí (3)]])</f>
        <v/>
      </c>
      <c r="Q11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0" s="93" t="str">
        <f>IFERROR(IF(A110="CHEQUE","",IF(A110="EFECTIVO","EFECTIVO",IF(A110="TRANSFERENCIA",VLOOKUP(Tabla4[[#This Row],[Concepto]]&amp;"/"&amp;Tabla4[[#This Row],[Relación con el proyecto]],Tabla7[[Concepto/Relación con el proyecto]:[Nº DOCUMENTO]],5,FALSE),IF(A110="TARJETA PREPAGO",VLOOKUP(Tabla4[[#This Row],[Concepto]]&amp;"/"&amp;Tabla4[[#This Row],[Relación con el proyecto]],Tabla7[[Concepto/Relación con el proyecto]:[Nº DOCUMENTO]],5,FALSE),"")))),"")</f>
        <v/>
      </c>
      <c r="S110" s="94" t="str">
        <f ca="1">IFERROR(INDEX(USUARIOS,MATCH($E110,Tabla1[NOMBRE Y APELLIDOS DEL PARTICIPANTE],0),MATCH($S$1,Tabla1[#Headers],0)),"")</f>
        <v/>
      </c>
      <c r="T110" s="94" t="str">
        <f ca="1">IFERROR(INDEX(USUARIOS,MATCH($E110,Tabla1[NOMBRE Y APELLIDOS DEL PARTICIPANTE],0),MATCH($T$1,Tabla1[#Headers],0)),"")</f>
        <v/>
      </c>
      <c r="U110" s="94" t="str">
        <f>IF(Tabla4[[#This Row],[Nombre y apellidos del TITULAR DE LA UC]]="","",Tabla4[[#This Row],[Nombre y apellidos del TITULAR DE LA UC]])</f>
        <v/>
      </c>
      <c r="V110" s="96" t="str">
        <f>IFERROR(VLOOKUP(Tabla4[[#This Row],[Mes de Imputación]],'NO BORRAR'!$E$1:$G$13,2,FALSE),"")</f>
        <v/>
      </c>
      <c r="W110" s="96" t="str">
        <f>IFERROR(VLOOKUP(Tabla4[[#This Row],[Mes de Imputación]],'NO BORRAR'!$E$1:$G$13,3,FALSE),"")</f>
        <v/>
      </c>
      <c r="X110" s="94" t="str">
        <f>IFERROR(VLOOKUP(Tabla4[[#This Row],[Actuación]],'NO BORRAR'!$B$1:$D$8,3,FALSE),"")</f>
        <v/>
      </c>
      <c r="Y110" s="97" t="str">
        <f>IFERROR(VLOOKUP(Tabla4[[#This Row],[Localización]],'NO BORRAR'!$G$15:$H$24,2,FALSE),"")</f>
        <v/>
      </c>
      <c r="Z110" s="93" t="str">
        <f>IFERROR(VLOOKUP(Tabla4[[#This Row],[Actuación]],'NO BORRAR'!$B$1:$C$8,2,FALSE),"")</f>
        <v/>
      </c>
      <c r="AA110" s="93" t="str">
        <f>IF(Tabla4[[#This Row],[Forma de pago]]="TRANSFERENCIA",IFERROR(INDEX(USUARIOS,MATCH($E110,Tabla1[NOMBRE Y APELLIDOS DEL PARTICIPANTE],0),MATCH(A110,Tabla1[#Headers],0)),""),"")</f>
        <v/>
      </c>
      <c r="AB110" s="98" t="str">
        <f>IF(Tabla4[[#This Row],[Forma de pago]]="TARJETA PREPAGO",IFERROR(INDEX(USUARIOS,MATCH($E110,Tabla1[NOMBRE Y APELLIDOS DEL PARTICIPANTE],0),MATCH(A110,Tabla1[#Headers],0)),""),"")</f>
        <v/>
      </c>
      <c r="AC110" s="73" t="str">
        <f>IF(Tabla4[[#This Row],[Forma de pago]]="CHEQUE",Tabla4[[#This Row],[Nombre y apellidos del TITULAR DE LA UC]],(IF(Tabla4[[#This Row],[Forma de pago]]="CHEQUE PORTADOR","AL PORTADOR","")))</f>
        <v/>
      </c>
    </row>
    <row r="111" spans="1:29" x14ac:dyDescent="0.25">
      <c r="A111" s="88"/>
      <c r="B111" s="88"/>
      <c r="C111" s="8"/>
      <c r="D111" s="89"/>
      <c r="E111" s="8"/>
      <c r="F111" s="8" t="str">
        <f>IFERROR(VLOOKUP(Tabla4[[#This Row],[Nombre y apellidos del TITULAR DE LA UC]],Tabla1[[NOMBRE Y APELLIDOS DEL PARTICIPANTE]:[NIE]],3,FALSE),"")</f>
        <v/>
      </c>
      <c r="G111" s="8"/>
      <c r="H111" s="8"/>
      <c r="I111" s="8"/>
      <c r="J111" s="90"/>
      <c r="K111" s="91"/>
      <c r="L111" s="92" t="str">
        <f ca="1">IFERROR(INDEX(USUARIOS,MATCH($E111,Tabla1[NOMBRE Y APELLIDOS DEL PARTICIPANTE],0),MATCH($L$1,Tabla1[#Headers],0)),"")</f>
        <v/>
      </c>
      <c r="M111" s="93" t="str">
        <f>IFERROR(VLOOKUP(Tabla4[[#This Row],[Concepto]]&amp;"/"&amp;Tabla4[[#This Row],[Relación con el proyecto]],Tabla7[[Concepto/Relación con el proyecto]:[DESCRIPCIÓN ASIENTO]],2,FALSE),"")</f>
        <v/>
      </c>
      <c r="N111" s="94" t="str">
        <f>IFERROR(VLOOKUP(Tabla4[[#This Row],[Forma de pago]],'NO BORRAR'!$H$2:$I$6,2,FALSE),"")</f>
        <v/>
      </c>
      <c r="O111" s="95" t="str">
        <f>IF(Tabla4[[#This Row],[Total factura / recibí (3)]]="","",Tabla4[[#This Row],[Total factura / recibí (3)]])</f>
        <v/>
      </c>
      <c r="P111" s="95" t="str">
        <f>IF(Tabla4[[#This Row],[Total factura / recibí (3)]]="","",Tabla4[[#This Row],[Total factura / recibí (3)]])</f>
        <v/>
      </c>
      <c r="Q11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1" s="93" t="str">
        <f>IFERROR(IF(A111="CHEQUE","",IF(A111="EFECTIVO","EFECTIVO",IF(A111="TRANSFERENCIA",VLOOKUP(Tabla4[[#This Row],[Concepto]]&amp;"/"&amp;Tabla4[[#This Row],[Relación con el proyecto]],Tabla7[[Concepto/Relación con el proyecto]:[Nº DOCUMENTO]],5,FALSE),IF(A111="TARJETA PREPAGO",VLOOKUP(Tabla4[[#This Row],[Concepto]]&amp;"/"&amp;Tabla4[[#This Row],[Relación con el proyecto]],Tabla7[[Concepto/Relación con el proyecto]:[Nº DOCUMENTO]],5,FALSE),"")))),"")</f>
        <v/>
      </c>
      <c r="S111" s="94" t="str">
        <f ca="1">IFERROR(INDEX(USUARIOS,MATCH($E111,Tabla1[NOMBRE Y APELLIDOS DEL PARTICIPANTE],0),MATCH($S$1,Tabla1[#Headers],0)),"")</f>
        <v/>
      </c>
      <c r="T111" s="94" t="str">
        <f ca="1">IFERROR(INDEX(USUARIOS,MATCH($E111,Tabla1[NOMBRE Y APELLIDOS DEL PARTICIPANTE],0),MATCH($T$1,Tabla1[#Headers],0)),"")</f>
        <v/>
      </c>
      <c r="U111" s="94" t="str">
        <f>IF(Tabla4[[#This Row],[Nombre y apellidos del TITULAR DE LA UC]]="","",Tabla4[[#This Row],[Nombre y apellidos del TITULAR DE LA UC]])</f>
        <v/>
      </c>
      <c r="V111" s="96" t="str">
        <f>IFERROR(VLOOKUP(Tabla4[[#This Row],[Mes de Imputación]],'NO BORRAR'!$E$1:$G$13,2,FALSE),"")</f>
        <v/>
      </c>
      <c r="W111" s="96" t="str">
        <f>IFERROR(VLOOKUP(Tabla4[[#This Row],[Mes de Imputación]],'NO BORRAR'!$E$1:$G$13,3,FALSE),"")</f>
        <v/>
      </c>
      <c r="X111" s="94" t="str">
        <f>IFERROR(VLOOKUP(Tabla4[[#This Row],[Actuación]],'NO BORRAR'!$B$1:$D$8,3,FALSE),"")</f>
        <v/>
      </c>
      <c r="Y111" s="97" t="str">
        <f>IFERROR(VLOOKUP(Tabla4[[#This Row],[Localización]],'NO BORRAR'!$G$15:$H$24,2,FALSE),"")</f>
        <v/>
      </c>
      <c r="Z111" s="93" t="str">
        <f>IFERROR(VLOOKUP(Tabla4[[#This Row],[Actuación]],'NO BORRAR'!$B$1:$C$8,2,FALSE),"")</f>
        <v/>
      </c>
      <c r="AA111" s="93" t="str">
        <f>IF(Tabla4[[#This Row],[Forma de pago]]="TRANSFERENCIA",IFERROR(INDEX(USUARIOS,MATCH($E111,Tabla1[NOMBRE Y APELLIDOS DEL PARTICIPANTE],0),MATCH(A111,Tabla1[#Headers],0)),""),"")</f>
        <v/>
      </c>
      <c r="AB111" s="98" t="str">
        <f>IF(Tabla4[[#This Row],[Forma de pago]]="TARJETA PREPAGO",IFERROR(INDEX(USUARIOS,MATCH($E111,Tabla1[NOMBRE Y APELLIDOS DEL PARTICIPANTE],0),MATCH(A111,Tabla1[#Headers],0)),""),"")</f>
        <v/>
      </c>
      <c r="AC111" s="73" t="str">
        <f>IF(Tabla4[[#This Row],[Forma de pago]]="CHEQUE",Tabla4[[#This Row],[Nombre y apellidos del TITULAR DE LA UC]],(IF(Tabla4[[#This Row],[Forma de pago]]="CHEQUE PORTADOR","AL PORTADOR","")))</f>
        <v/>
      </c>
    </row>
    <row r="112" spans="1:29" x14ac:dyDescent="0.25">
      <c r="A112" s="88"/>
      <c r="B112" s="88"/>
      <c r="C112" s="8"/>
      <c r="D112" s="89"/>
      <c r="E112" s="8"/>
      <c r="F112" s="8" t="str">
        <f>IFERROR(VLOOKUP(Tabla4[[#This Row],[Nombre y apellidos del TITULAR DE LA UC]],Tabla1[[NOMBRE Y APELLIDOS DEL PARTICIPANTE]:[NIE]],3,FALSE),"")</f>
        <v/>
      </c>
      <c r="G112" s="8"/>
      <c r="H112" s="8"/>
      <c r="I112" s="8"/>
      <c r="J112" s="90"/>
      <c r="K112" s="91"/>
      <c r="L112" s="92" t="str">
        <f ca="1">IFERROR(INDEX(USUARIOS,MATCH($E112,Tabla1[NOMBRE Y APELLIDOS DEL PARTICIPANTE],0),MATCH($L$1,Tabla1[#Headers],0)),"")</f>
        <v/>
      </c>
      <c r="M112" s="93" t="str">
        <f>IFERROR(VLOOKUP(Tabla4[[#This Row],[Concepto]]&amp;"/"&amp;Tabla4[[#This Row],[Relación con el proyecto]],Tabla7[[Concepto/Relación con el proyecto]:[DESCRIPCIÓN ASIENTO]],2,FALSE),"")</f>
        <v/>
      </c>
      <c r="N112" s="94" t="str">
        <f>IFERROR(VLOOKUP(Tabla4[[#This Row],[Forma de pago]],'NO BORRAR'!$H$2:$I$6,2,FALSE),"")</f>
        <v/>
      </c>
      <c r="O112" s="95" t="str">
        <f>IF(Tabla4[[#This Row],[Total factura / recibí (3)]]="","",Tabla4[[#This Row],[Total factura / recibí (3)]])</f>
        <v/>
      </c>
      <c r="P112" s="95" t="str">
        <f>IF(Tabla4[[#This Row],[Total factura / recibí (3)]]="","",Tabla4[[#This Row],[Total factura / recibí (3)]])</f>
        <v/>
      </c>
      <c r="Q11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2" s="93" t="str">
        <f>IFERROR(IF(A112="CHEQUE","",IF(A112="EFECTIVO","EFECTIVO",IF(A112="TRANSFERENCIA",VLOOKUP(Tabla4[[#This Row],[Concepto]]&amp;"/"&amp;Tabla4[[#This Row],[Relación con el proyecto]],Tabla7[[Concepto/Relación con el proyecto]:[Nº DOCUMENTO]],5,FALSE),IF(A112="TARJETA PREPAGO",VLOOKUP(Tabla4[[#This Row],[Concepto]]&amp;"/"&amp;Tabla4[[#This Row],[Relación con el proyecto]],Tabla7[[Concepto/Relación con el proyecto]:[Nº DOCUMENTO]],5,FALSE),"")))),"")</f>
        <v/>
      </c>
      <c r="S112" s="94" t="str">
        <f ca="1">IFERROR(INDEX(USUARIOS,MATCH($E112,Tabla1[NOMBRE Y APELLIDOS DEL PARTICIPANTE],0),MATCH($S$1,Tabla1[#Headers],0)),"")</f>
        <v/>
      </c>
      <c r="T112" s="94" t="str">
        <f ca="1">IFERROR(INDEX(USUARIOS,MATCH($E112,Tabla1[NOMBRE Y APELLIDOS DEL PARTICIPANTE],0),MATCH($T$1,Tabla1[#Headers],0)),"")</f>
        <v/>
      </c>
      <c r="U112" s="94" t="str">
        <f>IF(Tabla4[[#This Row],[Nombre y apellidos del TITULAR DE LA UC]]="","",Tabla4[[#This Row],[Nombre y apellidos del TITULAR DE LA UC]])</f>
        <v/>
      </c>
      <c r="V112" s="96" t="str">
        <f>IFERROR(VLOOKUP(Tabla4[[#This Row],[Mes de Imputación]],'NO BORRAR'!$E$1:$G$13,2,FALSE),"")</f>
        <v/>
      </c>
      <c r="W112" s="96" t="str">
        <f>IFERROR(VLOOKUP(Tabla4[[#This Row],[Mes de Imputación]],'NO BORRAR'!$E$1:$G$13,3,FALSE),"")</f>
        <v/>
      </c>
      <c r="X112" s="94" t="str">
        <f>IFERROR(VLOOKUP(Tabla4[[#This Row],[Actuación]],'NO BORRAR'!$B$1:$D$8,3,FALSE),"")</f>
        <v/>
      </c>
      <c r="Y112" s="97" t="str">
        <f>IFERROR(VLOOKUP(Tabla4[[#This Row],[Localización]],'NO BORRAR'!$G$15:$H$24,2,FALSE),"")</f>
        <v/>
      </c>
      <c r="Z112" s="93" t="str">
        <f>IFERROR(VLOOKUP(Tabla4[[#This Row],[Actuación]],'NO BORRAR'!$B$1:$C$8,2,FALSE),"")</f>
        <v/>
      </c>
      <c r="AA112" s="93" t="str">
        <f>IF(Tabla4[[#This Row],[Forma de pago]]="TRANSFERENCIA",IFERROR(INDEX(USUARIOS,MATCH($E112,Tabla1[NOMBRE Y APELLIDOS DEL PARTICIPANTE],0),MATCH(A112,Tabla1[#Headers],0)),""),"")</f>
        <v/>
      </c>
      <c r="AB112" s="98" t="str">
        <f>IF(Tabla4[[#This Row],[Forma de pago]]="TARJETA PREPAGO",IFERROR(INDEX(USUARIOS,MATCH($E112,Tabla1[NOMBRE Y APELLIDOS DEL PARTICIPANTE],0),MATCH(A112,Tabla1[#Headers],0)),""),"")</f>
        <v/>
      </c>
      <c r="AC112" s="73" t="str">
        <f>IF(Tabla4[[#This Row],[Forma de pago]]="CHEQUE",Tabla4[[#This Row],[Nombre y apellidos del TITULAR DE LA UC]],(IF(Tabla4[[#This Row],[Forma de pago]]="CHEQUE PORTADOR","AL PORTADOR","")))</f>
        <v/>
      </c>
    </row>
    <row r="113" spans="1:29" x14ac:dyDescent="0.25">
      <c r="A113" s="88"/>
      <c r="B113" s="88"/>
      <c r="C113" s="8"/>
      <c r="D113" s="89"/>
      <c r="E113" s="8"/>
      <c r="F113" s="8" t="str">
        <f>IFERROR(VLOOKUP(Tabla4[[#This Row],[Nombre y apellidos del TITULAR DE LA UC]],Tabla1[[NOMBRE Y APELLIDOS DEL PARTICIPANTE]:[NIE]],3,FALSE),"")</f>
        <v/>
      </c>
      <c r="G113" s="8"/>
      <c r="H113" s="8"/>
      <c r="I113" s="8"/>
      <c r="J113" s="90"/>
      <c r="K113" s="91"/>
      <c r="L113" s="92" t="str">
        <f ca="1">IFERROR(INDEX(USUARIOS,MATCH($E113,Tabla1[NOMBRE Y APELLIDOS DEL PARTICIPANTE],0),MATCH($L$1,Tabla1[#Headers],0)),"")</f>
        <v/>
      </c>
      <c r="M113" s="93" t="str">
        <f>IFERROR(VLOOKUP(Tabla4[[#This Row],[Concepto]]&amp;"/"&amp;Tabla4[[#This Row],[Relación con el proyecto]],Tabla7[[Concepto/Relación con el proyecto]:[DESCRIPCIÓN ASIENTO]],2,FALSE),"")</f>
        <v/>
      </c>
      <c r="N113" s="94" t="str">
        <f>IFERROR(VLOOKUP(Tabla4[[#This Row],[Forma de pago]],'NO BORRAR'!$H$2:$I$6,2,FALSE),"")</f>
        <v/>
      </c>
      <c r="O113" s="95" t="str">
        <f>IF(Tabla4[[#This Row],[Total factura / recibí (3)]]="","",Tabla4[[#This Row],[Total factura / recibí (3)]])</f>
        <v/>
      </c>
      <c r="P113" s="95" t="str">
        <f>IF(Tabla4[[#This Row],[Total factura / recibí (3)]]="","",Tabla4[[#This Row],[Total factura / recibí (3)]])</f>
        <v/>
      </c>
      <c r="Q11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3" s="93" t="str">
        <f>IFERROR(IF(A113="CHEQUE","",IF(A113="EFECTIVO","EFECTIVO",IF(A113="TRANSFERENCIA",VLOOKUP(Tabla4[[#This Row],[Concepto]]&amp;"/"&amp;Tabla4[[#This Row],[Relación con el proyecto]],Tabla7[[Concepto/Relación con el proyecto]:[Nº DOCUMENTO]],5,FALSE),IF(A113="TARJETA PREPAGO",VLOOKUP(Tabla4[[#This Row],[Concepto]]&amp;"/"&amp;Tabla4[[#This Row],[Relación con el proyecto]],Tabla7[[Concepto/Relación con el proyecto]:[Nº DOCUMENTO]],5,FALSE),"")))),"")</f>
        <v/>
      </c>
      <c r="S113" s="94" t="str">
        <f ca="1">IFERROR(INDEX(USUARIOS,MATCH($E113,Tabla1[NOMBRE Y APELLIDOS DEL PARTICIPANTE],0),MATCH($S$1,Tabla1[#Headers],0)),"")</f>
        <v/>
      </c>
      <c r="T113" s="94" t="str">
        <f ca="1">IFERROR(INDEX(USUARIOS,MATCH($E113,Tabla1[NOMBRE Y APELLIDOS DEL PARTICIPANTE],0),MATCH($T$1,Tabla1[#Headers],0)),"")</f>
        <v/>
      </c>
      <c r="U113" s="94" t="str">
        <f>IF(Tabla4[[#This Row],[Nombre y apellidos del TITULAR DE LA UC]]="","",Tabla4[[#This Row],[Nombre y apellidos del TITULAR DE LA UC]])</f>
        <v/>
      </c>
      <c r="V113" s="96" t="str">
        <f>IFERROR(VLOOKUP(Tabla4[[#This Row],[Mes de Imputación]],'NO BORRAR'!$E$1:$G$13,2,FALSE),"")</f>
        <v/>
      </c>
      <c r="W113" s="96" t="str">
        <f>IFERROR(VLOOKUP(Tabla4[[#This Row],[Mes de Imputación]],'NO BORRAR'!$E$1:$G$13,3,FALSE),"")</f>
        <v/>
      </c>
      <c r="X113" s="94" t="str">
        <f>IFERROR(VLOOKUP(Tabla4[[#This Row],[Actuación]],'NO BORRAR'!$B$1:$D$8,3,FALSE),"")</f>
        <v/>
      </c>
      <c r="Y113" s="97" t="str">
        <f>IFERROR(VLOOKUP(Tabla4[[#This Row],[Localización]],'NO BORRAR'!$G$15:$H$24,2,FALSE),"")</f>
        <v/>
      </c>
      <c r="Z113" s="93" t="str">
        <f>IFERROR(VLOOKUP(Tabla4[[#This Row],[Actuación]],'NO BORRAR'!$B$1:$C$8,2,FALSE),"")</f>
        <v/>
      </c>
      <c r="AA113" s="93" t="str">
        <f>IF(Tabla4[[#This Row],[Forma de pago]]="TRANSFERENCIA",IFERROR(INDEX(USUARIOS,MATCH($E113,Tabla1[NOMBRE Y APELLIDOS DEL PARTICIPANTE],0),MATCH(A113,Tabla1[#Headers],0)),""),"")</f>
        <v/>
      </c>
      <c r="AB113" s="98" t="str">
        <f>IF(Tabla4[[#This Row],[Forma de pago]]="TARJETA PREPAGO",IFERROR(INDEX(USUARIOS,MATCH($E113,Tabla1[NOMBRE Y APELLIDOS DEL PARTICIPANTE],0),MATCH(A113,Tabla1[#Headers],0)),""),"")</f>
        <v/>
      </c>
      <c r="AC113" s="73" t="str">
        <f>IF(Tabla4[[#This Row],[Forma de pago]]="CHEQUE",Tabla4[[#This Row],[Nombre y apellidos del TITULAR DE LA UC]],(IF(Tabla4[[#This Row],[Forma de pago]]="CHEQUE PORTADOR","AL PORTADOR","")))</f>
        <v/>
      </c>
    </row>
    <row r="114" spans="1:29" x14ac:dyDescent="0.25">
      <c r="A114" s="88"/>
      <c r="B114" s="88"/>
      <c r="C114" s="8"/>
      <c r="D114" s="89"/>
      <c r="E114" s="8"/>
      <c r="F114" s="8" t="str">
        <f>IFERROR(VLOOKUP(Tabla4[[#This Row],[Nombre y apellidos del TITULAR DE LA UC]],Tabla1[[NOMBRE Y APELLIDOS DEL PARTICIPANTE]:[NIE]],3,FALSE),"")</f>
        <v/>
      </c>
      <c r="G114" s="8"/>
      <c r="H114" s="8"/>
      <c r="I114" s="8"/>
      <c r="J114" s="90"/>
      <c r="K114" s="91"/>
      <c r="L114" s="92" t="str">
        <f ca="1">IFERROR(INDEX(USUARIOS,MATCH($E114,Tabla1[NOMBRE Y APELLIDOS DEL PARTICIPANTE],0),MATCH($L$1,Tabla1[#Headers],0)),"")</f>
        <v/>
      </c>
      <c r="M114" s="93" t="str">
        <f>IFERROR(VLOOKUP(Tabla4[[#This Row],[Concepto]]&amp;"/"&amp;Tabla4[[#This Row],[Relación con el proyecto]],Tabla7[[Concepto/Relación con el proyecto]:[DESCRIPCIÓN ASIENTO]],2,FALSE),"")</f>
        <v/>
      </c>
      <c r="N114" s="94" t="str">
        <f>IFERROR(VLOOKUP(Tabla4[[#This Row],[Forma de pago]],'NO BORRAR'!$H$2:$I$6,2,FALSE),"")</f>
        <v/>
      </c>
      <c r="O114" s="95" t="str">
        <f>IF(Tabla4[[#This Row],[Total factura / recibí (3)]]="","",Tabla4[[#This Row],[Total factura / recibí (3)]])</f>
        <v/>
      </c>
      <c r="P114" s="95" t="str">
        <f>IF(Tabla4[[#This Row],[Total factura / recibí (3)]]="","",Tabla4[[#This Row],[Total factura / recibí (3)]])</f>
        <v/>
      </c>
      <c r="Q11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4" s="93" t="str">
        <f>IFERROR(IF(A114="CHEQUE","",IF(A114="EFECTIVO","EFECTIVO",IF(A114="TRANSFERENCIA",VLOOKUP(Tabla4[[#This Row],[Concepto]]&amp;"/"&amp;Tabla4[[#This Row],[Relación con el proyecto]],Tabla7[[Concepto/Relación con el proyecto]:[Nº DOCUMENTO]],5,FALSE),IF(A114="TARJETA PREPAGO",VLOOKUP(Tabla4[[#This Row],[Concepto]]&amp;"/"&amp;Tabla4[[#This Row],[Relación con el proyecto]],Tabla7[[Concepto/Relación con el proyecto]:[Nº DOCUMENTO]],5,FALSE),"")))),"")</f>
        <v/>
      </c>
      <c r="S114" s="94" t="str">
        <f ca="1">IFERROR(INDEX(USUARIOS,MATCH($E114,Tabla1[NOMBRE Y APELLIDOS DEL PARTICIPANTE],0),MATCH($S$1,Tabla1[#Headers],0)),"")</f>
        <v/>
      </c>
      <c r="T114" s="94" t="str">
        <f ca="1">IFERROR(INDEX(USUARIOS,MATCH($E114,Tabla1[NOMBRE Y APELLIDOS DEL PARTICIPANTE],0),MATCH($T$1,Tabla1[#Headers],0)),"")</f>
        <v/>
      </c>
      <c r="U114" s="94" t="str">
        <f>IF(Tabla4[[#This Row],[Nombre y apellidos del TITULAR DE LA UC]]="","",Tabla4[[#This Row],[Nombre y apellidos del TITULAR DE LA UC]])</f>
        <v/>
      </c>
      <c r="V114" s="96" t="str">
        <f>IFERROR(VLOOKUP(Tabla4[[#This Row],[Mes de Imputación]],'NO BORRAR'!$E$1:$G$13,2,FALSE),"")</f>
        <v/>
      </c>
      <c r="W114" s="96" t="str">
        <f>IFERROR(VLOOKUP(Tabla4[[#This Row],[Mes de Imputación]],'NO BORRAR'!$E$1:$G$13,3,FALSE),"")</f>
        <v/>
      </c>
      <c r="X114" s="94" t="str">
        <f>IFERROR(VLOOKUP(Tabla4[[#This Row],[Actuación]],'NO BORRAR'!$B$1:$D$8,3,FALSE),"")</f>
        <v/>
      </c>
      <c r="Y114" s="97" t="str">
        <f>IFERROR(VLOOKUP(Tabla4[[#This Row],[Localización]],'NO BORRAR'!$G$15:$H$24,2,FALSE),"")</f>
        <v/>
      </c>
      <c r="Z114" s="93" t="str">
        <f>IFERROR(VLOOKUP(Tabla4[[#This Row],[Actuación]],'NO BORRAR'!$B$1:$C$8,2,FALSE),"")</f>
        <v/>
      </c>
      <c r="AA114" s="93" t="str">
        <f>IF(Tabla4[[#This Row],[Forma de pago]]="TRANSFERENCIA",IFERROR(INDEX(USUARIOS,MATCH($E114,Tabla1[NOMBRE Y APELLIDOS DEL PARTICIPANTE],0),MATCH(A114,Tabla1[#Headers],0)),""),"")</f>
        <v/>
      </c>
      <c r="AB114" s="98" t="str">
        <f>IF(Tabla4[[#This Row],[Forma de pago]]="TARJETA PREPAGO",IFERROR(INDEX(USUARIOS,MATCH($E114,Tabla1[NOMBRE Y APELLIDOS DEL PARTICIPANTE],0),MATCH(A114,Tabla1[#Headers],0)),""),"")</f>
        <v/>
      </c>
      <c r="AC114" s="73" t="str">
        <f>IF(Tabla4[[#This Row],[Forma de pago]]="CHEQUE",Tabla4[[#This Row],[Nombre y apellidos del TITULAR DE LA UC]],(IF(Tabla4[[#This Row],[Forma de pago]]="CHEQUE PORTADOR","AL PORTADOR","")))</f>
        <v/>
      </c>
    </row>
    <row r="115" spans="1:29" x14ac:dyDescent="0.25">
      <c r="A115" s="88"/>
      <c r="B115" s="88"/>
      <c r="C115" s="8"/>
      <c r="D115" s="89"/>
      <c r="E115" s="8"/>
      <c r="F115" s="8" t="str">
        <f>IFERROR(VLOOKUP(Tabla4[[#This Row],[Nombre y apellidos del TITULAR DE LA UC]],Tabla1[[NOMBRE Y APELLIDOS DEL PARTICIPANTE]:[NIE]],3,FALSE),"")</f>
        <v/>
      </c>
      <c r="G115" s="8"/>
      <c r="H115" s="8"/>
      <c r="I115" s="8"/>
      <c r="J115" s="90"/>
      <c r="K115" s="91"/>
      <c r="L115" s="92" t="str">
        <f ca="1">IFERROR(INDEX(USUARIOS,MATCH($E115,Tabla1[NOMBRE Y APELLIDOS DEL PARTICIPANTE],0),MATCH($L$1,Tabla1[#Headers],0)),"")</f>
        <v/>
      </c>
      <c r="M115" s="93" t="str">
        <f>IFERROR(VLOOKUP(Tabla4[[#This Row],[Concepto]]&amp;"/"&amp;Tabla4[[#This Row],[Relación con el proyecto]],Tabla7[[Concepto/Relación con el proyecto]:[DESCRIPCIÓN ASIENTO]],2,FALSE),"")</f>
        <v/>
      </c>
      <c r="N115" s="94" t="str">
        <f>IFERROR(VLOOKUP(Tabla4[[#This Row],[Forma de pago]],'NO BORRAR'!$H$2:$I$6,2,FALSE),"")</f>
        <v/>
      </c>
      <c r="O115" s="95" t="str">
        <f>IF(Tabla4[[#This Row],[Total factura / recibí (3)]]="","",Tabla4[[#This Row],[Total factura / recibí (3)]])</f>
        <v/>
      </c>
      <c r="P115" s="95" t="str">
        <f>IF(Tabla4[[#This Row],[Total factura / recibí (3)]]="","",Tabla4[[#This Row],[Total factura / recibí (3)]])</f>
        <v/>
      </c>
      <c r="Q11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5" s="93" t="str">
        <f>IFERROR(IF(A115="CHEQUE","",IF(A115="EFECTIVO","EFECTIVO",IF(A115="TRANSFERENCIA",VLOOKUP(Tabla4[[#This Row],[Concepto]]&amp;"/"&amp;Tabla4[[#This Row],[Relación con el proyecto]],Tabla7[[Concepto/Relación con el proyecto]:[Nº DOCUMENTO]],5,FALSE),IF(A115="TARJETA PREPAGO",VLOOKUP(Tabla4[[#This Row],[Concepto]]&amp;"/"&amp;Tabla4[[#This Row],[Relación con el proyecto]],Tabla7[[Concepto/Relación con el proyecto]:[Nº DOCUMENTO]],5,FALSE),"")))),"")</f>
        <v/>
      </c>
      <c r="S115" s="94" t="str">
        <f ca="1">IFERROR(INDEX(USUARIOS,MATCH($E115,Tabla1[NOMBRE Y APELLIDOS DEL PARTICIPANTE],0),MATCH($S$1,Tabla1[#Headers],0)),"")</f>
        <v/>
      </c>
      <c r="T115" s="94" t="str">
        <f ca="1">IFERROR(INDEX(USUARIOS,MATCH($E115,Tabla1[NOMBRE Y APELLIDOS DEL PARTICIPANTE],0),MATCH($T$1,Tabla1[#Headers],0)),"")</f>
        <v/>
      </c>
      <c r="U115" s="94" t="str">
        <f>IF(Tabla4[[#This Row],[Nombre y apellidos del TITULAR DE LA UC]]="","",Tabla4[[#This Row],[Nombre y apellidos del TITULAR DE LA UC]])</f>
        <v/>
      </c>
      <c r="V115" s="96" t="str">
        <f>IFERROR(VLOOKUP(Tabla4[[#This Row],[Mes de Imputación]],'NO BORRAR'!$E$1:$G$13,2,FALSE),"")</f>
        <v/>
      </c>
      <c r="W115" s="96" t="str">
        <f>IFERROR(VLOOKUP(Tabla4[[#This Row],[Mes de Imputación]],'NO BORRAR'!$E$1:$G$13,3,FALSE),"")</f>
        <v/>
      </c>
      <c r="X115" s="94" t="str">
        <f>IFERROR(VLOOKUP(Tabla4[[#This Row],[Actuación]],'NO BORRAR'!$B$1:$D$8,3,FALSE),"")</f>
        <v/>
      </c>
      <c r="Y115" s="97" t="str">
        <f>IFERROR(VLOOKUP(Tabla4[[#This Row],[Localización]],'NO BORRAR'!$G$15:$H$24,2,FALSE),"")</f>
        <v/>
      </c>
      <c r="Z115" s="93" t="str">
        <f>IFERROR(VLOOKUP(Tabla4[[#This Row],[Actuación]],'NO BORRAR'!$B$1:$C$8,2,FALSE),"")</f>
        <v/>
      </c>
      <c r="AA115" s="93" t="str">
        <f>IF(Tabla4[[#This Row],[Forma de pago]]="TRANSFERENCIA",IFERROR(INDEX(USUARIOS,MATCH($E115,Tabla1[NOMBRE Y APELLIDOS DEL PARTICIPANTE],0),MATCH(A115,Tabla1[#Headers],0)),""),"")</f>
        <v/>
      </c>
      <c r="AB115" s="98" t="str">
        <f>IF(Tabla4[[#This Row],[Forma de pago]]="TARJETA PREPAGO",IFERROR(INDEX(USUARIOS,MATCH($E115,Tabla1[NOMBRE Y APELLIDOS DEL PARTICIPANTE],0),MATCH(A115,Tabla1[#Headers],0)),""),"")</f>
        <v/>
      </c>
      <c r="AC115" s="73" t="str">
        <f>IF(Tabla4[[#This Row],[Forma de pago]]="CHEQUE",Tabla4[[#This Row],[Nombre y apellidos del TITULAR DE LA UC]],(IF(Tabla4[[#This Row],[Forma de pago]]="CHEQUE PORTADOR","AL PORTADOR","")))</f>
        <v/>
      </c>
    </row>
    <row r="116" spans="1:29" x14ac:dyDescent="0.25">
      <c r="A116" s="88"/>
      <c r="B116" s="88"/>
      <c r="C116" s="8"/>
      <c r="D116" s="89"/>
      <c r="E116" s="8"/>
      <c r="F116" s="8" t="str">
        <f>IFERROR(VLOOKUP(Tabla4[[#This Row],[Nombre y apellidos del TITULAR DE LA UC]],Tabla1[[NOMBRE Y APELLIDOS DEL PARTICIPANTE]:[NIE]],3,FALSE),"")</f>
        <v/>
      </c>
      <c r="G116" s="8"/>
      <c r="H116" s="8"/>
      <c r="I116" s="8"/>
      <c r="J116" s="90"/>
      <c r="K116" s="91"/>
      <c r="L116" s="92" t="str">
        <f ca="1">IFERROR(INDEX(USUARIOS,MATCH($E116,Tabla1[NOMBRE Y APELLIDOS DEL PARTICIPANTE],0),MATCH($L$1,Tabla1[#Headers],0)),"")</f>
        <v/>
      </c>
      <c r="M116" s="93" t="str">
        <f>IFERROR(VLOOKUP(Tabla4[[#This Row],[Concepto]]&amp;"/"&amp;Tabla4[[#This Row],[Relación con el proyecto]],Tabla7[[Concepto/Relación con el proyecto]:[DESCRIPCIÓN ASIENTO]],2,FALSE),"")</f>
        <v/>
      </c>
      <c r="N116" s="94" t="str">
        <f>IFERROR(VLOOKUP(Tabla4[[#This Row],[Forma de pago]],'NO BORRAR'!$H$2:$I$6,2,FALSE),"")</f>
        <v/>
      </c>
      <c r="O116" s="95" t="str">
        <f>IF(Tabla4[[#This Row],[Total factura / recibí (3)]]="","",Tabla4[[#This Row],[Total factura / recibí (3)]])</f>
        <v/>
      </c>
      <c r="P116" s="95" t="str">
        <f>IF(Tabla4[[#This Row],[Total factura / recibí (3)]]="","",Tabla4[[#This Row],[Total factura / recibí (3)]])</f>
        <v/>
      </c>
      <c r="Q11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6" s="93" t="str">
        <f>IFERROR(IF(A116="CHEQUE","",IF(A116="EFECTIVO","EFECTIVO",IF(A116="TRANSFERENCIA",VLOOKUP(Tabla4[[#This Row],[Concepto]]&amp;"/"&amp;Tabla4[[#This Row],[Relación con el proyecto]],Tabla7[[Concepto/Relación con el proyecto]:[Nº DOCUMENTO]],5,FALSE),IF(A116="TARJETA PREPAGO",VLOOKUP(Tabla4[[#This Row],[Concepto]]&amp;"/"&amp;Tabla4[[#This Row],[Relación con el proyecto]],Tabla7[[Concepto/Relación con el proyecto]:[Nº DOCUMENTO]],5,FALSE),"")))),"")</f>
        <v/>
      </c>
      <c r="S116" s="94" t="str">
        <f ca="1">IFERROR(INDEX(USUARIOS,MATCH($E116,Tabla1[NOMBRE Y APELLIDOS DEL PARTICIPANTE],0),MATCH($S$1,Tabla1[#Headers],0)),"")</f>
        <v/>
      </c>
      <c r="T116" s="94" t="str">
        <f ca="1">IFERROR(INDEX(USUARIOS,MATCH($E116,Tabla1[NOMBRE Y APELLIDOS DEL PARTICIPANTE],0),MATCH($T$1,Tabla1[#Headers],0)),"")</f>
        <v/>
      </c>
      <c r="U116" s="94" t="str">
        <f>IF(Tabla4[[#This Row],[Nombre y apellidos del TITULAR DE LA UC]]="","",Tabla4[[#This Row],[Nombre y apellidos del TITULAR DE LA UC]])</f>
        <v/>
      </c>
      <c r="V116" s="96" t="str">
        <f>IFERROR(VLOOKUP(Tabla4[[#This Row],[Mes de Imputación]],'NO BORRAR'!$E$1:$G$13,2,FALSE),"")</f>
        <v/>
      </c>
      <c r="W116" s="96" t="str">
        <f>IFERROR(VLOOKUP(Tabla4[[#This Row],[Mes de Imputación]],'NO BORRAR'!$E$1:$G$13,3,FALSE),"")</f>
        <v/>
      </c>
      <c r="X116" s="94" t="str">
        <f>IFERROR(VLOOKUP(Tabla4[[#This Row],[Actuación]],'NO BORRAR'!$B$1:$D$8,3,FALSE),"")</f>
        <v/>
      </c>
      <c r="Y116" s="97" t="str">
        <f>IFERROR(VLOOKUP(Tabla4[[#This Row],[Localización]],'NO BORRAR'!$G$15:$H$24,2,FALSE),"")</f>
        <v/>
      </c>
      <c r="Z116" s="93" t="str">
        <f>IFERROR(VLOOKUP(Tabla4[[#This Row],[Actuación]],'NO BORRAR'!$B$1:$C$8,2,FALSE),"")</f>
        <v/>
      </c>
      <c r="AA116" s="93" t="str">
        <f>IF(Tabla4[[#This Row],[Forma de pago]]="TRANSFERENCIA",IFERROR(INDEX(USUARIOS,MATCH($E116,Tabla1[NOMBRE Y APELLIDOS DEL PARTICIPANTE],0),MATCH(A116,Tabla1[#Headers],0)),""),"")</f>
        <v/>
      </c>
      <c r="AB116" s="98" t="str">
        <f>IF(Tabla4[[#This Row],[Forma de pago]]="TARJETA PREPAGO",IFERROR(INDEX(USUARIOS,MATCH($E116,Tabla1[NOMBRE Y APELLIDOS DEL PARTICIPANTE],0),MATCH(A116,Tabla1[#Headers],0)),""),"")</f>
        <v/>
      </c>
      <c r="AC116" s="73" t="str">
        <f>IF(Tabla4[[#This Row],[Forma de pago]]="CHEQUE",Tabla4[[#This Row],[Nombre y apellidos del TITULAR DE LA UC]],(IF(Tabla4[[#This Row],[Forma de pago]]="CHEQUE PORTADOR","AL PORTADOR","")))</f>
        <v/>
      </c>
    </row>
    <row r="117" spans="1:29" x14ac:dyDescent="0.25">
      <c r="A117" s="88"/>
      <c r="B117" s="88"/>
      <c r="C117" s="8"/>
      <c r="D117" s="89"/>
      <c r="E117" s="8"/>
      <c r="F117" s="8" t="str">
        <f>IFERROR(VLOOKUP(Tabla4[[#This Row],[Nombre y apellidos del TITULAR DE LA UC]],Tabla1[[NOMBRE Y APELLIDOS DEL PARTICIPANTE]:[NIE]],3,FALSE),"")</f>
        <v/>
      </c>
      <c r="G117" s="8"/>
      <c r="H117" s="8"/>
      <c r="I117" s="8"/>
      <c r="J117" s="90"/>
      <c r="K117" s="91"/>
      <c r="L117" s="92" t="str">
        <f ca="1">IFERROR(INDEX(USUARIOS,MATCH($E117,Tabla1[NOMBRE Y APELLIDOS DEL PARTICIPANTE],0),MATCH($L$1,Tabla1[#Headers],0)),"")</f>
        <v/>
      </c>
      <c r="M117" s="93" t="str">
        <f>IFERROR(VLOOKUP(Tabla4[[#This Row],[Concepto]]&amp;"/"&amp;Tabla4[[#This Row],[Relación con el proyecto]],Tabla7[[Concepto/Relación con el proyecto]:[DESCRIPCIÓN ASIENTO]],2,FALSE),"")</f>
        <v/>
      </c>
      <c r="N117" s="94" t="str">
        <f>IFERROR(VLOOKUP(Tabla4[[#This Row],[Forma de pago]],'NO BORRAR'!$H$2:$I$6,2,FALSE),"")</f>
        <v/>
      </c>
      <c r="O117" s="95" t="str">
        <f>IF(Tabla4[[#This Row],[Total factura / recibí (3)]]="","",Tabla4[[#This Row],[Total factura / recibí (3)]])</f>
        <v/>
      </c>
      <c r="P117" s="95" t="str">
        <f>IF(Tabla4[[#This Row],[Total factura / recibí (3)]]="","",Tabla4[[#This Row],[Total factura / recibí (3)]])</f>
        <v/>
      </c>
      <c r="Q11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7" s="93" t="str">
        <f>IFERROR(IF(A117="CHEQUE","",IF(A117="EFECTIVO","EFECTIVO",IF(A117="TRANSFERENCIA",VLOOKUP(Tabla4[[#This Row],[Concepto]]&amp;"/"&amp;Tabla4[[#This Row],[Relación con el proyecto]],Tabla7[[Concepto/Relación con el proyecto]:[Nº DOCUMENTO]],5,FALSE),IF(A117="TARJETA PREPAGO",VLOOKUP(Tabla4[[#This Row],[Concepto]]&amp;"/"&amp;Tabla4[[#This Row],[Relación con el proyecto]],Tabla7[[Concepto/Relación con el proyecto]:[Nº DOCUMENTO]],5,FALSE),"")))),"")</f>
        <v/>
      </c>
      <c r="S117" s="94" t="str">
        <f ca="1">IFERROR(INDEX(USUARIOS,MATCH($E117,Tabla1[NOMBRE Y APELLIDOS DEL PARTICIPANTE],0),MATCH($S$1,Tabla1[#Headers],0)),"")</f>
        <v/>
      </c>
      <c r="T117" s="94" t="str">
        <f ca="1">IFERROR(INDEX(USUARIOS,MATCH($E117,Tabla1[NOMBRE Y APELLIDOS DEL PARTICIPANTE],0),MATCH($T$1,Tabla1[#Headers],0)),"")</f>
        <v/>
      </c>
      <c r="U117" s="94" t="str">
        <f>IF(Tabla4[[#This Row],[Nombre y apellidos del TITULAR DE LA UC]]="","",Tabla4[[#This Row],[Nombre y apellidos del TITULAR DE LA UC]])</f>
        <v/>
      </c>
      <c r="V117" s="96" t="str">
        <f>IFERROR(VLOOKUP(Tabla4[[#This Row],[Mes de Imputación]],'NO BORRAR'!$E$1:$G$13,2,FALSE),"")</f>
        <v/>
      </c>
      <c r="W117" s="96" t="str">
        <f>IFERROR(VLOOKUP(Tabla4[[#This Row],[Mes de Imputación]],'NO BORRAR'!$E$1:$G$13,3,FALSE),"")</f>
        <v/>
      </c>
      <c r="X117" s="94" t="str">
        <f>IFERROR(VLOOKUP(Tabla4[[#This Row],[Actuación]],'NO BORRAR'!$B$1:$D$8,3,FALSE),"")</f>
        <v/>
      </c>
      <c r="Y117" s="97" t="str">
        <f>IFERROR(VLOOKUP(Tabla4[[#This Row],[Localización]],'NO BORRAR'!$G$15:$H$24,2,FALSE),"")</f>
        <v/>
      </c>
      <c r="Z117" s="93" t="str">
        <f>IFERROR(VLOOKUP(Tabla4[[#This Row],[Actuación]],'NO BORRAR'!$B$1:$C$8,2,FALSE),"")</f>
        <v/>
      </c>
      <c r="AA117" s="93" t="str">
        <f>IF(Tabla4[[#This Row],[Forma de pago]]="TRANSFERENCIA",IFERROR(INDEX(USUARIOS,MATCH($E117,Tabla1[NOMBRE Y APELLIDOS DEL PARTICIPANTE],0),MATCH(A117,Tabla1[#Headers],0)),""),"")</f>
        <v/>
      </c>
      <c r="AB117" s="98" t="str">
        <f>IF(Tabla4[[#This Row],[Forma de pago]]="TARJETA PREPAGO",IFERROR(INDEX(USUARIOS,MATCH($E117,Tabla1[NOMBRE Y APELLIDOS DEL PARTICIPANTE],0),MATCH(A117,Tabla1[#Headers],0)),""),"")</f>
        <v/>
      </c>
      <c r="AC117" s="73" t="str">
        <f>IF(Tabla4[[#This Row],[Forma de pago]]="CHEQUE",Tabla4[[#This Row],[Nombre y apellidos del TITULAR DE LA UC]],(IF(Tabla4[[#This Row],[Forma de pago]]="CHEQUE PORTADOR","AL PORTADOR","")))</f>
        <v/>
      </c>
    </row>
    <row r="118" spans="1:29" x14ac:dyDescent="0.25">
      <c r="A118" s="88"/>
      <c r="B118" s="88"/>
      <c r="C118" s="8"/>
      <c r="D118" s="89"/>
      <c r="E118" s="8"/>
      <c r="F118" s="8" t="str">
        <f>IFERROR(VLOOKUP(Tabla4[[#This Row],[Nombre y apellidos del TITULAR DE LA UC]],Tabla1[[NOMBRE Y APELLIDOS DEL PARTICIPANTE]:[NIE]],3,FALSE),"")</f>
        <v/>
      </c>
      <c r="G118" s="8"/>
      <c r="H118" s="8"/>
      <c r="I118" s="8"/>
      <c r="J118" s="90"/>
      <c r="K118" s="91"/>
      <c r="L118" s="92" t="str">
        <f ca="1">IFERROR(INDEX(USUARIOS,MATCH($E118,Tabla1[NOMBRE Y APELLIDOS DEL PARTICIPANTE],0),MATCH($L$1,Tabla1[#Headers],0)),"")</f>
        <v/>
      </c>
      <c r="M118" s="93" t="str">
        <f>IFERROR(VLOOKUP(Tabla4[[#This Row],[Concepto]]&amp;"/"&amp;Tabla4[[#This Row],[Relación con el proyecto]],Tabla7[[Concepto/Relación con el proyecto]:[DESCRIPCIÓN ASIENTO]],2,FALSE),"")</f>
        <v/>
      </c>
      <c r="N118" s="94" t="str">
        <f>IFERROR(VLOOKUP(Tabla4[[#This Row],[Forma de pago]],'NO BORRAR'!$H$2:$I$6,2,FALSE),"")</f>
        <v/>
      </c>
      <c r="O118" s="95" t="str">
        <f>IF(Tabla4[[#This Row],[Total factura / recibí (3)]]="","",Tabla4[[#This Row],[Total factura / recibí (3)]])</f>
        <v/>
      </c>
      <c r="P118" s="95" t="str">
        <f>IF(Tabla4[[#This Row],[Total factura / recibí (3)]]="","",Tabla4[[#This Row],[Total factura / recibí (3)]])</f>
        <v/>
      </c>
      <c r="Q11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8" s="93" t="str">
        <f>IFERROR(IF(A118="CHEQUE","",IF(A118="EFECTIVO","EFECTIVO",IF(A118="TRANSFERENCIA",VLOOKUP(Tabla4[[#This Row],[Concepto]]&amp;"/"&amp;Tabla4[[#This Row],[Relación con el proyecto]],Tabla7[[Concepto/Relación con el proyecto]:[Nº DOCUMENTO]],5,FALSE),IF(A118="TARJETA PREPAGO",VLOOKUP(Tabla4[[#This Row],[Concepto]]&amp;"/"&amp;Tabla4[[#This Row],[Relación con el proyecto]],Tabla7[[Concepto/Relación con el proyecto]:[Nº DOCUMENTO]],5,FALSE),"")))),"")</f>
        <v/>
      </c>
      <c r="S118" s="94" t="str">
        <f ca="1">IFERROR(INDEX(USUARIOS,MATCH($E118,Tabla1[NOMBRE Y APELLIDOS DEL PARTICIPANTE],0),MATCH($S$1,Tabla1[#Headers],0)),"")</f>
        <v/>
      </c>
      <c r="T118" s="94" t="str">
        <f ca="1">IFERROR(INDEX(USUARIOS,MATCH($E118,Tabla1[NOMBRE Y APELLIDOS DEL PARTICIPANTE],0),MATCH($T$1,Tabla1[#Headers],0)),"")</f>
        <v/>
      </c>
      <c r="U118" s="94" t="str">
        <f>IF(Tabla4[[#This Row],[Nombre y apellidos del TITULAR DE LA UC]]="","",Tabla4[[#This Row],[Nombre y apellidos del TITULAR DE LA UC]])</f>
        <v/>
      </c>
      <c r="V118" s="96" t="str">
        <f>IFERROR(VLOOKUP(Tabla4[[#This Row],[Mes de Imputación]],'NO BORRAR'!$E$1:$G$13,2,FALSE),"")</f>
        <v/>
      </c>
      <c r="W118" s="96" t="str">
        <f>IFERROR(VLOOKUP(Tabla4[[#This Row],[Mes de Imputación]],'NO BORRAR'!$E$1:$G$13,3,FALSE),"")</f>
        <v/>
      </c>
      <c r="X118" s="94" t="str">
        <f>IFERROR(VLOOKUP(Tabla4[[#This Row],[Actuación]],'NO BORRAR'!$B$1:$D$8,3,FALSE),"")</f>
        <v/>
      </c>
      <c r="Y118" s="97" t="str">
        <f>IFERROR(VLOOKUP(Tabla4[[#This Row],[Localización]],'NO BORRAR'!$G$15:$H$24,2,FALSE),"")</f>
        <v/>
      </c>
      <c r="Z118" s="93" t="str">
        <f>IFERROR(VLOOKUP(Tabla4[[#This Row],[Actuación]],'NO BORRAR'!$B$1:$C$8,2,FALSE),"")</f>
        <v/>
      </c>
      <c r="AA118" s="93" t="str">
        <f>IF(Tabla4[[#This Row],[Forma de pago]]="TRANSFERENCIA",IFERROR(INDEX(USUARIOS,MATCH($E118,Tabla1[NOMBRE Y APELLIDOS DEL PARTICIPANTE],0),MATCH(A118,Tabla1[#Headers],0)),""),"")</f>
        <v/>
      </c>
      <c r="AB118" s="98" t="str">
        <f>IF(Tabla4[[#This Row],[Forma de pago]]="TARJETA PREPAGO",IFERROR(INDEX(USUARIOS,MATCH($E118,Tabla1[NOMBRE Y APELLIDOS DEL PARTICIPANTE],0),MATCH(A118,Tabla1[#Headers],0)),""),"")</f>
        <v/>
      </c>
      <c r="AC118" s="73" t="str">
        <f>IF(Tabla4[[#This Row],[Forma de pago]]="CHEQUE",Tabla4[[#This Row],[Nombre y apellidos del TITULAR DE LA UC]],(IF(Tabla4[[#This Row],[Forma de pago]]="CHEQUE PORTADOR","AL PORTADOR","")))</f>
        <v/>
      </c>
    </row>
    <row r="119" spans="1:29" x14ac:dyDescent="0.25">
      <c r="A119" s="88"/>
      <c r="B119" s="88"/>
      <c r="C119" s="8"/>
      <c r="D119" s="89"/>
      <c r="E119" s="8"/>
      <c r="F119" s="8" t="str">
        <f>IFERROR(VLOOKUP(Tabla4[[#This Row],[Nombre y apellidos del TITULAR DE LA UC]],Tabla1[[NOMBRE Y APELLIDOS DEL PARTICIPANTE]:[NIE]],3,FALSE),"")</f>
        <v/>
      </c>
      <c r="G119" s="8"/>
      <c r="H119" s="8"/>
      <c r="I119" s="8"/>
      <c r="J119" s="90"/>
      <c r="K119" s="91"/>
      <c r="L119" s="92" t="str">
        <f ca="1">IFERROR(INDEX(USUARIOS,MATCH($E119,Tabla1[NOMBRE Y APELLIDOS DEL PARTICIPANTE],0),MATCH($L$1,Tabla1[#Headers],0)),"")</f>
        <v/>
      </c>
      <c r="M119" s="93" t="str">
        <f>IFERROR(VLOOKUP(Tabla4[[#This Row],[Concepto]]&amp;"/"&amp;Tabla4[[#This Row],[Relación con el proyecto]],Tabla7[[Concepto/Relación con el proyecto]:[DESCRIPCIÓN ASIENTO]],2,FALSE),"")</f>
        <v/>
      </c>
      <c r="N119" s="94" t="str">
        <f>IFERROR(VLOOKUP(Tabla4[[#This Row],[Forma de pago]],'NO BORRAR'!$H$2:$I$6,2,FALSE),"")</f>
        <v/>
      </c>
      <c r="O119" s="95" t="str">
        <f>IF(Tabla4[[#This Row],[Total factura / recibí (3)]]="","",Tabla4[[#This Row],[Total factura / recibí (3)]])</f>
        <v/>
      </c>
      <c r="P119" s="95" t="str">
        <f>IF(Tabla4[[#This Row],[Total factura / recibí (3)]]="","",Tabla4[[#This Row],[Total factura / recibí (3)]])</f>
        <v/>
      </c>
      <c r="Q11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19" s="93" t="str">
        <f>IFERROR(IF(A119="CHEQUE","",IF(A119="EFECTIVO","EFECTIVO",IF(A119="TRANSFERENCIA",VLOOKUP(Tabla4[[#This Row],[Concepto]]&amp;"/"&amp;Tabla4[[#This Row],[Relación con el proyecto]],Tabla7[[Concepto/Relación con el proyecto]:[Nº DOCUMENTO]],5,FALSE),IF(A119="TARJETA PREPAGO",VLOOKUP(Tabla4[[#This Row],[Concepto]]&amp;"/"&amp;Tabla4[[#This Row],[Relación con el proyecto]],Tabla7[[Concepto/Relación con el proyecto]:[Nº DOCUMENTO]],5,FALSE),"")))),"")</f>
        <v/>
      </c>
      <c r="S119" s="94" t="str">
        <f ca="1">IFERROR(INDEX(USUARIOS,MATCH($E119,Tabla1[NOMBRE Y APELLIDOS DEL PARTICIPANTE],0),MATCH($S$1,Tabla1[#Headers],0)),"")</f>
        <v/>
      </c>
      <c r="T119" s="94" t="str">
        <f ca="1">IFERROR(INDEX(USUARIOS,MATCH($E119,Tabla1[NOMBRE Y APELLIDOS DEL PARTICIPANTE],0),MATCH($T$1,Tabla1[#Headers],0)),"")</f>
        <v/>
      </c>
      <c r="U119" s="94" t="str">
        <f>IF(Tabla4[[#This Row],[Nombre y apellidos del TITULAR DE LA UC]]="","",Tabla4[[#This Row],[Nombre y apellidos del TITULAR DE LA UC]])</f>
        <v/>
      </c>
      <c r="V119" s="96" t="str">
        <f>IFERROR(VLOOKUP(Tabla4[[#This Row],[Mes de Imputación]],'NO BORRAR'!$E$1:$G$13,2,FALSE),"")</f>
        <v/>
      </c>
      <c r="W119" s="96" t="str">
        <f>IFERROR(VLOOKUP(Tabla4[[#This Row],[Mes de Imputación]],'NO BORRAR'!$E$1:$G$13,3,FALSE),"")</f>
        <v/>
      </c>
      <c r="X119" s="94" t="str">
        <f>IFERROR(VLOOKUP(Tabla4[[#This Row],[Actuación]],'NO BORRAR'!$B$1:$D$8,3,FALSE),"")</f>
        <v/>
      </c>
      <c r="Y119" s="97" t="str">
        <f>IFERROR(VLOOKUP(Tabla4[[#This Row],[Localización]],'NO BORRAR'!$G$15:$H$24,2,FALSE),"")</f>
        <v/>
      </c>
      <c r="Z119" s="93" t="str">
        <f>IFERROR(VLOOKUP(Tabla4[[#This Row],[Actuación]],'NO BORRAR'!$B$1:$C$8,2,FALSE),"")</f>
        <v/>
      </c>
      <c r="AA119" s="93" t="str">
        <f>IF(Tabla4[[#This Row],[Forma de pago]]="TRANSFERENCIA",IFERROR(INDEX(USUARIOS,MATCH($E119,Tabla1[NOMBRE Y APELLIDOS DEL PARTICIPANTE],0),MATCH(A119,Tabla1[#Headers],0)),""),"")</f>
        <v/>
      </c>
      <c r="AB119" s="98" t="str">
        <f>IF(Tabla4[[#This Row],[Forma de pago]]="TARJETA PREPAGO",IFERROR(INDEX(USUARIOS,MATCH($E119,Tabla1[NOMBRE Y APELLIDOS DEL PARTICIPANTE],0),MATCH(A119,Tabla1[#Headers],0)),""),"")</f>
        <v/>
      </c>
      <c r="AC119" s="73" t="str">
        <f>IF(Tabla4[[#This Row],[Forma de pago]]="CHEQUE",Tabla4[[#This Row],[Nombre y apellidos del TITULAR DE LA UC]],(IF(Tabla4[[#This Row],[Forma de pago]]="CHEQUE PORTADOR","AL PORTADOR","")))</f>
        <v/>
      </c>
    </row>
    <row r="120" spans="1:29" x14ac:dyDescent="0.25">
      <c r="A120" s="88"/>
      <c r="B120" s="88"/>
      <c r="C120" s="8"/>
      <c r="D120" s="89"/>
      <c r="E120" s="8"/>
      <c r="F120" s="8" t="str">
        <f>IFERROR(VLOOKUP(Tabla4[[#This Row],[Nombre y apellidos del TITULAR DE LA UC]],Tabla1[[NOMBRE Y APELLIDOS DEL PARTICIPANTE]:[NIE]],3,FALSE),"")</f>
        <v/>
      </c>
      <c r="G120" s="8"/>
      <c r="H120" s="8"/>
      <c r="I120" s="8"/>
      <c r="J120" s="90"/>
      <c r="K120" s="91"/>
      <c r="L120" s="92" t="str">
        <f ca="1">IFERROR(INDEX(USUARIOS,MATCH($E120,Tabla1[NOMBRE Y APELLIDOS DEL PARTICIPANTE],0),MATCH($L$1,Tabla1[#Headers],0)),"")</f>
        <v/>
      </c>
      <c r="M120" s="93" t="str">
        <f>IFERROR(VLOOKUP(Tabla4[[#This Row],[Concepto]]&amp;"/"&amp;Tabla4[[#This Row],[Relación con el proyecto]],Tabla7[[Concepto/Relación con el proyecto]:[DESCRIPCIÓN ASIENTO]],2,FALSE),"")</f>
        <v/>
      </c>
      <c r="N120" s="94" t="str">
        <f>IFERROR(VLOOKUP(Tabla4[[#This Row],[Forma de pago]],'NO BORRAR'!$H$2:$I$6,2,FALSE),"")</f>
        <v/>
      </c>
      <c r="O120" s="95" t="str">
        <f>IF(Tabla4[[#This Row],[Total factura / recibí (3)]]="","",Tabla4[[#This Row],[Total factura / recibí (3)]])</f>
        <v/>
      </c>
      <c r="P120" s="95" t="str">
        <f>IF(Tabla4[[#This Row],[Total factura / recibí (3)]]="","",Tabla4[[#This Row],[Total factura / recibí (3)]])</f>
        <v/>
      </c>
      <c r="Q12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0" s="93" t="str">
        <f>IFERROR(IF(A120="CHEQUE","",IF(A120="EFECTIVO","EFECTIVO",IF(A120="TRANSFERENCIA",VLOOKUP(Tabla4[[#This Row],[Concepto]]&amp;"/"&amp;Tabla4[[#This Row],[Relación con el proyecto]],Tabla7[[Concepto/Relación con el proyecto]:[Nº DOCUMENTO]],5,FALSE),IF(A120="TARJETA PREPAGO",VLOOKUP(Tabla4[[#This Row],[Concepto]]&amp;"/"&amp;Tabla4[[#This Row],[Relación con el proyecto]],Tabla7[[Concepto/Relación con el proyecto]:[Nº DOCUMENTO]],5,FALSE),"")))),"")</f>
        <v/>
      </c>
      <c r="S120" s="94" t="str">
        <f ca="1">IFERROR(INDEX(USUARIOS,MATCH($E120,Tabla1[NOMBRE Y APELLIDOS DEL PARTICIPANTE],0),MATCH($S$1,Tabla1[#Headers],0)),"")</f>
        <v/>
      </c>
      <c r="T120" s="94" t="str">
        <f ca="1">IFERROR(INDEX(USUARIOS,MATCH($E120,Tabla1[NOMBRE Y APELLIDOS DEL PARTICIPANTE],0),MATCH($T$1,Tabla1[#Headers],0)),"")</f>
        <v/>
      </c>
      <c r="U120" s="94" t="str">
        <f>IF(Tabla4[[#This Row],[Nombre y apellidos del TITULAR DE LA UC]]="","",Tabla4[[#This Row],[Nombre y apellidos del TITULAR DE LA UC]])</f>
        <v/>
      </c>
      <c r="V120" s="96" t="str">
        <f>IFERROR(VLOOKUP(Tabla4[[#This Row],[Mes de Imputación]],'NO BORRAR'!$E$1:$G$13,2,FALSE),"")</f>
        <v/>
      </c>
      <c r="W120" s="96" t="str">
        <f>IFERROR(VLOOKUP(Tabla4[[#This Row],[Mes de Imputación]],'NO BORRAR'!$E$1:$G$13,3,FALSE),"")</f>
        <v/>
      </c>
      <c r="X120" s="94" t="str">
        <f>IFERROR(VLOOKUP(Tabla4[[#This Row],[Actuación]],'NO BORRAR'!$B$1:$D$8,3,FALSE),"")</f>
        <v/>
      </c>
      <c r="Y120" s="97" t="str">
        <f>IFERROR(VLOOKUP(Tabla4[[#This Row],[Localización]],'NO BORRAR'!$G$15:$H$24,2,FALSE),"")</f>
        <v/>
      </c>
      <c r="Z120" s="93" t="str">
        <f>IFERROR(VLOOKUP(Tabla4[[#This Row],[Actuación]],'NO BORRAR'!$B$1:$C$8,2,FALSE),"")</f>
        <v/>
      </c>
      <c r="AA120" s="93" t="str">
        <f>IF(Tabla4[[#This Row],[Forma de pago]]="TRANSFERENCIA",IFERROR(INDEX(USUARIOS,MATCH($E120,Tabla1[NOMBRE Y APELLIDOS DEL PARTICIPANTE],0),MATCH(A120,Tabla1[#Headers],0)),""),"")</f>
        <v/>
      </c>
      <c r="AB120" s="98" t="str">
        <f>IF(Tabla4[[#This Row],[Forma de pago]]="TARJETA PREPAGO",IFERROR(INDEX(USUARIOS,MATCH($E120,Tabla1[NOMBRE Y APELLIDOS DEL PARTICIPANTE],0),MATCH(A120,Tabla1[#Headers],0)),""),"")</f>
        <v/>
      </c>
      <c r="AC120" s="73" t="str">
        <f>IF(Tabla4[[#This Row],[Forma de pago]]="CHEQUE",Tabla4[[#This Row],[Nombre y apellidos del TITULAR DE LA UC]],(IF(Tabla4[[#This Row],[Forma de pago]]="CHEQUE PORTADOR","AL PORTADOR","")))</f>
        <v/>
      </c>
    </row>
    <row r="121" spans="1:29" x14ac:dyDescent="0.25">
      <c r="A121" s="88"/>
      <c r="B121" s="88"/>
      <c r="C121" s="8"/>
      <c r="D121" s="89"/>
      <c r="E121" s="8"/>
      <c r="F121" s="8" t="str">
        <f>IFERROR(VLOOKUP(Tabla4[[#This Row],[Nombre y apellidos del TITULAR DE LA UC]],Tabla1[[NOMBRE Y APELLIDOS DEL PARTICIPANTE]:[NIE]],3,FALSE),"")</f>
        <v/>
      </c>
      <c r="G121" s="8"/>
      <c r="H121" s="8"/>
      <c r="I121" s="8"/>
      <c r="J121" s="90"/>
      <c r="K121" s="91"/>
      <c r="L121" s="92" t="str">
        <f ca="1">IFERROR(INDEX(USUARIOS,MATCH($E121,Tabla1[NOMBRE Y APELLIDOS DEL PARTICIPANTE],0),MATCH($L$1,Tabla1[#Headers],0)),"")</f>
        <v/>
      </c>
      <c r="M121" s="93" t="str">
        <f>IFERROR(VLOOKUP(Tabla4[[#This Row],[Concepto]]&amp;"/"&amp;Tabla4[[#This Row],[Relación con el proyecto]],Tabla7[[Concepto/Relación con el proyecto]:[DESCRIPCIÓN ASIENTO]],2,FALSE),"")</f>
        <v/>
      </c>
      <c r="N121" s="94" t="str">
        <f>IFERROR(VLOOKUP(Tabla4[[#This Row],[Forma de pago]],'NO BORRAR'!$H$2:$I$6,2,FALSE),"")</f>
        <v/>
      </c>
      <c r="O121" s="95" t="str">
        <f>IF(Tabla4[[#This Row],[Total factura / recibí (3)]]="","",Tabla4[[#This Row],[Total factura / recibí (3)]])</f>
        <v/>
      </c>
      <c r="P121" s="95" t="str">
        <f>IF(Tabla4[[#This Row],[Total factura / recibí (3)]]="","",Tabla4[[#This Row],[Total factura / recibí (3)]])</f>
        <v/>
      </c>
      <c r="Q12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1" s="93" t="str">
        <f>IFERROR(IF(A121="CHEQUE","",IF(A121="EFECTIVO","EFECTIVO",IF(A121="TRANSFERENCIA",VLOOKUP(Tabla4[[#This Row],[Concepto]]&amp;"/"&amp;Tabla4[[#This Row],[Relación con el proyecto]],Tabla7[[Concepto/Relación con el proyecto]:[Nº DOCUMENTO]],5,FALSE),IF(A121="TARJETA PREPAGO",VLOOKUP(Tabla4[[#This Row],[Concepto]]&amp;"/"&amp;Tabla4[[#This Row],[Relación con el proyecto]],Tabla7[[Concepto/Relación con el proyecto]:[Nº DOCUMENTO]],5,FALSE),"")))),"")</f>
        <v/>
      </c>
      <c r="S121" s="94" t="str">
        <f ca="1">IFERROR(INDEX(USUARIOS,MATCH($E121,Tabla1[NOMBRE Y APELLIDOS DEL PARTICIPANTE],0),MATCH($S$1,Tabla1[#Headers],0)),"")</f>
        <v/>
      </c>
      <c r="T121" s="94" t="str">
        <f ca="1">IFERROR(INDEX(USUARIOS,MATCH($E121,Tabla1[NOMBRE Y APELLIDOS DEL PARTICIPANTE],0),MATCH($T$1,Tabla1[#Headers],0)),"")</f>
        <v/>
      </c>
      <c r="U121" s="94" t="str">
        <f>IF(Tabla4[[#This Row],[Nombre y apellidos del TITULAR DE LA UC]]="","",Tabla4[[#This Row],[Nombre y apellidos del TITULAR DE LA UC]])</f>
        <v/>
      </c>
      <c r="V121" s="96" t="str">
        <f>IFERROR(VLOOKUP(Tabla4[[#This Row],[Mes de Imputación]],'NO BORRAR'!$E$1:$G$13,2,FALSE),"")</f>
        <v/>
      </c>
      <c r="W121" s="96" t="str">
        <f>IFERROR(VLOOKUP(Tabla4[[#This Row],[Mes de Imputación]],'NO BORRAR'!$E$1:$G$13,3,FALSE),"")</f>
        <v/>
      </c>
      <c r="X121" s="94" t="str">
        <f>IFERROR(VLOOKUP(Tabla4[[#This Row],[Actuación]],'NO BORRAR'!$B$1:$D$8,3,FALSE),"")</f>
        <v/>
      </c>
      <c r="Y121" s="97" t="str">
        <f>IFERROR(VLOOKUP(Tabla4[[#This Row],[Localización]],'NO BORRAR'!$G$15:$H$24,2,FALSE),"")</f>
        <v/>
      </c>
      <c r="Z121" s="93" t="str">
        <f>IFERROR(VLOOKUP(Tabla4[[#This Row],[Actuación]],'NO BORRAR'!$B$1:$C$8,2,FALSE),"")</f>
        <v/>
      </c>
      <c r="AA121" s="93" t="str">
        <f>IF(Tabla4[[#This Row],[Forma de pago]]="TRANSFERENCIA",IFERROR(INDEX(USUARIOS,MATCH($E121,Tabla1[NOMBRE Y APELLIDOS DEL PARTICIPANTE],0),MATCH(A121,Tabla1[#Headers],0)),""),"")</f>
        <v/>
      </c>
      <c r="AB121" s="98" t="str">
        <f>IF(Tabla4[[#This Row],[Forma de pago]]="TARJETA PREPAGO",IFERROR(INDEX(USUARIOS,MATCH($E121,Tabla1[NOMBRE Y APELLIDOS DEL PARTICIPANTE],0),MATCH(A121,Tabla1[#Headers],0)),""),"")</f>
        <v/>
      </c>
      <c r="AC121" s="73" t="str">
        <f>IF(Tabla4[[#This Row],[Forma de pago]]="CHEQUE",Tabla4[[#This Row],[Nombre y apellidos del TITULAR DE LA UC]],(IF(Tabla4[[#This Row],[Forma de pago]]="CHEQUE PORTADOR","AL PORTADOR","")))</f>
        <v/>
      </c>
    </row>
    <row r="122" spans="1:29" x14ac:dyDescent="0.25">
      <c r="A122" s="88"/>
      <c r="B122" s="88"/>
      <c r="C122" s="8"/>
      <c r="D122" s="89"/>
      <c r="E122" s="8"/>
      <c r="F122" s="8" t="str">
        <f>IFERROR(VLOOKUP(Tabla4[[#This Row],[Nombre y apellidos del TITULAR DE LA UC]],Tabla1[[NOMBRE Y APELLIDOS DEL PARTICIPANTE]:[NIE]],3,FALSE),"")</f>
        <v/>
      </c>
      <c r="G122" s="8"/>
      <c r="H122" s="8"/>
      <c r="I122" s="8"/>
      <c r="J122" s="90"/>
      <c r="K122" s="91"/>
      <c r="L122" s="92" t="str">
        <f ca="1">IFERROR(INDEX(USUARIOS,MATCH($E122,Tabla1[NOMBRE Y APELLIDOS DEL PARTICIPANTE],0),MATCH($L$1,Tabla1[#Headers],0)),"")</f>
        <v/>
      </c>
      <c r="M122" s="93" t="str">
        <f>IFERROR(VLOOKUP(Tabla4[[#This Row],[Concepto]]&amp;"/"&amp;Tabla4[[#This Row],[Relación con el proyecto]],Tabla7[[Concepto/Relación con el proyecto]:[DESCRIPCIÓN ASIENTO]],2,FALSE),"")</f>
        <v/>
      </c>
      <c r="N122" s="94" t="str">
        <f>IFERROR(VLOOKUP(Tabla4[[#This Row],[Forma de pago]],'NO BORRAR'!$H$2:$I$6,2,FALSE),"")</f>
        <v/>
      </c>
      <c r="O122" s="95" t="str">
        <f>IF(Tabla4[[#This Row],[Total factura / recibí (3)]]="","",Tabla4[[#This Row],[Total factura / recibí (3)]])</f>
        <v/>
      </c>
      <c r="P122" s="95" t="str">
        <f>IF(Tabla4[[#This Row],[Total factura / recibí (3)]]="","",Tabla4[[#This Row],[Total factura / recibí (3)]])</f>
        <v/>
      </c>
      <c r="Q12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2" s="93" t="str">
        <f>IFERROR(IF(A122="CHEQUE","",IF(A122="EFECTIVO","EFECTIVO",IF(A122="TRANSFERENCIA",VLOOKUP(Tabla4[[#This Row],[Concepto]]&amp;"/"&amp;Tabla4[[#This Row],[Relación con el proyecto]],Tabla7[[Concepto/Relación con el proyecto]:[Nº DOCUMENTO]],5,FALSE),IF(A122="TARJETA PREPAGO",VLOOKUP(Tabla4[[#This Row],[Concepto]]&amp;"/"&amp;Tabla4[[#This Row],[Relación con el proyecto]],Tabla7[[Concepto/Relación con el proyecto]:[Nº DOCUMENTO]],5,FALSE),"")))),"")</f>
        <v/>
      </c>
      <c r="S122" s="94" t="str">
        <f ca="1">IFERROR(INDEX(USUARIOS,MATCH($E122,Tabla1[NOMBRE Y APELLIDOS DEL PARTICIPANTE],0),MATCH($S$1,Tabla1[#Headers],0)),"")</f>
        <v/>
      </c>
      <c r="T122" s="94" t="str">
        <f ca="1">IFERROR(INDEX(USUARIOS,MATCH($E122,Tabla1[NOMBRE Y APELLIDOS DEL PARTICIPANTE],0),MATCH($T$1,Tabla1[#Headers],0)),"")</f>
        <v/>
      </c>
      <c r="U122" s="94" t="str">
        <f>IF(Tabla4[[#This Row],[Nombre y apellidos del TITULAR DE LA UC]]="","",Tabla4[[#This Row],[Nombre y apellidos del TITULAR DE LA UC]])</f>
        <v/>
      </c>
      <c r="V122" s="96" t="str">
        <f>IFERROR(VLOOKUP(Tabla4[[#This Row],[Mes de Imputación]],'NO BORRAR'!$E$1:$G$13,2,FALSE),"")</f>
        <v/>
      </c>
      <c r="W122" s="96" t="str">
        <f>IFERROR(VLOOKUP(Tabla4[[#This Row],[Mes de Imputación]],'NO BORRAR'!$E$1:$G$13,3,FALSE),"")</f>
        <v/>
      </c>
      <c r="X122" s="94" t="str">
        <f>IFERROR(VLOOKUP(Tabla4[[#This Row],[Actuación]],'NO BORRAR'!$B$1:$D$8,3,FALSE),"")</f>
        <v/>
      </c>
      <c r="Y122" s="97" t="str">
        <f>IFERROR(VLOOKUP(Tabla4[[#This Row],[Localización]],'NO BORRAR'!$G$15:$H$24,2,FALSE),"")</f>
        <v/>
      </c>
      <c r="Z122" s="93" t="str">
        <f>IFERROR(VLOOKUP(Tabla4[[#This Row],[Actuación]],'NO BORRAR'!$B$1:$C$8,2,FALSE),"")</f>
        <v/>
      </c>
      <c r="AA122" s="93" t="str">
        <f>IF(Tabla4[[#This Row],[Forma de pago]]="TRANSFERENCIA",IFERROR(INDEX(USUARIOS,MATCH($E122,Tabla1[NOMBRE Y APELLIDOS DEL PARTICIPANTE],0),MATCH(A122,Tabla1[#Headers],0)),""),"")</f>
        <v/>
      </c>
      <c r="AB122" s="98" t="str">
        <f>IF(Tabla4[[#This Row],[Forma de pago]]="TARJETA PREPAGO",IFERROR(INDEX(USUARIOS,MATCH($E122,Tabla1[NOMBRE Y APELLIDOS DEL PARTICIPANTE],0),MATCH(A122,Tabla1[#Headers],0)),""),"")</f>
        <v/>
      </c>
      <c r="AC122" s="73" t="str">
        <f>IF(Tabla4[[#This Row],[Forma de pago]]="CHEQUE",Tabla4[[#This Row],[Nombre y apellidos del TITULAR DE LA UC]],(IF(Tabla4[[#This Row],[Forma de pago]]="CHEQUE PORTADOR","AL PORTADOR","")))</f>
        <v/>
      </c>
    </row>
    <row r="123" spans="1:29" x14ac:dyDescent="0.25">
      <c r="A123" s="88"/>
      <c r="B123" s="88"/>
      <c r="C123" s="8"/>
      <c r="D123" s="89"/>
      <c r="E123" s="8"/>
      <c r="F123" s="8" t="str">
        <f>IFERROR(VLOOKUP(Tabla4[[#This Row],[Nombre y apellidos del TITULAR DE LA UC]],Tabla1[[NOMBRE Y APELLIDOS DEL PARTICIPANTE]:[NIE]],3,FALSE),"")</f>
        <v/>
      </c>
      <c r="G123" s="8"/>
      <c r="H123" s="8"/>
      <c r="I123" s="8"/>
      <c r="J123" s="90"/>
      <c r="K123" s="91"/>
      <c r="L123" s="92" t="str">
        <f ca="1">IFERROR(INDEX(USUARIOS,MATCH($E123,Tabla1[NOMBRE Y APELLIDOS DEL PARTICIPANTE],0),MATCH($L$1,Tabla1[#Headers],0)),"")</f>
        <v/>
      </c>
      <c r="M123" s="93" t="str">
        <f>IFERROR(VLOOKUP(Tabla4[[#This Row],[Concepto]]&amp;"/"&amp;Tabla4[[#This Row],[Relación con el proyecto]],Tabla7[[Concepto/Relación con el proyecto]:[DESCRIPCIÓN ASIENTO]],2,FALSE),"")</f>
        <v/>
      </c>
      <c r="N123" s="94" t="str">
        <f>IFERROR(VLOOKUP(Tabla4[[#This Row],[Forma de pago]],'NO BORRAR'!$H$2:$I$6,2,FALSE),"")</f>
        <v/>
      </c>
      <c r="O123" s="95" t="str">
        <f>IF(Tabla4[[#This Row],[Total factura / recibí (3)]]="","",Tabla4[[#This Row],[Total factura / recibí (3)]])</f>
        <v/>
      </c>
      <c r="P123" s="95" t="str">
        <f>IF(Tabla4[[#This Row],[Total factura / recibí (3)]]="","",Tabla4[[#This Row],[Total factura / recibí (3)]])</f>
        <v/>
      </c>
      <c r="Q12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3" s="93" t="str">
        <f>IFERROR(IF(A123="CHEQUE","",IF(A123="EFECTIVO","EFECTIVO",IF(A123="TRANSFERENCIA",VLOOKUP(Tabla4[[#This Row],[Concepto]]&amp;"/"&amp;Tabla4[[#This Row],[Relación con el proyecto]],Tabla7[[Concepto/Relación con el proyecto]:[Nº DOCUMENTO]],5,FALSE),IF(A123="TARJETA PREPAGO",VLOOKUP(Tabla4[[#This Row],[Concepto]]&amp;"/"&amp;Tabla4[[#This Row],[Relación con el proyecto]],Tabla7[[Concepto/Relación con el proyecto]:[Nº DOCUMENTO]],5,FALSE),"")))),"")</f>
        <v/>
      </c>
      <c r="S123" s="94" t="str">
        <f ca="1">IFERROR(INDEX(USUARIOS,MATCH($E123,Tabla1[NOMBRE Y APELLIDOS DEL PARTICIPANTE],0),MATCH($S$1,Tabla1[#Headers],0)),"")</f>
        <v/>
      </c>
      <c r="T123" s="94" t="str">
        <f ca="1">IFERROR(INDEX(USUARIOS,MATCH($E123,Tabla1[NOMBRE Y APELLIDOS DEL PARTICIPANTE],0),MATCH($T$1,Tabla1[#Headers],0)),"")</f>
        <v/>
      </c>
      <c r="U123" s="94" t="str">
        <f>IF(Tabla4[[#This Row],[Nombre y apellidos del TITULAR DE LA UC]]="","",Tabla4[[#This Row],[Nombre y apellidos del TITULAR DE LA UC]])</f>
        <v/>
      </c>
      <c r="V123" s="96" t="str">
        <f>IFERROR(VLOOKUP(Tabla4[[#This Row],[Mes de Imputación]],'NO BORRAR'!$E$1:$G$13,2,FALSE),"")</f>
        <v/>
      </c>
      <c r="W123" s="96" t="str">
        <f>IFERROR(VLOOKUP(Tabla4[[#This Row],[Mes de Imputación]],'NO BORRAR'!$E$1:$G$13,3,FALSE),"")</f>
        <v/>
      </c>
      <c r="X123" s="94" t="str">
        <f>IFERROR(VLOOKUP(Tabla4[[#This Row],[Actuación]],'NO BORRAR'!$B$1:$D$8,3,FALSE),"")</f>
        <v/>
      </c>
      <c r="Y123" s="97" t="str">
        <f>IFERROR(VLOOKUP(Tabla4[[#This Row],[Localización]],'NO BORRAR'!$G$15:$H$24,2,FALSE),"")</f>
        <v/>
      </c>
      <c r="Z123" s="93" t="str">
        <f>IFERROR(VLOOKUP(Tabla4[[#This Row],[Actuación]],'NO BORRAR'!$B$1:$C$8,2,FALSE),"")</f>
        <v/>
      </c>
      <c r="AA123" s="93" t="str">
        <f>IF(Tabla4[[#This Row],[Forma de pago]]="TRANSFERENCIA",IFERROR(INDEX(USUARIOS,MATCH($E123,Tabla1[NOMBRE Y APELLIDOS DEL PARTICIPANTE],0),MATCH(A123,Tabla1[#Headers],0)),""),"")</f>
        <v/>
      </c>
      <c r="AB123" s="98" t="str">
        <f>IF(Tabla4[[#This Row],[Forma de pago]]="TARJETA PREPAGO",IFERROR(INDEX(USUARIOS,MATCH($E123,Tabla1[NOMBRE Y APELLIDOS DEL PARTICIPANTE],0),MATCH(A123,Tabla1[#Headers],0)),""),"")</f>
        <v/>
      </c>
      <c r="AC123" s="73" t="str">
        <f>IF(Tabla4[[#This Row],[Forma de pago]]="CHEQUE",Tabla4[[#This Row],[Nombre y apellidos del TITULAR DE LA UC]],(IF(Tabla4[[#This Row],[Forma de pago]]="CHEQUE PORTADOR","AL PORTADOR","")))</f>
        <v/>
      </c>
    </row>
    <row r="124" spans="1:29" x14ac:dyDescent="0.25">
      <c r="A124" s="88"/>
      <c r="B124" s="88"/>
      <c r="C124" s="8"/>
      <c r="D124" s="89"/>
      <c r="E124" s="8"/>
      <c r="F124" s="8" t="str">
        <f>IFERROR(VLOOKUP(Tabla4[[#This Row],[Nombre y apellidos del TITULAR DE LA UC]],Tabla1[[NOMBRE Y APELLIDOS DEL PARTICIPANTE]:[NIE]],3,FALSE),"")</f>
        <v/>
      </c>
      <c r="G124" s="8"/>
      <c r="H124" s="8"/>
      <c r="I124" s="8"/>
      <c r="J124" s="90"/>
      <c r="K124" s="91"/>
      <c r="L124" s="92" t="str">
        <f ca="1">IFERROR(INDEX(USUARIOS,MATCH($E124,Tabla1[NOMBRE Y APELLIDOS DEL PARTICIPANTE],0),MATCH($L$1,Tabla1[#Headers],0)),"")</f>
        <v/>
      </c>
      <c r="M124" s="93" t="str">
        <f>IFERROR(VLOOKUP(Tabla4[[#This Row],[Concepto]]&amp;"/"&amp;Tabla4[[#This Row],[Relación con el proyecto]],Tabla7[[Concepto/Relación con el proyecto]:[DESCRIPCIÓN ASIENTO]],2,FALSE),"")</f>
        <v/>
      </c>
      <c r="N124" s="94" t="str">
        <f>IFERROR(VLOOKUP(Tabla4[[#This Row],[Forma de pago]],'NO BORRAR'!$H$2:$I$6,2,FALSE),"")</f>
        <v/>
      </c>
      <c r="O124" s="95" t="str">
        <f>IF(Tabla4[[#This Row],[Total factura / recibí (3)]]="","",Tabla4[[#This Row],[Total factura / recibí (3)]])</f>
        <v/>
      </c>
      <c r="P124" s="95" t="str">
        <f>IF(Tabla4[[#This Row],[Total factura / recibí (3)]]="","",Tabla4[[#This Row],[Total factura / recibí (3)]])</f>
        <v/>
      </c>
      <c r="Q12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4" s="93" t="str">
        <f>IFERROR(IF(A124="CHEQUE","",IF(A124="EFECTIVO","EFECTIVO",IF(A124="TRANSFERENCIA",VLOOKUP(Tabla4[[#This Row],[Concepto]]&amp;"/"&amp;Tabla4[[#This Row],[Relación con el proyecto]],Tabla7[[Concepto/Relación con el proyecto]:[Nº DOCUMENTO]],5,FALSE),IF(A124="TARJETA PREPAGO",VLOOKUP(Tabla4[[#This Row],[Concepto]]&amp;"/"&amp;Tabla4[[#This Row],[Relación con el proyecto]],Tabla7[[Concepto/Relación con el proyecto]:[Nº DOCUMENTO]],5,FALSE),"")))),"")</f>
        <v/>
      </c>
      <c r="S124" s="94" t="str">
        <f ca="1">IFERROR(INDEX(USUARIOS,MATCH($E124,Tabla1[NOMBRE Y APELLIDOS DEL PARTICIPANTE],0),MATCH($S$1,Tabla1[#Headers],0)),"")</f>
        <v/>
      </c>
      <c r="T124" s="94" t="str">
        <f ca="1">IFERROR(INDEX(USUARIOS,MATCH($E124,Tabla1[NOMBRE Y APELLIDOS DEL PARTICIPANTE],0),MATCH($T$1,Tabla1[#Headers],0)),"")</f>
        <v/>
      </c>
      <c r="U124" s="94" t="str">
        <f>IF(Tabla4[[#This Row],[Nombre y apellidos del TITULAR DE LA UC]]="","",Tabla4[[#This Row],[Nombre y apellidos del TITULAR DE LA UC]])</f>
        <v/>
      </c>
      <c r="V124" s="96" t="str">
        <f>IFERROR(VLOOKUP(Tabla4[[#This Row],[Mes de Imputación]],'NO BORRAR'!$E$1:$G$13,2,FALSE),"")</f>
        <v/>
      </c>
      <c r="W124" s="96" t="str">
        <f>IFERROR(VLOOKUP(Tabla4[[#This Row],[Mes de Imputación]],'NO BORRAR'!$E$1:$G$13,3,FALSE),"")</f>
        <v/>
      </c>
      <c r="X124" s="94" t="str">
        <f>IFERROR(VLOOKUP(Tabla4[[#This Row],[Actuación]],'NO BORRAR'!$B$1:$D$8,3,FALSE),"")</f>
        <v/>
      </c>
      <c r="Y124" s="97" t="str">
        <f>IFERROR(VLOOKUP(Tabla4[[#This Row],[Localización]],'NO BORRAR'!$G$15:$H$24,2,FALSE),"")</f>
        <v/>
      </c>
      <c r="Z124" s="93" t="str">
        <f>IFERROR(VLOOKUP(Tabla4[[#This Row],[Actuación]],'NO BORRAR'!$B$1:$C$8,2,FALSE),"")</f>
        <v/>
      </c>
      <c r="AA124" s="93" t="str">
        <f>IF(Tabla4[[#This Row],[Forma de pago]]="TRANSFERENCIA",IFERROR(INDEX(USUARIOS,MATCH($E124,Tabla1[NOMBRE Y APELLIDOS DEL PARTICIPANTE],0),MATCH(A124,Tabla1[#Headers],0)),""),"")</f>
        <v/>
      </c>
      <c r="AB124" s="98" t="str">
        <f>IF(Tabla4[[#This Row],[Forma de pago]]="TARJETA PREPAGO",IFERROR(INDEX(USUARIOS,MATCH($E124,Tabla1[NOMBRE Y APELLIDOS DEL PARTICIPANTE],0),MATCH(A124,Tabla1[#Headers],0)),""),"")</f>
        <v/>
      </c>
      <c r="AC124" s="73" t="str">
        <f>IF(Tabla4[[#This Row],[Forma de pago]]="CHEQUE",Tabla4[[#This Row],[Nombre y apellidos del TITULAR DE LA UC]],(IF(Tabla4[[#This Row],[Forma de pago]]="CHEQUE PORTADOR","AL PORTADOR","")))</f>
        <v/>
      </c>
    </row>
    <row r="125" spans="1:29" x14ac:dyDescent="0.25">
      <c r="A125" s="88"/>
      <c r="B125" s="88"/>
      <c r="C125" s="8"/>
      <c r="D125" s="89"/>
      <c r="E125" s="8"/>
      <c r="F125" s="8" t="str">
        <f>IFERROR(VLOOKUP(Tabla4[[#This Row],[Nombre y apellidos del TITULAR DE LA UC]],Tabla1[[NOMBRE Y APELLIDOS DEL PARTICIPANTE]:[NIE]],3,FALSE),"")</f>
        <v/>
      </c>
      <c r="G125" s="8"/>
      <c r="H125" s="8"/>
      <c r="I125" s="8"/>
      <c r="J125" s="90"/>
      <c r="K125" s="91"/>
      <c r="L125" s="92" t="str">
        <f ca="1">IFERROR(INDEX(USUARIOS,MATCH($E125,Tabla1[NOMBRE Y APELLIDOS DEL PARTICIPANTE],0),MATCH($L$1,Tabla1[#Headers],0)),"")</f>
        <v/>
      </c>
      <c r="M125" s="93" t="str">
        <f>IFERROR(VLOOKUP(Tabla4[[#This Row],[Concepto]]&amp;"/"&amp;Tabla4[[#This Row],[Relación con el proyecto]],Tabla7[[Concepto/Relación con el proyecto]:[DESCRIPCIÓN ASIENTO]],2,FALSE),"")</f>
        <v/>
      </c>
      <c r="N125" s="94" t="str">
        <f>IFERROR(VLOOKUP(Tabla4[[#This Row],[Forma de pago]],'NO BORRAR'!$H$2:$I$6,2,FALSE),"")</f>
        <v/>
      </c>
      <c r="O125" s="95" t="str">
        <f>IF(Tabla4[[#This Row],[Total factura / recibí (3)]]="","",Tabla4[[#This Row],[Total factura / recibí (3)]])</f>
        <v/>
      </c>
      <c r="P125" s="95" t="str">
        <f>IF(Tabla4[[#This Row],[Total factura / recibí (3)]]="","",Tabla4[[#This Row],[Total factura / recibí (3)]])</f>
        <v/>
      </c>
      <c r="Q12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5" s="93" t="str">
        <f>IFERROR(IF(A125="CHEQUE","",IF(A125="EFECTIVO","EFECTIVO",IF(A125="TRANSFERENCIA",VLOOKUP(Tabla4[[#This Row],[Concepto]]&amp;"/"&amp;Tabla4[[#This Row],[Relación con el proyecto]],Tabla7[[Concepto/Relación con el proyecto]:[Nº DOCUMENTO]],5,FALSE),IF(A125="TARJETA PREPAGO",VLOOKUP(Tabla4[[#This Row],[Concepto]]&amp;"/"&amp;Tabla4[[#This Row],[Relación con el proyecto]],Tabla7[[Concepto/Relación con el proyecto]:[Nº DOCUMENTO]],5,FALSE),"")))),"")</f>
        <v/>
      </c>
      <c r="S125" s="94" t="str">
        <f ca="1">IFERROR(INDEX(USUARIOS,MATCH($E125,Tabla1[NOMBRE Y APELLIDOS DEL PARTICIPANTE],0),MATCH($S$1,Tabla1[#Headers],0)),"")</f>
        <v/>
      </c>
      <c r="T125" s="94" t="str">
        <f ca="1">IFERROR(INDEX(USUARIOS,MATCH($E125,Tabla1[NOMBRE Y APELLIDOS DEL PARTICIPANTE],0),MATCH($T$1,Tabla1[#Headers],0)),"")</f>
        <v/>
      </c>
      <c r="U125" s="94" t="str">
        <f>IF(Tabla4[[#This Row],[Nombre y apellidos del TITULAR DE LA UC]]="","",Tabla4[[#This Row],[Nombre y apellidos del TITULAR DE LA UC]])</f>
        <v/>
      </c>
      <c r="V125" s="96" t="str">
        <f>IFERROR(VLOOKUP(Tabla4[[#This Row],[Mes de Imputación]],'NO BORRAR'!$E$1:$G$13,2,FALSE),"")</f>
        <v/>
      </c>
      <c r="W125" s="96" t="str">
        <f>IFERROR(VLOOKUP(Tabla4[[#This Row],[Mes de Imputación]],'NO BORRAR'!$E$1:$G$13,3,FALSE),"")</f>
        <v/>
      </c>
      <c r="X125" s="94" t="str">
        <f>IFERROR(VLOOKUP(Tabla4[[#This Row],[Actuación]],'NO BORRAR'!$B$1:$D$8,3,FALSE),"")</f>
        <v/>
      </c>
      <c r="Y125" s="97" t="str">
        <f>IFERROR(VLOOKUP(Tabla4[[#This Row],[Localización]],'NO BORRAR'!$G$15:$H$24,2,FALSE),"")</f>
        <v/>
      </c>
      <c r="Z125" s="93" t="str">
        <f>IFERROR(VLOOKUP(Tabla4[[#This Row],[Actuación]],'NO BORRAR'!$B$1:$C$8,2,FALSE),"")</f>
        <v/>
      </c>
      <c r="AA125" s="93" t="str">
        <f>IF(Tabla4[[#This Row],[Forma de pago]]="TRANSFERENCIA",IFERROR(INDEX(USUARIOS,MATCH($E125,Tabla1[NOMBRE Y APELLIDOS DEL PARTICIPANTE],0),MATCH(A125,Tabla1[#Headers],0)),""),"")</f>
        <v/>
      </c>
      <c r="AB125" s="98" t="str">
        <f>IF(Tabla4[[#This Row],[Forma de pago]]="TARJETA PREPAGO",IFERROR(INDEX(USUARIOS,MATCH($E125,Tabla1[NOMBRE Y APELLIDOS DEL PARTICIPANTE],0),MATCH(A125,Tabla1[#Headers],0)),""),"")</f>
        <v/>
      </c>
      <c r="AC125" s="73" t="str">
        <f>IF(Tabla4[[#This Row],[Forma de pago]]="CHEQUE",Tabla4[[#This Row],[Nombre y apellidos del TITULAR DE LA UC]],(IF(Tabla4[[#This Row],[Forma de pago]]="CHEQUE PORTADOR","AL PORTADOR","")))</f>
        <v/>
      </c>
    </row>
    <row r="126" spans="1:29" x14ac:dyDescent="0.25">
      <c r="A126" s="88"/>
      <c r="B126" s="88"/>
      <c r="C126" s="8"/>
      <c r="D126" s="89"/>
      <c r="E126" s="8"/>
      <c r="F126" s="8" t="str">
        <f>IFERROR(VLOOKUP(Tabla4[[#This Row],[Nombre y apellidos del TITULAR DE LA UC]],Tabla1[[NOMBRE Y APELLIDOS DEL PARTICIPANTE]:[NIE]],3,FALSE),"")</f>
        <v/>
      </c>
      <c r="G126" s="8"/>
      <c r="H126" s="8"/>
      <c r="I126" s="8"/>
      <c r="J126" s="90"/>
      <c r="K126" s="91"/>
      <c r="L126" s="92" t="str">
        <f ca="1">IFERROR(INDEX(USUARIOS,MATCH($E126,Tabla1[NOMBRE Y APELLIDOS DEL PARTICIPANTE],0),MATCH($L$1,Tabla1[#Headers],0)),"")</f>
        <v/>
      </c>
      <c r="M126" s="93" t="str">
        <f>IFERROR(VLOOKUP(Tabla4[[#This Row],[Concepto]]&amp;"/"&amp;Tabla4[[#This Row],[Relación con el proyecto]],Tabla7[[Concepto/Relación con el proyecto]:[DESCRIPCIÓN ASIENTO]],2,FALSE),"")</f>
        <v/>
      </c>
      <c r="N126" s="94" t="str">
        <f>IFERROR(VLOOKUP(Tabla4[[#This Row],[Forma de pago]],'NO BORRAR'!$H$2:$I$6,2,FALSE),"")</f>
        <v/>
      </c>
      <c r="O126" s="95" t="str">
        <f>IF(Tabla4[[#This Row],[Total factura / recibí (3)]]="","",Tabla4[[#This Row],[Total factura / recibí (3)]])</f>
        <v/>
      </c>
      <c r="P126" s="95" t="str">
        <f>IF(Tabla4[[#This Row],[Total factura / recibí (3)]]="","",Tabla4[[#This Row],[Total factura / recibí (3)]])</f>
        <v/>
      </c>
      <c r="Q12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6" s="93" t="str">
        <f>IFERROR(IF(A126="CHEQUE","",IF(A126="EFECTIVO","EFECTIVO",IF(A126="TRANSFERENCIA",VLOOKUP(Tabla4[[#This Row],[Concepto]]&amp;"/"&amp;Tabla4[[#This Row],[Relación con el proyecto]],Tabla7[[Concepto/Relación con el proyecto]:[Nº DOCUMENTO]],5,FALSE),IF(A126="TARJETA PREPAGO",VLOOKUP(Tabla4[[#This Row],[Concepto]]&amp;"/"&amp;Tabla4[[#This Row],[Relación con el proyecto]],Tabla7[[Concepto/Relación con el proyecto]:[Nº DOCUMENTO]],5,FALSE),"")))),"")</f>
        <v/>
      </c>
      <c r="S126" s="94" t="str">
        <f ca="1">IFERROR(INDEX(USUARIOS,MATCH($E126,Tabla1[NOMBRE Y APELLIDOS DEL PARTICIPANTE],0),MATCH($S$1,Tabla1[#Headers],0)),"")</f>
        <v/>
      </c>
      <c r="T126" s="94" t="str">
        <f ca="1">IFERROR(INDEX(USUARIOS,MATCH($E126,Tabla1[NOMBRE Y APELLIDOS DEL PARTICIPANTE],0),MATCH($T$1,Tabla1[#Headers],0)),"")</f>
        <v/>
      </c>
      <c r="U126" s="94" t="str">
        <f>IF(Tabla4[[#This Row],[Nombre y apellidos del TITULAR DE LA UC]]="","",Tabla4[[#This Row],[Nombre y apellidos del TITULAR DE LA UC]])</f>
        <v/>
      </c>
      <c r="V126" s="96" t="str">
        <f>IFERROR(VLOOKUP(Tabla4[[#This Row],[Mes de Imputación]],'NO BORRAR'!$E$1:$G$13,2,FALSE),"")</f>
        <v/>
      </c>
      <c r="W126" s="96" t="str">
        <f>IFERROR(VLOOKUP(Tabla4[[#This Row],[Mes de Imputación]],'NO BORRAR'!$E$1:$G$13,3,FALSE),"")</f>
        <v/>
      </c>
      <c r="X126" s="94" t="str">
        <f>IFERROR(VLOOKUP(Tabla4[[#This Row],[Actuación]],'NO BORRAR'!$B$1:$D$8,3,FALSE),"")</f>
        <v/>
      </c>
      <c r="Y126" s="97" t="str">
        <f>IFERROR(VLOOKUP(Tabla4[[#This Row],[Localización]],'NO BORRAR'!$G$15:$H$24,2,FALSE),"")</f>
        <v/>
      </c>
      <c r="Z126" s="93" t="str">
        <f>IFERROR(VLOOKUP(Tabla4[[#This Row],[Actuación]],'NO BORRAR'!$B$1:$C$8,2,FALSE),"")</f>
        <v/>
      </c>
      <c r="AA126" s="93" t="str">
        <f>IF(Tabla4[[#This Row],[Forma de pago]]="TRANSFERENCIA",IFERROR(INDEX(USUARIOS,MATCH($E126,Tabla1[NOMBRE Y APELLIDOS DEL PARTICIPANTE],0),MATCH(A126,Tabla1[#Headers],0)),""),"")</f>
        <v/>
      </c>
      <c r="AB126" s="98" t="str">
        <f>IF(Tabla4[[#This Row],[Forma de pago]]="TARJETA PREPAGO",IFERROR(INDEX(USUARIOS,MATCH($E126,Tabla1[NOMBRE Y APELLIDOS DEL PARTICIPANTE],0),MATCH(A126,Tabla1[#Headers],0)),""),"")</f>
        <v/>
      </c>
      <c r="AC126" s="73" t="str">
        <f>IF(Tabla4[[#This Row],[Forma de pago]]="CHEQUE",Tabla4[[#This Row],[Nombre y apellidos del TITULAR DE LA UC]],(IF(Tabla4[[#This Row],[Forma de pago]]="CHEQUE PORTADOR","AL PORTADOR","")))</f>
        <v/>
      </c>
    </row>
    <row r="127" spans="1:29" x14ac:dyDescent="0.25">
      <c r="A127" s="88"/>
      <c r="B127" s="88"/>
      <c r="C127" s="8"/>
      <c r="D127" s="89"/>
      <c r="E127" s="8"/>
      <c r="F127" s="8" t="str">
        <f>IFERROR(VLOOKUP(Tabla4[[#This Row],[Nombre y apellidos del TITULAR DE LA UC]],Tabla1[[NOMBRE Y APELLIDOS DEL PARTICIPANTE]:[NIE]],3,FALSE),"")</f>
        <v/>
      </c>
      <c r="G127" s="8"/>
      <c r="H127" s="8"/>
      <c r="I127" s="8"/>
      <c r="J127" s="90"/>
      <c r="K127" s="91"/>
      <c r="L127" s="92" t="str">
        <f ca="1">IFERROR(INDEX(USUARIOS,MATCH($E127,Tabla1[NOMBRE Y APELLIDOS DEL PARTICIPANTE],0),MATCH($L$1,Tabla1[#Headers],0)),"")</f>
        <v/>
      </c>
      <c r="M127" s="93" t="str">
        <f>IFERROR(VLOOKUP(Tabla4[[#This Row],[Concepto]]&amp;"/"&amp;Tabla4[[#This Row],[Relación con el proyecto]],Tabla7[[Concepto/Relación con el proyecto]:[DESCRIPCIÓN ASIENTO]],2,FALSE),"")</f>
        <v/>
      </c>
      <c r="N127" s="94" t="str">
        <f>IFERROR(VLOOKUP(Tabla4[[#This Row],[Forma de pago]],'NO BORRAR'!$H$2:$I$6,2,FALSE),"")</f>
        <v/>
      </c>
      <c r="O127" s="95" t="str">
        <f>IF(Tabla4[[#This Row],[Total factura / recibí (3)]]="","",Tabla4[[#This Row],[Total factura / recibí (3)]])</f>
        <v/>
      </c>
      <c r="P127" s="95" t="str">
        <f>IF(Tabla4[[#This Row],[Total factura / recibí (3)]]="","",Tabla4[[#This Row],[Total factura / recibí (3)]])</f>
        <v/>
      </c>
      <c r="Q12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7" s="93" t="str">
        <f>IFERROR(IF(A127="CHEQUE","",IF(A127="EFECTIVO","EFECTIVO",IF(A127="TRANSFERENCIA",VLOOKUP(Tabla4[[#This Row],[Concepto]]&amp;"/"&amp;Tabla4[[#This Row],[Relación con el proyecto]],Tabla7[[Concepto/Relación con el proyecto]:[Nº DOCUMENTO]],5,FALSE),IF(A127="TARJETA PREPAGO",VLOOKUP(Tabla4[[#This Row],[Concepto]]&amp;"/"&amp;Tabla4[[#This Row],[Relación con el proyecto]],Tabla7[[Concepto/Relación con el proyecto]:[Nº DOCUMENTO]],5,FALSE),"")))),"")</f>
        <v/>
      </c>
      <c r="S127" s="94" t="str">
        <f ca="1">IFERROR(INDEX(USUARIOS,MATCH($E127,Tabla1[NOMBRE Y APELLIDOS DEL PARTICIPANTE],0),MATCH($S$1,Tabla1[#Headers],0)),"")</f>
        <v/>
      </c>
      <c r="T127" s="94" t="str">
        <f ca="1">IFERROR(INDEX(USUARIOS,MATCH($E127,Tabla1[NOMBRE Y APELLIDOS DEL PARTICIPANTE],0),MATCH($T$1,Tabla1[#Headers],0)),"")</f>
        <v/>
      </c>
      <c r="U127" s="94" t="str">
        <f>IF(Tabla4[[#This Row],[Nombre y apellidos del TITULAR DE LA UC]]="","",Tabla4[[#This Row],[Nombre y apellidos del TITULAR DE LA UC]])</f>
        <v/>
      </c>
      <c r="V127" s="96" t="str">
        <f>IFERROR(VLOOKUP(Tabla4[[#This Row],[Mes de Imputación]],'NO BORRAR'!$E$1:$G$13,2,FALSE),"")</f>
        <v/>
      </c>
      <c r="W127" s="96" t="str">
        <f>IFERROR(VLOOKUP(Tabla4[[#This Row],[Mes de Imputación]],'NO BORRAR'!$E$1:$G$13,3,FALSE),"")</f>
        <v/>
      </c>
      <c r="X127" s="94" t="str">
        <f>IFERROR(VLOOKUP(Tabla4[[#This Row],[Actuación]],'NO BORRAR'!$B$1:$D$8,3,FALSE),"")</f>
        <v/>
      </c>
      <c r="Y127" s="97" t="str">
        <f>IFERROR(VLOOKUP(Tabla4[[#This Row],[Localización]],'NO BORRAR'!$G$15:$H$24,2,FALSE),"")</f>
        <v/>
      </c>
      <c r="Z127" s="93" t="str">
        <f>IFERROR(VLOOKUP(Tabla4[[#This Row],[Actuación]],'NO BORRAR'!$B$1:$C$8,2,FALSE),"")</f>
        <v/>
      </c>
      <c r="AA127" s="93" t="str">
        <f>IF(Tabla4[[#This Row],[Forma de pago]]="TRANSFERENCIA",IFERROR(INDEX(USUARIOS,MATCH($E127,Tabla1[NOMBRE Y APELLIDOS DEL PARTICIPANTE],0),MATCH(A127,Tabla1[#Headers],0)),""),"")</f>
        <v/>
      </c>
      <c r="AB127" s="98" t="str">
        <f>IF(Tabla4[[#This Row],[Forma de pago]]="TARJETA PREPAGO",IFERROR(INDEX(USUARIOS,MATCH($E127,Tabla1[NOMBRE Y APELLIDOS DEL PARTICIPANTE],0),MATCH(A127,Tabla1[#Headers],0)),""),"")</f>
        <v/>
      </c>
      <c r="AC127" s="73" t="str">
        <f>IF(Tabla4[[#This Row],[Forma de pago]]="CHEQUE",Tabla4[[#This Row],[Nombre y apellidos del TITULAR DE LA UC]],(IF(Tabla4[[#This Row],[Forma de pago]]="CHEQUE PORTADOR","AL PORTADOR","")))</f>
        <v/>
      </c>
    </row>
    <row r="128" spans="1:29" x14ac:dyDescent="0.25">
      <c r="A128" s="88"/>
      <c r="B128" s="88"/>
      <c r="C128" s="8"/>
      <c r="D128" s="89"/>
      <c r="E128" s="8"/>
      <c r="F128" s="8" t="str">
        <f>IFERROR(VLOOKUP(Tabla4[[#This Row],[Nombre y apellidos del TITULAR DE LA UC]],Tabla1[[NOMBRE Y APELLIDOS DEL PARTICIPANTE]:[NIE]],3,FALSE),"")</f>
        <v/>
      </c>
      <c r="G128" s="8"/>
      <c r="H128" s="8"/>
      <c r="I128" s="8"/>
      <c r="J128" s="90"/>
      <c r="K128" s="91"/>
      <c r="L128" s="92" t="str">
        <f ca="1">IFERROR(INDEX(USUARIOS,MATCH($E128,Tabla1[NOMBRE Y APELLIDOS DEL PARTICIPANTE],0),MATCH($L$1,Tabla1[#Headers],0)),"")</f>
        <v/>
      </c>
      <c r="M128" s="93" t="str">
        <f>IFERROR(VLOOKUP(Tabla4[[#This Row],[Concepto]]&amp;"/"&amp;Tabla4[[#This Row],[Relación con el proyecto]],Tabla7[[Concepto/Relación con el proyecto]:[DESCRIPCIÓN ASIENTO]],2,FALSE),"")</f>
        <v/>
      </c>
      <c r="N128" s="94" t="str">
        <f>IFERROR(VLOOKUP(Tabla4[[#This Row],[Forma de pago]],'NO BORRAR'!$H$2:$I$6,2,FALSE),"")</f>
        <v/>
      </c>
      <c r="O128" s="95" t="str">
        <f>IF(Tabla4[[#This Row],[Total factura / recibí (3)]]="","",Tabla4[[#This Row],[Total factura / recibí (3)]])</f>
        <v/>
      </c>
      <c r="P128" s="95" t="str">
        <f>IF(Tabla4[[#This Row],[Total factura / recibí (3)]]="","",Tabla4[[#This Row],[Total factura / recibí (3)]])</f>
        <v/>
      </c>
      <c r="Q12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8" s="93" t="str">
        <f>IFERROR(IF(A128="CHEQUE","",IF(A128="EFECTIVO","EFECTIVO",IF(A128="TRANSFERENCIA",VLOOKUP(Tabla4[[#This Row],[Concepto]]&amp;"/"&amp;Tabla4[[#This Row],[Relación con el proyecto]],Tabla7[[Concepto/Relación con el proyecto]:[Nº DOCUMENTO]],5,FALSE),IF(A128="TARJETA PREPAGO",VLOOKUP(Tabla4[[#This Row],[Concepto]]&amp;"/"&amp;Tabla4[[#This Row],[Relación con el proyecto]],Tabla7[[Concepto/Relación con el proyecto]:[Nº DOCUMENTO]],5,FALSE),"")))),"")</f>
        <v/>
      </c>
      <c r="S128" s="94" t="str">
        <f ca="1">IFERROR(INDEX(USUARIOS,MATCH($E128,Tabla1[NOMBRE Y APELLIDOS DEL PARTICIPANTE],0),MATCH($S$1,Tabla1[#Headers],0)),"")</f>
        <v/>
      </c>
      <c r="T128" s="94" t="str">
        <f ca="1">IFERROR(INDEX(USUARIOS,MATCH($E128,Tabla1[NOMBRE Y APELLIDOS DEL PARTICIPANTE],0),MATCH($T$1,Tabla1[#Headers],0)),"")</f>
        <v/>
      </c>
      <c r="U128" s="94" t="str">
        <f>IF(Tabla4[[#This Row],[Nombre y apellidos del TITULAR DE LA UC]]="","",Tabla4[[#This Row],[Nombre y apellidos del TITULAR DE LA UC]])</f>
        <v/>
      </c>
      <c r="V128" s="96" t="str">
        <f>IFERROR(VLOOKUP(Tabla4[[#This Row],[Mes de Imputación]],'NO BORRAR'!$E$1:$G$13,2,FALSE),"")</f>
        <v/>
      </c>
      <c r="W128" s="96" t="str">
        <f>IFERROR(VLOOKUP(Tabla4[[#This Row],[Mes de Imputación]],'NO BORRAR'!$E$1:$G$13,3,FALSE),"")</f>
        <v/>
      </c>
      <c r="X128" s="94" t="str">
        <f>IFERROR(VLOOKUP(Tabla4[[#This Row],[Actuación]],'NO BORRAR'!$B$1:$D$8,3,FALSE),"")</f>
        <v/>
      </c>
      <c r="Y128" s="97" t="str">
        <f>IFERROR(VLOOKUP(Tabla4[[#This Row],[Localización]],'NO BORRAR'!$G$15:$H$24,2,FALSE),"")</f>
        <v/>
      </c>
      <c r="Z128" s="93" t="str">
        <f>IFERROR(VLOOKUP(Tabla4[[#This Row],[Actuación]],'NO BORRAR'!$B$1:$C$8,2,FALSE),"")</f>
        <v/>
      </c>
      <c r="AA128" s="93" t="str">
        <f>IF(Tabla4[[#This Row],[Forma de pago]]="TRANSFERENCIA",IFERROR(INDEX(USUARIOS,MATCH($E128,Tabla1[NOMBRE Y APELLIDOS DEL PARTICIPANTE],0),MATCH(A128,Tabla1[#Headers],0)),""),"")</f>
        <v/>
      </c>
      <c r="AB128" s="98" t="str">
        <f>IF(Tabla4[[#This Row],[Forma de pago]]="TARJETA PREPAGO",IFERROR(INDEX(USUARIOS,MATCH($E128,Tabla1[NOMBRE Y APELLIDOS DEL PARTICIPANTE],0),MATCH(A128,Tabla1[#Headers],0)),""),"")</f>
        <v/>
      </c>
      <c r="AC128" s="73" t="str">
        <f>IF(Tabla4[[#This Row],[Forma de pago]]="CHEQUE",Tabla4[[#This Row],[Nombre y apellidos del TITULAR DE LA UC]],(IF(Tabla4[[#This Row],[Forma de pago]]="CHEQUE PORTADOR","AL PORTADOR","")))</f>
        <v/>
      </c>
    </row>
    <row r="129" spans="1:29" x14ac:dyDescent="0.25">
      <c r="A129" s="88"/>
      <c r="B129" s="88"/>
      <c r="C129" s="8"/>
      <c r="D129" s="89"/>
      <c r="E129" s="8"/>
      <c r="F129" s="8" t="str">
        <f>IFERROR(VLOOKUP(Tabla4[[#This Row],[Nombre y apellidos del TITULAR DE LA UC]],Tabla1[[NOMBRE Y APELLIDOS DEL PARTICIPANTE]:[NIE]],3,FALSE),"")</f>
        <v/>
      </c>
      <c r="G129" s="8"/>
      <c r="H129" s="8"/>
      <c r="I129" s="8"/>
      <c r="J129" s="90"/>
      <c r="K129" s="91"/>
      <c r="L129" s="92" t="str">
        <f ca="1">IFERROR(INDEX(USUARIOS,MATCH($E129,Tabla1[NOMBRE Y APELLIDOS DEL PARTICIPANTE],0),MATCH($L$1,Tabla1[#Headers],0)),"")</f>
        <v/>
      </c>
      <c r="M129" s="93" t="str">
        <f>IFERROR(VLOOKUP(Tabla4[[#This Row],[Concepto]]&amp;"/"&amp;Tabla4[[#This Row],[Relación con el proyecto]],Tabla7[[Concepto/Relación con el proyecto]:[DESCRIPCIÓN ASIENTO]],2,FALSE),"")</f>
        <v/>
      </c>
      <c r="N129" s="94" t="str">
        <f>IFERROR(VLOOKUP(Tabla4[[#This Row],[Forma de pago]],'NO BORRAR'!$H$2:$I$6,2,FALSE),"")</f>
        <v/>
      </c>
      <c r="O129" s="95" t="str">
        <f>IF(Tabla4[[#This Row],[Total factura / recibí (3)]]="","",Tabla4[[#This Row],[Total factura / recibí (3)]])</f>
        <v/>
      </c>
      <c r="P129" s="95" t="str">
        <f>IF(Tabla4[[#This Row],[Total factura / recibí (3)]]="","",Tabla4[[#This Row],[Total factura / recibí (3)]])</f>
        <v/>
      </c>
      <c r="Q12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29" s="93" t="str">
        <f>IFERROR(IF(A129="CHEQUE","",IF(A129="EFECTIVO","EFECTIVO",IF(A129="TRANSFERENCIA",VLOOKUP(Tabla4[[#This Row],[Concepto]]&amp;"/"&amp;Tabla4[[#This Row],[Relación con el proyecto]],Tabla7[[Concepto/Relación con el proyecto]:[Nº DOCUMENTO]],5,FALSE),IF(A129="TARJETA PREPAGO",VLOOKUP(Tabla4[[#This Row],[Concepto]]&amp;"/"&amp;Tabla4[[#This Row],[Relación con el proyecto]],Tabla7[[Concepto/Relación con el proyecto]:[Nº DOCUMENTO]],5,FALSE),"")))),"")</f>
        <v/>
      </c>
      <c r="S129" s="94" t="str">
        <f ca="1">IFERROR(INDEX(USUARIOS,MATCH($E129,Tabla1[NOMBRE Y APELLIDOS DEL PARTICIPANTE],0),MATCH($S$1,Tabla1[#Headers],0)),"")</f>
        <v/>
      </c>
      <c r="T129" s="94" t="str">
        <f ca="1">IFERROR(INDEX(USUARIOS,MATCH($E129,Tabla1[NOMBRE Y APELLIDOS DEL PARTICIPANTE],0),MATCH($T$1,Tabla1[#Headers],0)),"")</f>
        <v/>
      </c>
      <c r="U129" s="94" t="str">
        <f>IF(Tabla4[[#This Row],[Nombre y apellidos del TITULAR DE LA UC]]="","",Tabla4[[#This Row],[Nombre y apellidos del TITULAR DE LA UC]])</f>
        <v/>
      </c>
      <c r="V129" s="96" t="str">
        <f>IFERROR(VLOOKUP(Tabla4[[#This Row],[Mes de Imputación]],'NO BORRAR'!$E$1:$G$13,2,FALSE),"")</f>
        <v/>
      </c>
      <c r="W129" s="96" t="str">
        <f>IFERROR(VLOOKUP(Tabla4[[#This Row],[Mes de Imputación]],'NO BORRAR'!$E$1:$G$13,3,FALSE),"")</f>
        <v/>
      </c>
      <c r="X129" s="94" t="str">
        <f>IFERROR(VLOOKUP(Tabla4[[#This Row],[Actuación]],'NO BORRAR'!$B$1:$D$8,3,FALSE),"")</f>
        <v/>
      </c>
      <c r="Y129" s="97" t="str">
        <f>IFERROR(VLOOKUP(Tabla4[[#This Row],[Localización]],'NO BORRAR'!$G$15:$H$24,2,FALSE),"")</f>
        <v/>
      </c>
      <c r="Z129" s="93" t="str">
        <f>IFERROR(VLOOKUP(Tabla4[[#This Row],[Actuación]],'NO BORRAR'!$B$1:$C$8,2,FALSE),"")</f>
        <v/>
      </c>
      <c r="AA129" s="93" t="str">
        <f>IF(Tabla4[[#This Row],[Forma de pago]]="TRANSFERENCIA",IFERROR(INDEX(USUARIOS,MATCH($E129,Tabla1[NOMBRE Y APELLIDOS DEL PARTICIPANTE],0),MATCH(A129,Tabla1[#Headers],0)),""),"")</f>
        <v/>
      </c>
      <c r="AB129" s="98" t="str">
        <f>IF(Tabla4[[#This Row],[Forma de pago]]="TARJETA PREPAGO",IFERROR(INDEX(USUARIOS,MATCH($E129,Tabla1[NOMBRE Y APELLIDOS DEL PARTICIPANTE],0),MATCH(A129,Tabla1[#Headers],0)),""),"")</f>
        <v/>
      </c>
      <c r="AC129" s="73" t="str">
        <f>IF(Tabla4[[#This Row],[Forma de pago]]="CHEQUE",Tabla4[[#This Row],[Nombre y apellidos del TITULAR DE LA UC]],(IF(Tabla4[[#This Row],[Forma de pago]]="CHEQUE PORTADOR","AL PORTADOR","")))</f>
        <v/>
      </c>
    </row>
    <row r="130" spans="1:29" x14ac:dyDescent="0.25">
      <c r="A130" s="88"/>
      <c r="B130" s="88"/>
      <c r="C130" s="8"/>
      <c r="D130" s="89"/>
      <c r="E130" s="8"/>
      <c r="F130" s="8" t="str">
        <f>IFERROR(VLOOKUP(Tabla4[[#This Row],[Nombre y apellidos del TITULAR DE LA UC]],Tabla1[[NOMBRE Y APELLIDOS DEL PARTICIPANTE]:[NIE]],3,FALSE),"")</f>
        <v/>
      </c>
      <c r="G130" s="8"/>
      <c r="H130" s="8"/>
      <c r="I130" s="8"/>
      <c r="J130" s="90"/>
      <c r="K130" s="91"/>
      <c r="L130" s="92" t="str">
        <f ca="1">IFERROR(INDEX(USUARIOS,MATCH($E130,Tabla1[NOMBRE Y APELLIDOS DEL PARTICIPANTE],0),MATCH($L$1,Tabla1[#Headers],0)),"")</f>
        <v/>
      </c>
      <c r="M130" s="93" t="str">
        <f>IFERROR(VLOOKUP(Tabla4[[#This Row],[Concepto]]&amp;"/"&amp;Tabla4[[#This Row],[Relación con el proyecto]],Tabla7[[Concepto/Relación con el proyecto]:[DESCRIPCIÓN ASIENTO]],2,FALSE),"")</f>
        <v/>
      </c>
      <c r="N130" s="94" t="str">
        <f>IFERROR(VLOOKUP(Tabla4[[#This Row],[Forma de pago]],'NO BORRAR'!$H$2:$I$6,2,FALSE),"")</f>
        <v/>
      </c>
      <c r="O130" s="95" t="str">
        <f>IF(Tabla4[[#This Row],[Total factura / recibí (3)]]="","",Tabla4[[#This Row],[Total factura / recibí (3)]])</f>
        <v/>
      </c>
      <c r="P130" s="95" t="str">
        <f>IF(Tabla4[[#This Row],[Total factura / recibí (3)]]="","",Tabla4[[#This Row],[Total factura / recibí (3)]])</f>
        <v/>
      </c>
      <c r="Q13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0" s="93" t="str">
        <f>IFERROR(IF(A130="CHEQUE","",IF(A130="EFECTIVO","EFECTIVO",IF(A130="TRANSFERENCIA",VLOOKUP(Tabla4[[#This Row],[Concepto]]&amp;"/"&amp;Tabla4[[#This Row],[Relación con el proyecto]],Tabla7[[Concepto/Relación con el proyecto]:[Nº DOCUMENTO]],5,FALSE),IF(A130="TARJETA PREPAGO",VLOOKUP(Tabla4[[#This Row],[Concepto]]&amp;"/"&amp;Tabla4[[#This Row],[Relación con el proyecto]],Tabla7[[Concepto/Relación con el proyecto]:[Nº DOCUMENTO]],5,FALSE),"")))),"")</f>
        <v/>
      </c>
      <c r="S130" s="94" t="str">
        <f ca="1">IFERROR(INDEX(USUARIOS,MATCH($E130,Tabla1[NOMBRE Y APELLIDOS DEL PARTICIPANTE],0),MATCH($S$1,Tabla1[#Headers],0)),"")</f>
        <v/>
      </c>
      <c r="T130" s="94" t="str">
        <f ca="1">IFERROR(INDEX(USUARIOS,MATCH($E130,Tabla1[NOMBRE Y APELLIDOS DEL PARTICIPANTE],0),MATCH($T$1,Tabla1[#Headers],0)),"")</f>
        <v/>
      </c>
      <c r="U130" s="94" t="str">
        <f>IF(Tabla4[[#This Row],[Nombre y apellidos del TITULAR DE LA UC]]="","",Tabla4[[#This Row],[Nombre y apellidos del TITULAR DE LA UC]])</f>
        <v/>
      </c>
      <c r="V130" s="96" t="str">
        <f>IFERROR(VLOOKUP(Tabla4[[#This Row],[Mes de Imputación]],'NO BORRAR'!$E$1:$G$13,2,FALSE),"")</f>
        <v/>
      </c>
      <c r="W130" s="96" t="str">
        <f>IFERROR(VLOOKUP(Tabla4[[#This Row],[Mes de Imputación]],'NO BORRAR'!$E$1:$G$13,3,FALSE),"")</f>
        <v/>
      </c>
      <c r="X130" s="94" t="str">
        <f>IFERROR(VLOOKUP(Tabla4[[#This Row],[Actuación]],'NO BORRAR'!$B$1:$D$8,3,FALSE),"")</f>
        <v/>
      </c>
      <c r="Y130" s="97" t="str">
        <f>IFERROR(VLOOKUP(Tabla4[[#This Row],[Localización]],'NO BORRAR'!$G$15:$H$24,2,FALSE),"")</f>
        <v/>
      </c>
      <c r="Z130" s="93" t="str">
        <f>IFERROR(VLOOKUP(Tabla4[[#This Row],[Actuación]],'NO BORRAR'!$B$1:$C$8,2,FALSE),"")</f>
        <v/>
      </c>
      <c r="AA130" s="93" t="str">
        <f>IF(Tabla4[[#This Row],[Forma de pago]]="TRANSFERENCIA",IFERROR(INDEX(USUARIOS,MATCH($E130,Tabla1[NOMBRE Y APELLIDOS DEL PARTICIPANTE],0),MATCH(A130,Tabla1[#Headers],0)),""),"")</f>
        <v/>
      </c>
      <c r="AB130" s="98" t="str">
        <f>IF(Tabla4[[#This Row],[Forma de pago]]="TARJETA PREPAGO",IFERROR(INDEX(USUARIOS,MATCH($E130,Tabla1[NOMBRE Y APELLIDOS DEL PARTICIPANTE],0),MATCH(A130,Tabla1[#Headers],0)),""),"")</f>
        <v/>
      </c>
      <c r="AC130" s="73" t="str">
        <f>IF(Tabla4[[#This Row],[Forma de pago]]="CHEQUE",Tabla4[[#This Row],[Nombre y apellidos del TITULAR DE LA UC]],(IF(Tabla4[[#This Row],[Forma de pago]]="CHEQUE PORTADOR","AL PORTADOR","")))</f>
        <v/>
      </c>
    </row>
    <row r="131" spans="1:29" x14ac:dyDescent="0.25">
      <c r="A131" s="88"/>
      <c r="B131" s="88"/>
      <c r="C131" s="8"/>
      <c r="D131" s="89"/>
      <c r="E131" s="8"/>
      <c r="F131" s="8" t="str">
        <f>IFERROR(VLOOKUP(Tabla4[[#This Row],[Nombre y apellidos del TITULAR DE LA UC]],Tabla1[[NOMBRE Y APELLIDOS DEL PARTICIPANTE]:[NIE]],3,FALSE),"")</f>
        <v/>
      </c>
      <c r="G131" s="8"/>
      <c r="H131" s="8"/>
      <c r="I131" s="8"/>
      <c r="J131" s="90"/>
      <c r="K131" s="91"/>
      <c r="L131" s="92" t="str">
        <f ca="1">IFERROR(INDEX(USUARIOS,MATCH($E131,Tabla1[NOMBRE Y APELLIDOS DEL PARTICIPANTE],0),MATCH($L$1,Tabla1[#Headers],0)),"")</f>
        <v/>
      </c>
      <c r="M131" s="93" t="str">
        <f>IFERROR(VLOOKUP(Tabla4[[#This Row],[Concepto]]&amp;"/"&amp;Tabla4[[#This Row],[Relación con el proyecto]],Tabla7[[Concepto/Relación con el proyecto]:[DESCRIPCIÓN ASIENTO]],2,FALSE),"")</f>
        <v/>
      </c>
      <c r="N131" s="94" t="str">
        <f>IFERROR(VLOOKUP(Tabla4[[#This Row],[Forma de pago]],'NO BORRAR'!$H$2:$I$6,2,FALSE),"")</f>
        <v/>
      </c>
      <c r="O131" s="95" t="str">
        <f>IF(Tabla4[[#This Row],[Total factura / recibí (3)]]="","",Tabla4[[#This Row],[Total factura / recibí (3)]])</f>
        <v/>
      </c>
      <c r="P131" s="95" t="str">
        <f>IF(Tabla4[[#This Row],[Total factura / recibí (3)]]="","",Tabla4[[#This Row],[Total factura / recibí (3)]])</f>
        <v/>
      </c>
      <c r="Q13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1" s="93" t="str">
        <f>IFERROR(IF(A131="CHEQUE","",IF(A131="EFECTIVO","EFECTIVO",IF(A131="TRANSFERENCIA",VLOOKUP(Tabla4[[#This Row],[Concepto]]&amp;"/"&amp;Tabla4[[#This Row],[Relación con el proyecto]],Tabla7[[Concepto/Relación con el proyecto]:[Nº DOCUMENTO]],5,FALSE),IF(A131="TARJETA PREPAGO",VLOOKUP(Tabla4[[#This Row],[Concepto]]&amp;"/"&amp;Tabla4[[#This Row],[Relación con el proyecto]],Tabla7[[Concepto/Relación con el proyecto]:[Nº DOCUMENTO]],5,FALSE),"")))),"")</f>
        <v/>
      </c>
      <c r="S131" s="94" t="str">
        <f ca="1">IFERROR(INDEX(USUARIOS,MATCH($E131,Tabla1[NOMBRE Y APELLIDOS DEL PARTICIPANTE],0),MATCH($S$1,Tabla1[#Headers],0)),"")</f>
        <v/>
      </c>
      <c r="T131" s="94" t="str">
        <f ca="1">IFERROR(INDEX(USUARIOS,MATCH($E131,Tabla1[NOMBRE Y APELLIDOS DEL PARTICIPANTE],0),MATCH($T$1,Tabla1[#Headers],0)),"")</f>
        <v/>
      </c>
      <c r="U131" s="94" t="str">
        <f>IF(Tabla4[[#This Row],[Nombre y apellidos del TITULAR DE LA UC]]="","",Tabla4[[#This Row],[Nombre y apellidos del TITULAR DE LA UC]])</f>
        <v/>
      </c>
      <c r="V131" s="96" t="str">
        <f>IFERROR(VLOOKUP(Tabla4[[#This Row],[Mes de Imputación]],'NO BORRAR'!$E$1:$G$13,2,FALSE),"")</f>
        <v/>
      </c>
      <c r="W131" s="96" t="str">
        <f>IFERROR(VLOOKUP(Tabla4[[#This Row],[Mes de Imputación]],'NO BORRAR'!$E$1:$G$13,3,FALSE),"")</f>
        <v/>
      </c>
      <c r="X131" s="94" t="str">
        <f>IFERROR(VLOOKUP(Tabla4[[#This Row],[Actuación]],'NO BORRAR'!$B$1:$D$8,3,FALSE),"")</f>
        <v/>
      </c>
      <c r="Y131" s="97" t="str">
        <f>IFERROR(VLOOKUP(Tabla4[[#This Row],[Localización]],'NO BORRAR'!$G$15:$H$24,2,FALSE),"")</f>
        <v/>
      </c>
      <c r="Z131" s="93" t="str">
        <f>IFERROR(VLOOKUP(Tabla4[[#This Row],[Actuación]],'NO BORRAR'!$B$1:$C$8,2,FALSE),"")</f>
        <v/>
      </c>
      <c r="AA131" s="93" t="str">
        <f>IF(Tabla4[[#This Row],[Forma de pago]]="TRANSFERENCIA",IFERROR(INDEX(USUARIOS,MATCH($E131,Tabla1[NOMBRE Y APELLIDOS DEL PARTICIPANTE],0),MATCH(A131,Tabla1[#Headers],0)),""),"")</f>
        <v/>
      </c>
      <c r="AB131" s="98" t="str">
        <f>IF(Tabla4[[#This Row],[Forma de pago]]="TARJETA PREPAGO",IFERROR(INDEX(USUARIOS,MATCH($E131,Tabla1[NOMBRE Y APELLIDOS DEL PARTICIPANTE],0),MATCH(A131,Tabla1[#Headers],0)),""),"")</f>
        <v/>
      </c>
      <c r="AC131" s="73" t="str">
        <f>IF(Tabla4[[#This Row],[Forma de pago]]="CHEQUE",Tabla4[[#This Row],[Nombre y apellidos del TITULAR DE LA UC]],(IF(Tabla4[[#This Row],[Forma de pago]]="CHEQUE PORTADOR","AL PORTADOR","")))</f>
        <v/>
      </c>
    </row>
    <row r="132" spans="1:29" x14ac:dyDescent="0.25">
      <c r="A132" s="88"/>
      <c r="B132" s="88"/>
      <c r="C132" s="8"/>
      <c r="D132" s="89"/>
      <c r="E132" s="8"/>
      <c r="F132" s="8" t="str">
        <f>IFERROR(VLOOKUP(Tabla4[[#This Row],[Nombre y apellidos del TITULAR DE LA UC]],Tabla1[[NOMBRE Y APELLIDOS DEL PARTICIPANTE]:[NIE]],3,FALSE),"")</f>
        <v/>
      </c>
      <c r="G132" s="8"/>
      <c r="H132" s="8"/>
      <c r="I132" s="8"/>
      <c r="J132" s="90"/>
      <c r="K132" s="91"/>
      <c r="L132" s="92" t="str">
        <f ca="1">IFERROR(INDEX(USUARIOS,MATCH($E132,Tabla1[NOMBRE Y APELLIDOS DEL PARTICIPANTE],0),MATCH($L$1,Tabla1[#Headers],0)),"")</f>
        <v/>
      </c>
      <c r="M132" s="93" t="str">
        <f>IFERROR(VLOOKUP(Tabla4[[#This Row],[Concepto]]&amp;"/"&amp;Tabla4[[#This Row],[Relación con el proyecto]],Tabla7[[Concepto/Relación con el proyecto]:[DESCRIPCIÓN ASIENTO]],2,FALSE),"")</f>
        <v/>
      </c>
      <c r="N132" s="94" t="str">
        <f>IFERROR(VLOOKUP(Tabla4[[#This Row],[Forma de pago]],'NO BORRAR'!$H$2:$I$6,2,FALSE),"")</f>
        <v/>
      </c>
      <c r="O132" s="95" t="str">
        <f>IF(Tabla4[[#This Row],[Total factura / recibí (3)]]="","",Tabla4[[#This Row],[Total factura / recibí (3)]])</f>
        <v/>
      </c>
      <c r="P132" s="95" t="str">
        <f>IF(Tabla4[[#This Row],[Total factura / recibí (3)]]="","",Tabla4[[#This Row],[Total factura / recibí (3)]])</f>
        <v/>
      </c>
      <c r="Q13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2" s="93" t="str">
        <f>IFERROR(IF(A132="CHEQUE","",IF(A132="EFECTIVO","EFECTIVO",IF(A132="TRANSFERENCIA",VLOOKUP(Tabla4[[#This Row],[Concepto]]&amp;"/"&amp;Tabla4[[#This Row],[Relación con el proyecto]],Tabla7[[Concepto/Relación con el proyecto]:[Nº DOCUMENTO]],5,FALSE),IF(A132="TARJETA PREPAGO",VLOOKUP(Tabla4[[#This Row],[Concepto]]&amp;"/"&amp;Tabla4[[#This Row],[Relación con el proyecto]],Tabla7[[Concepto/Relación con el proyecto]:[Nº DOCUMENTO]],5,FALSE),"")))),"")</f>
        <v/>
      </c>
      <c r="S132" s="94" t="str">
        <f ca="1">IFERROR(INDEX(USUARIOS,MATCH($E132,Tabla1[NOMBRE Y APELLIDOS DEL PARTICIPANTE],0),MATCH($S$1,Tabla1[#Headers],0)),"")</f>
        <v/>
      </c>
      <c r="T132" s="94" t="str">
        <f ca="1">IFERROR(INDEX(USUARIOS,MATCH($E132,Tabla1[NOMBRE Y APELLIDOS DEL PARTICIPANTE],0),MATCH($T$1,Tabla1[#Headers],0)),"")</f>
        <v/>
      </c>
      <c r="U132" s="94" t="str">
        <f>IF(Tabla4[[#This Row],[Nombre y apellidos del TITULAR DE LA UC]]="","",Tabla4[[#This Row],[Nombre y apellidos del TITULAR DE LA UC]])</f>
        <v/>
      </c>
      <c r="V132" s="96" t="str">
        <f>IFERROR(VLOOKUP(Tabla4[[#This Row],[Mes de Imputación]],'NO BORRAR'!$E$1:$G$13,2,FALSE),"")</f>
        <v/>
      </c>
      <c r="W132" s="96" t="str">
        <f>IFERROR(VLOOKUP(Tabla4[[#This Row],[Mes de Imputación]],'NO BORRAR'!$E$1:$G$13,3,FALSE),"")</f>
        <v/>
      </c>
      <c r="X132" s="94" t="str">
        <f>IFERROR(VLOOKUP(Tabla4[[#This Row],[Actuación]],'NO BORRAR'!$B$1:$D$8,3,FALSE),"")</f>
        <v/>
      </c>
      <c r="Y132" s="97" t="str">
        <f>IFERROR(VLOOKUP(Tabla4[[#This Row],[Localización]],'NO BORRAR'!$G$15:$H$24,2,FALSE),"")</f>
        <v/>
      </c>
      <c r="Z132" s="93" t="str">
        <f>IFERROR(VLOOKUP(Tabla4[[#This Row],[Actuación]],'NO BORRAR'!$B$1:$C$8,2,FALSE),"")</f>
        <v/>
      </c>
      <c r="AA132" s="93" t="str">
        <f>IF(Tabla4[[#This Row],[Forma de pago]]="TRANSFERENCIA",IFERROR(INDEX(USUARIOS,MATCH($E132,Tabla1[NOMBRE Y APELLIDOS DEL PARTICIPANTE],0),MATCH(A132,Tabla1[#Headers],0)),""),"")</f>
        <v/>
      </c>
      <c r="AB132" s="98" t="str">
        <f>IF(Tabla4[[#This Row],[Forma de pago]]="TARJETA PREPAGO",IFERROR(INDEX(USUARIOS,MATCH($E132,Tabla1[NOMBRE Y APELLIDOS DEL PARTICIPANTE],0),MATCH(A132,Tabla1[#Headers],0)),""),"")</f>
        <v/>
      </c>
      <c r="AC132" s="73" t="str">
        <f>IF(Tabla4[[#This Row],[Forma de pago]]="CHEQUE",Tabla4[[#This Row],[Nombre y apellidos del TITULAR DE LA UC]],(IF(Tabla4[[#This Row],[Forma de pago]]="CHEQUE PORTADOR","AL PORTADOR","")))</f>
        <v/>
      </c>
    </row>
    <row r="133" spans="1:29" x14ac:dyDescent="0.25">
      <c r="A133" s="88"/>
      <c r="B133" s="88"/>
      <c r="C133" s="8"/>
      <c r="D133" s="89"/>
      <c r="E133" s="8"/>
      <c r="F133" s="8" t="str">
        <f>IFERROR(VLOOKUP(Tabla4[[#This Row],[Nombre y apellidos del TITULAR DE LA UC]],Tabla1[[NOMBRE Y APELLIDOS DEL PARTICIPANTE]:[NIE]],3,FALSE),"")</f>
        <v/>
      </c>
      <c r="G133" s="8"/>
      <c r="H133" s="8"/>
      <c r="I133" s="8"/>
      <c r="J133" s="90"/>
      <c r="K133" s="91"/>
      <c r="L133" s="92" t="str">
        <f ca="1">IFERROR(INDEX(USUARIOS,MATCH($E133,Tabla1[NOMBRE Y APELLIDOS DEL PARTICIPANTE],0),MATCH($L$1,Tabla1[#Headers],0)),"")</f>
        <v/>
      </c>
      <c r="M133" s="93" t="str">
        <f>IFERROR(VLOOKUP(Tabla4[[#This Row],[Concepto]]&amp;"/"&amp;Tabla4[[#This Row],[Relación con el proyecto]],Tabla7[[Concepto/Relación con el proyecto]:[DESCRIPCIÓN ASIENTO]],2,FALSE),"")</f>
        <v/>
      </c>
      <c r="N133" s="94" t="str">
        <f>IFERROR(VLOOKUP(Tabla4[[#This Row],[Forma de pago]],'NO BORRAR'!$H$2:$I$6,2,FALSE),"")</f>
        <v/>
      </c>
      <c r="O133" s="95" t="str">
        <f>IF(Tabla4[[#This Row],[Total factura / recibí (3)]]="","",Tabla4[[#This Row],[Total factura / recibí (3)]])</f>
        <v/>
      </c>
      <c r="P133" s="95" t="str">
        <f>IF(Tabla4[[#This Row],[Total factura / recibí (3)]]="","",Tabla4[[#This Row],[Total factura / recibí (3)]])</f>
        <v/>
      </c>
      <c r="Q13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3" s="93" t="str">
        <f>IFERROR(IF(A133="CHEQUE","",IF(A133="EFECTIVO","EFECTIVO",IF(A133="TRANSFERENCIA",VLOOKUP(Tabla4[[#This Row],[Concepto]]&amp;"/"&amp;Tabla4[[#This Row],[Relación con el proyecto]],Tabla7[[Concepto/Relación con el proyecto]:[Nº DOCUMENTO]],5,FALSE),IF(A133="TARJETA PREPAGO",VLOOKUP(Tabla4[[#This Row],[Concepto]]&amp;"/"&amp;Tabla4[[#This Row],[Relación con el proyecto]],Tabla7[[Concepto/Relación con el proyecto]:[Nº DOCUMENTO]],5,FALSE),"")))),"")</f>
        <v/>
      </c>
      <c r="S133" s="94" t="str">
        <f ca="1">IFERROR(INDEX(USUARIOS,MATCH($E133,Tabla1[NOMBRE Y APELLIDOS DEL PARTICIPANTE],0),MATCH($S$1,Tabla1[#Headers],0)),"")</f>
        <v/>
      </c>
      <c r="T133" s="94" t="str">
        <f ca="1">IFERROR(INDEX(USUARIOS,MATCH($E133,Tabla1[NOMBRE Y APELLIDOS DEL PARTICIPANTE],0),MATCH($T$1,Tabla1[#Headers],0)),"")</f>
        <v/>
      </c>
      <c r="U133" s="94" t="str">
        <f>IF(Tabla4[[#This Row],[Nombre y apellidos del TITULAR DE LA UC]]="","",Tabla4[[#This Row],[Nombre y apellidos del TITULAR DE LA UC]])</f>
        <v/>
      </c>
      <c r="V133" s="96" t="str">
        <f>IFERROR(VLOOKUP(Tabla4[[#This Row],[Mes de Imputación]],'NO BORRAR'!$E$1:$G$13,2,FALSE),"")</f>
        <v/>
      </c>
      <c r="W133" s="96" t="str">
        <f>IFERROR(VLOOKUP(Tabla4[[#This Row],[Mes de Imputación]],'NO BORRAR'!$E$1:$G$13,3,FALSE),"")</f>
        <v/>
      </c>
      <c r="X133" s="94" t="str">
        <f>IFERROR(VLOOKUP(Tabla4[[#This Row],[Actuación]],'NO BORRAR'!$B$1:$D$8,3,FALSE),"")</f>
        <v/>
      </c>
      <c r="Y133" s="97" t="str">
        <f>IFERROR(VLOOKUP(Tabla4[[#This Row],[Localización]],'NO BORRAR'!$G$15:$H$24,2,FALSE),"")</f>
        <v/>
      </c>
      <c r="Z133" s="93" t="str">
        <f>IFERROR(VLOOKUP(Tabla4[[#This Row],[Actuación]],'NO BORRAR'!$B$1:$C$8,2,FALSE),"")</f>
        <v/>
      </c>
      <c r="AA133" s="93" t="str">
        <f>IF(Tabla4[[#This Row],[Forma de pago]]="TRANSFERENCIA",IFERROR(INDEX(USUARIOS,MATCH($E133,Tabla1[NOMBRE Y APELLIDOS DEL PARTICIPANTE],0),MATCH(A133,Tabla1[#Headers],0)),""),"")</f>
        <v/>
      </c>
      <c r="AB133" s="98" t="str">
        <f>IF(Tabla4[[#This Row],[Forma de pago]]="TARJETA PREPAGO",IFERROR(INDEX(USUARIOS,MATCH($E133,Tabla1[NOMBRE Y APELLIDOS DEL PARTICIPANTE],0),MATCH(A133,Tabla1[#Headers],0)),""),"")</f>
        <v/>
      </c>
      <c r="AC133" s="73" t="str">
        <f>IF(Tabla4[[#This Row],[Forma de pago]]="CHEQUE",Tabla4[[#This Row],[Nombre y apellidos del TITULAR DE LA UC]],(IF(Tabla4[[#This Row],[Forma de pago]]="CHEQUE PORTADOR","AL PORTADOR","")))</f>
        <v/>
      </c>
    </row>
    <row r="134" spans="1:29" x14ac:dyDescent="0.25">
      <c r="A134" s="88"/>
      <c r="B134" s="88"/>
      <c r="C134" s="8"/>
      <c r="D134" s="89"/>
      <c r="E134" s="8"/>
      <c r="F134" s="8" t="str">
        <f>IFERROR(VLOOKUP(Tabla4[[#This Row],[Nombre y apellidos del TITULAR DE LA UC]],Tabla1[[NOMBRE Y APELLIDOS DEL PARTICIPANTE]:[NIE]],3,FALSE),"")</f>
        <v/>
      </c>
      <c r="G134" s="8"/>
      <c r="H134" s="8"/>
      <c r="I134" s="8"/>
      <c r="J134" s="90"/>
      <c r="K134" s="91"/>
      <c r="L134" s="92" t="str">
        <f ca="1">IFERROR(INDEX(USUARIOS,MATCH($E134,Tabla1[NOMBRE Y APELLIDOS DEL PARTICIPANTE],0),MATCH($L$1,Tabla1[#Headers],0)),"")</f>
        <v/>
      </c>
      <c r="M134" s="93" t="str">
        <f>IFERROR(VLOOKUP(Tabla4[[#This Row],[Concepto]]&amp;"/"&amp;Tabla4[[#This Row],[Relación con el proyecto]],Tabla7[[Concepto/Relación con el proyecto]:[DESCRIPCIÓN ASIENTO]],2,FALSE),"")</f>
        <v/>
      </c>
      <c r="N134" s="94" t="str">
        <f>IFERROR(VLOOKUP(Tabla4[[#This Row],[Forma de pago]],'NO BORRAR'!$H$2:$I$6,2,FALSE),"")</f>
        <v/>
      </c>
      <c r="O134" s="95" t="str">
        <f>IF(Tabla4[[#This Row],[Total factura / recibí (3)]]="","",Tabla4[[#This Row],[Total factura / recibí (3)]])</f>
        <v/>
      </c>
      <c r="P134" s="95" t="str">
        <f>IF(Tabla4[[#This Row],[Total factura / recibí (3)]]="","",Tabla4[[#This Row],[Total factura / recibí (3)]])</f>
        <v/>
      </c>
      <c r="Q13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4" s="93" t="str">
        <f>IFERROR(IF(A134="CHEQUE","",IF(A134="EFECTIVO","EFECTIVO",IF(A134="TRANSFERENCIA",VLOOKUP(Tabla4[[#This Row],[Concepto]]&amp;"/"&amp;Tabla4[[#This Row],[Relación con el proyecto]],Tabla7[[Concepto/Relación con el proyecto]:[Nº DOCUMENTO]],5,FALSE),IF(A134="TARJETA PREPAGO",VLOOKUP(Tabla4[[#This Row],[Concepto]]&amp;"/"&amp;Tabla4[[#This Row],[Relación con el proyecto]],Tabla7[[Concepto/Relación con el proyecto]:[Nº DOCUMENTO]],5,FALSE),"")))),"")</f>
        <v/>
      </c>
      <c r="S134" s="94" t="str">
        <f ca="1">IFERROR(INDEX(USUARIOS,MATCH($E134,Tabla1[NOMBRE Y APELLIDOS DEL PARTICIPANTE],0),MATCH($S$1,Tabla1[#Headers],0)),"")</f>
        <v/>
      </c>
      <c r="T134" s="94" t="str">
        <f ca="1">IFERROR(INDEX(USUARIOS,MATCH($E134,Tabla1[NOMBRE Y APELLIDOS DEL PARTICIPANTE],0),MATCH($T$1,Tabla1[#Headers],0)),"")</f>
        <v/>
      </c>
      <c r="U134" s="94" t="str">
        <f>IF(Tabla4[[#This Row],[Nombre y apellidos del TITULAR DE LA UC]]="","",Tabla4[[#This Row],[Nombre y apellidos del TITULAR DE LA UC]])</f>
        <v/>
      </c>
      <c r="V134" s="96" t="str">
        <f>IFERROR(VLOOKUP(Tabla4[[#This Row],[Mes de Imputación]],'NO BORRAR'!$E$1:$G$13,2,FALSE),"")</f>
        <v/>
      </c>
      <c r="W134" s="96" t="str">
        <f>IFERROR(VLOOKUP(Tabla4[[#This Row],[Mes de Imputación]],'NO BORRAR'!$E$1:$G$13,3,FALSE),"")</f>
        <v/>
      </c>
      <c r="X134" s="94" t="str">
        <f>IFERROR(VLOOKUP(Tabla4[[#This Row],[Actuación]],'NO BORRAR'!$B$1:$D$8,3,FALSE),"")</f>
        <v/>
      </c>
      <c r="Y134" s="97" t="str">
        <f>IFERROR(VLOOKUP(Tabla4[[#This Row],[Localización]],'NO BORRAR'!$G$15:$H$24,2,FALSE),"")</f>
        <v/>
      </c>
      <c r="Z134" s="93" t="str">
        <f>IFERROR(VLOOKUP(Tabla4[[#This Row],[Actuación]],'NO BORRAR'!$B$1:$C$8,2,FALSE),"")</f>
        <v/>
      </c>
      <c r="AA134" s="93" t="str">
        <f>IF(Tabla4[[#This Row],[Forma de pago]]="TRANSFERENCIA",IFERROR(INDEX(USUARIOS,MATCH($E134,Tabla1[NOMBRE Y APELLIDOS DEL PARTICIPANTE],0),MATCH(A134,Tabla1[#Headers],0)),""),"")</f>
        <v/>
      </c>
      <c r="AB134" s="98" t="str">
        <f>IF(Tabla4[[#This Row],[Forma de pago]]="TARJETA PREPAGO",IFERROR(INDEX(USUARIOS,MATCH($E134,Tabla1[NOMBRE Y APELLIDOS DEL PARTICIPANTE],0),MATCH(A134,Tabla1[#Headers],0)),""),"")</f>
        <v/>
      </c>
      <c r="AC134" s="73" t="str">
        <f>IF(Tabla4[[#This Row],[Forma de pago]]="CHEQUE",Tabla4[[#This Row],[Nombre y apellidos del TITULAR DE LA UC]],(IF(Tabla4[[#This Row],[Forma de pago]]="CHEQUE PORTADOR","AL PORTADOR","")))</f>
        <v/>
      </c>
    </row>
    <row r="135" spans="1:29" x14ac:dyDescent="0.25">
      <c r="A135" s="88"/>
      <c r="B135" s="88"/>
      <c r="C135" s="8"/>
      <c r="D135" s="89"/>
      <c r="E135" s="8"/>
      <c r="F135" s="8" t="str">
        <f>IFERROR(VLOOKUP(Tabla4[[#This Row],[Nombre y apellidos del TITULAR DE LA UC]],Tabla1[[NOMBRE Y APELLIDOS DEL PARTICIPANTE]:[NIE]],3,FALSE),"")</f>
        <v/>
      </c>
      <c r="G135" s="8"/>
      <c r="H135" s="8"/>
      <c r="I135" s="8"/>
      <c r="J135" s="90"/>
      <c r="K135" s="91"/>
      <c r="L135" s="92" t="str">
        <f ca="1">IFERROR(INDEX(USUARIOS,MATCH($E135,Tabla1[NOMBRE Y APELLIDOS DEL PARTICIPANTE],0),MATCH($L$1,Tabla1[#Headers],0)),"")</f>
        <v/>
      </c>
      <c r="M135" s="93" t="str">
        <f>IFERROR(VLOOKUP(Tabla4[[#This Row],[Concepto]]&amp;"/"&amp;Tabla4[[#This Row],[Relación con el proyecto]],Tabla7[[Concepto/Relación con el proyecto]:[DESCRIPCIÓN ASIENTO]],2,FALSE),"")</f>
        <v/>
      </c>
      <c r="N135" s="94" t="str">
        <f>IFERROR(VLOOKUP(Tabla4[[#This Row],[Forma de pago]],'NO BORRAR'!$H$2:$I$6,2,FALSE),"")</f>
        <v/>
      </c>
      <c r="O135" s="95" t="str">
        <f>IF(Tabla4[[#This Row],[Total factura / recibí (3)]]="","",Tabla4[[#This Row],[Total factura / recibí (3)]])</f>
        <v/>
      </c>
      <c r="P135" s="95" t="str">
        <f>IF(Tabla4[[#This Row],[Total factura / recibí (3)]]="","",Tabla4[[#This Row],[Total factura / recibí (3)]])</f>
        <v/>
      </c>
      <c r="Q13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5" s="93" t="str">
        <f>IFERROR(IF(A135="CHEQUE","",IF(A135="EFECTIVO","EFECTIVO",IF(A135="TRANSFERENCIA",VLOOKUP(Tabla4[[#This Row],[Concepto]]&amp;"/"&amp;Tabla4[[#This Row],[Relación con el proyecto]],Tabla7[[Concepto/Relación con el proyecto]:[Nº DOCUMENTO]],5,FALSE),IF(A135="TARJETA PREPAGO",VLOOKUP(Tabla4[[#This Row],[Concepto]]&amp;"/"&amp;Tabla4[[#This Row],[Relación con el proyecto]],Tabla7[[Concepto/Relación con el proyecto]:[Nº DOCUMENTO]],5,FALSE),"")))),"")</f>
        <v/>
      </c>
      <c r="S135" s="94" t="str">
        <f ca="1">IFERROR(INDEX(USUARIOS,MATCH($E135,Tabla1[NOMBRE Y APELLIDOS DEL PARTICIPANTE],0),MATCH($S$1,Tabla1[#Headers],0)),"")</f>
        <v/>
      </c>
      <c r="T135" s="94" t="str">
        <f ca="1">IFERROR(INDEX(USUARIOS,MATCH($E135,Tabla1[NOMBRE Y APELLIDOS DEL PARTICIPANTE],0),MATCH($T$1,Tabla1[#Headers],0)),"")</f>
        <v/>
      </c>
      <c r="U135" s="94" t="str">
        <f>IF(Tabla4[[#This Row],[Nombre y apellidos del TITULAR DE LA UC]]="","",Tabla4[[#This Row],[Nombre y apellidos del TITULAR DE LA UC]])</f>
        <v/>
      </c>
      <c r="V135" s="96" t="str">
        <f>IFERROR(VLOOKUP(Tabla4[[#This Row],[Mes de Imputación]],'NO BORRAR'!$E$1:$G$13,2,FALSE),"")</f>
        <v/>
      </c>
      <c r="W135" s="96" t="str">
        <f>IFERROR(VLOOKUP(Tabla4[[#This Row],[Mes de Imputación]],'NO BORRAR'!$E$1:$G$13,3,FALSE),"")</f>
        <v/>
      </c>
      <c r="X135" s="94" t="str">
        <f>IFERROR(VLOOKUP(Tabla4[[#This Row],[Actuación]],'NO BORRAR'!$B$1:$D$8,3,FALSE),"")</f>
        <v/>
      </c>
      <c r="Y135" s="97" t="str">
        <f>IFERROR(VLOOKUP(Tabla4[[#This Row],[Localización]],'NO BORRAR'!$G$15:$H$24,2,FALSE),"")</f>
        <v/>
      </c>
      <c r="Z135" s="93" t="str">
        <f>IFERROR(VLOOKUP(Tabla4[[#This Row],[Actuación]],'NO BORRAR'!$B$1:$C$8,2,FALSE),"")</f>
        <v/>
      </c>
      <c r="AA135" s="93" t="str">
        <f>IF(Tabla4[[#This Row],[Forma de pago]]="TRANSFERENCIA",IFERROR(INDEX(USUARIOS,MATCH($E135,Tabla1[NOMBRE Y APELLIDOS DEL PARTICIPANTE],0),MATCH(A135,Tabla1[#Headers],0)),""),"")</f>
        <v/>
      </c>
      <c r="AB135" s="98" t="str">
        <f>IF(Tabla4[[#This Row],[Forma de pago]]="TARJETA PREPAGO",IFERROR(INDEX(USUARIOS,MATCH($E135,Tabla1[NOMBRE Y APELLIDOS DEL PARTICIPANTE],0),MATCH(A135,Tabla1[#Headers],0)),""),"")</f>
        <v/>
      </c>
      <c r="AC135" s="73" t="str">
        <f>IF(Tabla4[[#This Row],[Forma de pago]]="CHEQUE",Tabla4[[#This Row],[Nombre y apellidos del TITULAR DE LA UC]],(IF(Tabla4[[#This Row],[Forma de pago]]="CHEQUE PORTADOR","AL PORTADOR","")))</f>
        <v/>
      </c>
    </row>
    <row r="136" spans="1:29" x14ac:dyDescent="0.25">
      <c r="A136" s="88"/>
      <c r="B136" s="88"/>
      <c r="C136" s="8"/>
      <c r="D136" s="89"/>
      <c r="E136" s="8"/>
      <c r="F136" s="8" t="str">
        <f>IFERROR(VLOOKUP(Tabla4[[#This Row],[Nombre y apellidos del TITULAR DE LA UC]],Tabla1[[NOMBRE Y APELLIDOS DEL PARTICIPANTE]:[NIE]],3,FALSE),"")</f>
        <v/>
      </c>
      <c r="G136" s="8"/>
      <c r="H136" s="8"/>
      <c r="I136" s="8"/>
      <c r="J136" s="90"/>
      <c r="K136" s="91"/>
      <c r="L136" s="92" t="str">
        <f ca="1">IFERROR(INDEX(USUARIOS,MATCH($E136,Tabla1[NOMBRE Y APELLIDOS DEL PARTICIPANTE],0),MATCH($L$1,Tabla1[#Headers],0)),"")</f>
        <v/>
      </c>
      <c r="M136" s="93" t="str">
        <f>IFERROR(VLOOKUP(Tabla4[[#This Row],[Concepto]]&amp;"/"&amp;Tabla4[[#This Row],[Relación con el proyecto]],Tabla7[[Concepto/Relación con el proyecto]:[DESCRIPCIÓN ASIENTO]],2,FALSE),"")</f>
        <v/>
      </c>
      <c r="N136" s="94" t="str">
        <f>IFERROR(VLOOKUP(Tabla4[[#This Row],[Forma de pago]],'NO BORRAR'!$H$2:$I$6,2,FALSE),"")</f>
        <v/>
      </c>
      <c r="O136" s="95" t="str">
        <f>IF(Tabla4[[#This Row],[Total factura / recibí (3)]]="","",Tabla4[[#This Row],[Total factura / recibí (3)]])</f>
        <v/>
      </c>
      <c r="P136" s="95" t="str">
        <f>IF(Tabla4[[#This Row],[Total factura / recibí (3)]]="","",Tabla4[[#This Row],[Total factura / recibí (3)]])</f>
        <v/>
      </c>
      <c r="Q13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6" s="93" t="str">
        <f>IFERROR(IF(A136="CHEQUE","",IF(A136="EFECTIVO","EFECTIVO",IF(A136="TRANSFERENCIA",VLOOKUP(Tabla4[[#This Row],[Concepto]]&amp;"/"&amp;Tabla4[[#This Row],[Relación con el proyecto]],Tabla7[[Concepto/Relación con el proyecto]:[Nº DOCUMENTO]],5,FALSE),IF(A136="TARJETA PREPAGO",VLOOKUP(Tabla4[[#This Row],[Concepto]]&amp;"/"&amp;Tabla4[[#This Row],[Relación con el proyecto]],Tabla7[[Concepto/Relación con el proyecto]:[Nº DOCUMENTO]],5,FALSE),"")))),"")</f>
        <v/>
      </c>
      <c r="S136" s="94" t="str">
        <f ca="1">IFERROR(INDEX(USUARIOS,MATCH($E136,Tabla1[NOMBRE Y APELLIDOS DEL PARTICIPANTE],0),MATCH($S$1,Tabla1[#Headers],0)),"")</f>
        <v/>
      </c>
      <c r="T136" s="94" t="str">
        <f ca="1">IFERROR(INDEX(USUARIOS,MATCH($E136,Tabla1[NOMBRE Y APELLIDOS DEL PARTICIPANTE],0),MATCH($T$1,Tabla1[#Headers],0)),"")</f>
        <v/>
      </c>
      <c r="U136" s="94" t="str">
        <f>IF(Tabla4[[#This Row],[Nombre y apellidos del TITULAR DE LA UC]]="","",Tabla4[[#This Row],[Nombre y apellidos del TITULAR DE LA UC]])</f>
        <v/>
      </c>
      <c r="V136" s="96" t="str">
        <f>IFERROR(VLOOKUP(Tabla4[[#This Row],[Mes de Imputación]],'NO BORRAR'!$E$1:$G$13,2,FALSE),"")</f>
        <v/>
      </c>
      <c r="W136" s="96" t="str">
        <f>IFERROR(VLOOKUP(Tabla4[[#This Row],[Mes de Imputación]],'NO BORRAR'!$E$1:$G$13,3,FALSE),"")</f>
        <v/>
      </c>
      <c r="X136" s="94" t="str">
        <f>IFERROR(VLOOKUP(Tabla4[[#This Row],[Actuación]],'NO BORRAR'!$B$1:$D$8,3,FALSE),"")</f>
        <v/>
      </c>
      <c r="Y136" s="97" t="str">
        <f>IFERROR(VLOOKUP(Tabla4[[#This Row],[Localización]],'NO BORRAR'!$G$15:$H$24,2,FALSE),"")</f>
        <v/>
      </c>
      <c r="Z136" s="93" t="str">
        <f>IFERROR(VLOOKUP(Tabla4[[#This Row],[Actuación]],'NO BORRAR'!$B$1:$C$8,2,FALSE),"")</f>
        <v/>
      </c>
      <c r="AA136" s="93" t="str">
        <f>IF(Tabla4[[#This Row],[Forma de pago]]="TRANSFERENCIA",IFERROR(INDEX(USUARIOS,MATCH($E136,Tabla1[NOMBRE Y APELLIDOS DEL PARTICIPANTE],0),MATCH(A136,Tabla1[#Headers],0)),""),"")</f>
        <v/>
      </c>
      <c r="AB136" s="98" t="str">
        <f>IF(Tabla4[[#This Row],[Forma de pago]]="TARJETA PREPAGO",IFERROR(INDEX(USUARIOS,MATCH($E136,Tabla1[NOMBRE Y APELLIDOS DEL PARTICIPANTE],0),MATCH(A136,Tabla1[#Headers],0)),""),"")</f>
        <v/>
      </c>
      <c r="AC136" s="73" t="str">
        <f>IF(Tabla4[[#This Row],[Forma de pago]]="CHEQUE",Tabla4[[#This Row],[Nombre y apellidos del TITULAR DE LA UC]],(IF(Tabla4[[#This Row],[Forma de pago]]="CHEQUE PORTADOR","AL PORTADOR","")))</f>
        <v/>
      </c>
    </row>
    <row r="137" spans="1:29" x14ac:dyDescent="0.25">
      <c r="A137" s="88"/>
      <c r="B137" s="88"/>
      <c r="C137" s="8"/>
      <c r="D137" s="89"/>
      <c r="E137" s="8"/>
      <c r="F137" s="8" t="str">
        <f>IFERROR(VLOOKUP(Tabla4[[#This Row],[Nombre y apellidos del TITULAR DE LA UC]],Tabla1[[NOMBRE Y APELLIDOS DEL PARTICIPANTE]:[NIE]],3,FALSE),"")</f>
        <v/>
      </c>
      <c r="G137" s="8"/>
      <c r="H137" s="8"/>
      <c r="I137" s="8"/>
      <c r="J137" s="90"/>
      <c r="K137" s="91"/>
      <c r="L137" s="92" t="str">
        <f ca="1">IFERROR(INDEX(USUARIOS,MATCH($E137,Tabla1[NOMBRE Y APELLIDOS DEL PARTICIPANTE],0),MATCH($L$1,Tabla1[#Headers],0)),"")</f>
        <v/>
      </c>
      <c r="M137" s="93" t="str">
        <f>IFERROR(VLOOKUP(Tabla4[[#This Row],[Concepto]]&amp;"/"&amp;Tabla4[[#This Row],[Relación con el proyecto]],Tabla7[[Concepto/Relación con el proyecto]:[DESCRIPCIÓN ASIENTO]],2,FALSE),"")</f>
        <v/>
      </c>
      <c r="N137" s="94" t="str">
        <f>IFERROR(VLOOKUP(Tabla4[[#This Row],[Forma de pago]],'NO BORRAR'!$H$2:$I$6,2,FALSE),"")</f>
        <v/>
      </c>
      <c r="O137" s="95" t="str">
        <f>IF(Tabla4[[#This Row],[Total factura / recibí (3)]]="","",Tabla4[[#This Row],[Total factura / recibí (3)]])</f>
        <v/>
      </c>
      <c r="P137" s="95" t="str">
        <f>IF(Tabla4[[#This Row],[Total factura / recibí (3)]]="","",Tabla4[[#This Row],[Total factura / recibí (3)]])</f>
        <v/>
      </c>
      <c r="Q13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7" s="93" t="str">
        <f>IFERROR(IF(A137="CHEQUE","",IF(A137="EFECTIVO","EFECTIVO",IF(A137="TRANSFERENCIA",VLOOKUP(Tabla4[[#This Row],[Concepto]]&amp;"/"&amp;Tabla4[[#This Row],[Relación con el proyecto]],Tabla7[[Concepto/Relación con el proyecto]:[Nº DOCUMENTO]],5,FALSE),IF(A137="TARJETA PREPAGO",VLOOKUP(Tabla4[[#This Row],[Concepto]]&amp;"/"&amp;Tabla4[[#This Row],[Relación con el proyecto]],Tabla7[[Concepto/Relación con el proyecto]:[Nº DOCUMENTO]],5,FALSE),"")))),"")</f>
        <v/>
      </c>
      <c r="S137" s="94" t="str">
        <f ca="1">IFERROR(INDEX(USUARIOS,MATCH($E137,Tabla1[NOMBRE Y APELLIDOS DEL PARTICIPANTE],0),MATCH($S$1,Tabla1[#Headers],0)),"")</f>
        <v/>
      </c>
      <c r="T137" s="94" t="str">
        <f ca="1">IFERROR(INDEX(USUARIOS,MATCH($E137,Tabla1[NOMBRE Y APELLIDOS DEL PARTICIPANTE],0),MATCH($T$1,Tabla1[#Headers],0)),"")</f>
        <v/>
      </c>
      <c r="U137" s="94" t="str">
        <f>IF(Tabla4[[#This Row],[Nombre y apellidos del TITULAR DE LA UC]]="","",Tabla4[[#This Row],[Nombre y apellidos del TITULAR DE LA UC]])</f>
        <v/>
      </c>
      <c r="V137" s="96" t="str">
        <f>IFERROR(VLOOKUP(Tabla4[[#This Row],[Mes de Imputación]],'NO BORRAR'!$E$1:$G$13,2,FALSE),"")</f>
        <v/>
      </c>
      <c r="W137" s="96" t="str">
        <f>IFERROR(VLOOKUP(Tabla4[[#This Row],[Mes de Imputación]],'NO BORRAR'!$E$1:$G$13,3,FALSE),"")</f>
        <v/>
      </c>
      <c r="X137" s="94" t="str">
        <f>IFERROR(VLOOKUP(Tabla4[[#This Row],[Actuación]],'NO BORRAR'!$B$1:$D$8,3,FALSE),"")</f>
        <v/>
      </c>
      <c r="Y137" s="97" t="str">
        <f>IFERROR(VLOOKUP(Tabla4[[#This Row],[Localización]],'NO BORRAR'!$G$15:$H$24,2,FALSE),"")</f>
        <v/>
      </c>
      <c r="Z137" s="93" t="str">
        <f>IFERROR(VLOOKUP(Tabla4[[#This Row],[Actuación]],'NO BORRAR'!$B$1:$C$8,2,FALSE),"")</f>
        <v/>
      </c>
      <c r="AA137" s="93" t="str">
        <f>IF(Tabla4[[#This Row],[Forma de pago]]="TRANSFERENCIA",IFERROR(INDEX(USUARIOS,MATCH($E137,Tabla1[NOMBRE Y APELLIDOS DEL PARTICIPANTE],0),MATCH(A137,Tabla1[#Headers],0)),""),"")</f>
        <v/>
      </c>
      <c r="AB137" s="98" t="str">
        <f>IF(Tabla4[[#This Row],[Forma de pago]]="TARJETA PREPAGO",IFERROR(INDEX(USUARIOS,MATCH($E137,Tabla1[NOMBRE Y APELLIDOS DEL PARTICIPANTE],0),MATCH(A137,Tabla1[#Headers],0)),""),"")</f>
        <v/>
      </c>
      <c r="AC137" s="73" t="str">
        <f>IF(Tabla4[[#This Row],[Forma de pago]]="CHEQUE",Tabla4[[#This Row],[Nombre y apellidos del TITULAR DE LA UC]],(IF(Tabla4[[#This Row],[Forma de pago]]="CHEQUE PORTADOR","AL PORTADOR","")))</f>
        <v/>
      </c>
    </row>
    <row r="138" spans="1:29" x14ac:dyDescent="0.25">
      <c r="A138" s="88"/>
      <c r="B138" s="88"/>
      <c r="C138" s="8"/>
      <c r="D138" s="89"/>
      <c r="E138" s="8"/>
      <c r="F138" s="8" t="str">
        <f>IFERROR(VLOOKUP(Tabla4[[#This Row],[Nombre y apellidos del TITULAR DE LA UC]],Tabla1[[NOMBRE Y APELLIDOS DEL PARTICIPANTE]:[NIE]],3,FALSE),"")</f>
        <v/>
      </c>
      <c r="G138" s="8"/>
      <c r="H138" s="8"/>
      <c r="I138" s="8"/>
      <c r="J138" s="90"/>
      <c r="K138" s="91"/>
      <c r="L138" s="92" t="str">
        <f ca="1">IFERROR(INDEX(USUARIOS,MATCH($E138,Tabla1[NOMBRE Y APELLIDOS DEL PARTICIPANTE],0),MATCH($L$1,Tabla1[#Headers],0)),"")</f>
        <v/>
      </c>
      <c r="M138" s="93" t="str">
        <f>IFERROR(VLOOKUP(Tabla4[[#This Row],[Concepto]]&amp;"/"&amp;Tabla4[[#This Row],[Relación con el proyecto]],Tabla7[[Concepto/Relación con el proyecto]:[DESCRIPCIÓN ASIENTO]],2,FALSE),"")</f>
        <v/>
      </c>
      <c r="N138" s="94" t="str">
        <f>IFERROR(VLOOKUP(Tabla4[[#This Row],[Forma de pago]],'NO BORRAR'!$H$2:$I$6,2,FALSE),"")</f>
        <v/>
      </c>
      <c r="O138" s="95" t="str">
        <f>IF(Tabla4[[#This Row],[Total factura / recibí (3)]]="","",Tabla4[[#This Row],[Total factura / recibí (3)]])</f>
        <v/>
      </c>
      <c r="P138" s="95" t="str">
        <f>IF(Tabla4[[#This Row],[Total factura / recibí (3)]]="","",Tabla4[[#This Row],[Total factura / recibí (3)]])</f>
        <v/>
      </c>
      <c r="Q13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8" s="93" t="str">
        <f>IFERROR(IF(A138="CHEQUE","",IF(A138="EFECTIVO","EFECTIVO",IF(A138="TRANSFERENCIA",VLOOKUP(Tabla4[[#This Row],[Concepto]]&amp;"/"&amp;Tabla4[[#This Row],[Relación con el proyecto]],Tabla7[[Concepto/Relación con el proyecto]:[Nº DOCUMENTO]],5,FALSE),IF(A138="TARJETA PREPAGO",VLOOKUP(Tabla4[[#This Row],[Concepto]]&amp;"/"&amp;Tabla4[[#This Row],[Relación con el proyecto]],Tabla7[[Concepto/Relación con el proyecto]:[Nº DOCUMENTO]],5,FALSE),"")))),"")</f>
        <v/>
      </c>
      <c r="S138" s="94" t="str">
        <f ca="1">IFERROR(INDEX(USUARIOS,MATCH($E138,Tabla1[NOMBRE Y APELLIDOS DEL PARTICIPANTE],0),MATCH($S$1,Tabla1[#Headers],0)),"")</f>
        <v/>
      </c>
      <c r="T138" s="94" t="str">
        <f ca="1">IFERROR(INDEX(USUARIOS,MATCH($E138,Tabla1[NOMBRE Y APELLIDOS DEL PARTICIPANTE],0),MATCH($T$1,Tabla1[#Headers],0)),"")</f>
        <v/>
      </c>
      <c r="U138" s="94" t="str">
        <f>IF(Tabla4[[#This Row],[Nombre y apellidos del TITULAR DE LA UC]]="","",Tabla4[[#This Row],[Nombre y apellidos del TITULAR DE LA UC]])</f>
        <v/>
      </c>
      <c r="V138" s="96" t="str">
        <f>IFERROR(VLOOKUP(Tabla4[[#This Row],[Mes de Imputación]],'NO BORRAR'!$E$1:$G$13,2,FALSE),"")</f>
        <v/>
      </c>
      <c r="W138" s="96" t="str">
        <f>IFERROR(VLOOKUP(Tabla4[[#This Row],[Mes de Imputación]],'NO BORRAR'!$E$1:$G$13,3,FALSE),"")</f>
        <v/>
      </c>
      <c r="X138" s="94" t="str">
        <f>IFERROR(VLOOKUP(Tabla4[[#This Row],[Actuación]],'NO BORRAR'!$B$1:$D$8,3,FALSE),"")</f>
        <v/>
      </c>
      <c r="Y138" s="97" t="str">
        <f>IFERROR(VLOOKUP(Tabla4[[#This Row],[Localización]],'NO BORRAR'!$G$15:$H$24,2,FALSE),"")</f>
        <v/>
      </c>
      <c r="Z138" s="93" t="str">
        <f>IFERROR(VLOOKUP(Tabla4[[#This Row],[Actuación]],'NO BORRAR'!$B$1:$C$8,2,FALSE),"")</f>
        <v/>
      </c>
      <c r="AA138" s="93" t="str">
        <f>IF(Tabla4[[#This Row],[Forma de pago]]="TRANSFERENCIA",IFERROR(INDEX(USUARIOS,MATCH($E138,Tabla1[NOMBRE Y APELLIDOS DEL PARTICIPANTE],0),MATCH(A138,Tabla1[#Headers],0)),""),"")</f>
        <v/>
      </c>
      <c r="AB138" s="98" t="str">
        <f>IF(Tabla4[[#This Row],[Forma de pago]]="TARJETA PREPAGO",IFERROR(INDEX(USUARIOS,MATCH($E138,Tabla1[NOMBRE Y APELLIDOS DEL PARTICIPANTE],0),MATCH(A138,Tabla1[#Headers],0)),""),"")</f>
        <v/>
      </c>
      <c r="AC138" s="73" t="str">
        <f>IF(Tabla4[[#This Row],[Forma de pago]]="CHEQUE",Tabla4[[#This Row],[Nombre y apellidos del TITULAR DE LA UC]],(IF(Tabla4[[#This Row],[Forma de pago]]="CHEQUE PORTADOR","AL PORTADOR","")))</f>
        <v/>
      </c>
    </row>
    <row r="139" spans="1:29" x14ac:dyDescent="0.25">
      <c r="A139" s="88"/>
      <c r="B139" s="88"/>
      <c r="C139" s="8"/>
      <c r="D139" s="89"/>
      <c r="E139" s="8"/>
      <c r="F139" s="8" t="str">
        <f>IFERROR(VLOOKUP(Tabla4[[#This Row],[Nombre y apellidos del TITULAR DE LA UC]],Tabla1[[NOMBRE Y APELLIDOS DEL PARTICIPANTE]:[NIE]],3,FALSE),"")</f>
        <v/>
      </c>
      <c r="G139" s="8"/>
      <c r="H139" s="8"/>
      <c r="I139" s="8"/>
      <c r="J139" s="90"/>
      <c r="K139" s="91"/>
      <c r="L139" s="92" t="str">
        <f ca="1">IFERROR(INDEX(USUARIOS,MATCH($E139,Tabla1[NOMBRE Y APELLIDOS DEL PARTICIPANTE],0),MATCH($L$1,Tabla1[#Headers],0)),"")</f>
        <v/>
      </c>
      <c r="M139" s="93" t="str">
        <f>IFERROR(VLOOKUP(Tabla4[[#This Row],[Concepto]]&amp;"/"&amp;Tabla4[[#This Row],[Relación con el proyecto]],Tabla7[[Concepto/Relación con el proyecto]:[DESCRIPCIÓN ASIENTO]],2,FALSE),"")</f>
        <v/>
      </c>
      <c r="N139" s="94" t="str">
        <f>IFERROR(VLOOKUP(Tabla4[[#This Row],[Forma de pago]],'NO BORRAR'!$H$2:$I$6,2,FALSE),"")</f>
        <v/>
      </c>
      <c r="O139" s="95" t="str">
        <f>IF(Tabla4[[#This Row],[Total factura / recibí (3)]]="","",Tabla4[[#This Row],[Total factura / recibí (3)]])</f>
        <v/>
      </c>
      <c r="P139" s="95" t="str">
        <f>IF(Tabla4[[#This Row],[Total factura / recibí (3)]]="","",Tabla4[[#This Row],[Total factura / recibí (3)]])</f>
        <v/>
      </c>
      <c r="Q13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39" s="93" t="str">
        <f>IFERROR(IF(A139="CHEQUE","",IF(A139="EFECTIVO","EFECTIVO",IF(A139="TRANSFERENCIA",VLOOKUP(Tabla4[[#This Row],[Concepto]]&amp;"/"&amp;Tabla4[[#This Row],[Relación con el proyecto]],Tabla7[[Concepto/Relación con el proyecto]:[Nº DOCUMENTO]],5,FALSE),IF(A139="TARJETA PREPAGO",VLOOKUP(Tabla4[[#This Row],[Concepto]]&amp;"/"&amp;Tabla4[[#This Row],[Relación con el proyecto]],Tabla7[[Concepto/Relación con el proyecto]:[Nº DOCUMENTO]],5,FALSE),"")))),"")</f>
        <v/>
      </c>
      <c r="S139" s="94" t="str">
        <f ca="1">IFERROR(INDEX(USUARIOS,MATCH($E139,Tabla1[NOMBRE Y APELLIDOS DEL PARTICIPANTE],0),MATCH($S$1,Tabla1[#Headers],0)),"")</f>
        <v/>
      </c>
      <c r="T139" s="94" t="str">
        <f ca="1">IFERROR(INDEX(USUARIOS,MATCH($E139,Tabla1[NOMBRE Y APELLIDOS DEL PARTICIPANTE],0),MATCH($T$1,Tabla1[#Headers],0)),"")</f>
        <v/>
      </c>
      <c r="U139" s="94" t="str">
        <f>IF(Tabla4[[#This Row],[Nombre y apellidos del TITULAR DE LA UC]]="","",Tabla4[[#This Row],[Nombre y apellidos del TITULAR DE LA UC]])</f>
        <v/>
      </c>
      <c r="V139" s="96" t="str">
        <f>IFERROR(VLOOKUP(Tabla4[[#This Row],[Mes de Imputación]],'NO BORRAR'!$E$1:$G$13,2,FALSE),"")</f>
        <v/>
      </c>
      <c r="W139" s="96" t="str">
        <f>IFERROR(VLOOKUP(Tabla4[[#This Row],[Mes de Imputación]],'NO BORRAR'!$E$1:$G$13,3,FALSE),"")</f>
        <v/>
      </c>
      <c r="X139" s="94" t="str">
        <f>IFERROR(VLOOKUP(Tabla4[[#This Row],[Actuación]],'NO BORRAR'!$B$1:$D$8,3,FALSE),"")</f>
        <v/>
      </c>
      <c r="Y139" s="97" t="str">
        <f>IFERROR(VLOOKUP(Tabla4[[#This Row],[Localización]],'NO BORRAR'!$G$15:$H$24,2,FALSE),"")</f>
        <v/>
      </c>
      <c r="Z139" s="93" t="str">
        <f>IFERROR(VLOOKUP(Tabla4[[#This Row],[Actuación]],'NO BORRAR'!$B$1:$C$8,2,FALSE),"")</f>
        <v/>
      </c>
      <c r="AA139" s="93" t="str">
        <f>IF(Tabla4[[#This Row],[Forma de pago]]="TRANSFERENCIA",IFERROR(INDEX(USUARIOS,MATCH($E139,Tabla1[NOMBRE Y APELLIDOS DEL PARTICIPANTE],0),MATCH(A139,Tabla1[#Headers],0)),""),"")</f>
        <v/>
      </c>
      <c r="AB139" s="98" t="str">
        <f>IF(Tabla4[[#This Row],[Forma de pago]]="TARJETA PREPAGO",IFERROR(INDEX(USUARIOS,MATCH($E139,Tabla1[NOMBRE Y APELLIDOS DEL PARTICIPANTE],0),MATCH(A139,Tabla1[#Headers],0)),""),"")</f>
        <v/>
      </c>
      <c r="AC139" s="73" t="str">
        <f>IF(Tabla4[[#This Row],[Forma de pago]]="CHEQUE",Tabla4[[#This Row],[Nombre y apellidos del TITULAR DE LA UC]],(IF(Tabla4[[#This Row],[Forma de pago]]="CHEQUE PORTADOR","AL PORTADOR","")))</f>
        <v/>
      </c>
    </row>
    <row r="140" spans="1:29" x14ac:dyDescent="0.25">
      <c r="A140" s="88"/>
      <c r="B140" s="88"/>
      <c r="C140" s="8"/>
      <c r="D140" s="89"/>
      <c r="E140" s="8"/>
      <c r="F140" s="8" t="str">
        <f>IFERROR(VLOOKUP(Tabla4[[#This Row],[Nombre y apellidos del TITULAR DE LA UC]],Tabla1[[NOMBRE Y APELLIDOS DEL PARTICIPANTE]:[NIE]],3,FALSE),"")</f>
        <v/>
      </c>
      <c r="G140" s="8"/>
      <c r="H140" s="8"/>
      <c r="I140" s="8"/>
      <c r="J140" s="90"/>
      <c r="K140" s="91"/>
      <c r="L140" s="92" t="str">
        <f ca="1">IFERROR(INDEX(USUARIOS,MATCH($E140,Tabla1[NOMBRE Y APELLIDOS DEL PARTICIPANTE],0),MATCH($L$1,Tabla1[#Headers],0)),"")</f>
        <v/>
      </c>
      <c r="M140" s="93" t="str">
        <f>IFERROR(VLOOKUP(Tabla4[[#This Row],[Concepto]]&amp;"/"&amp;Tabla4[[#This Row],[Relación con el proyecto]],Tabla7[[Concepto/Relación con el proyecto]:[DESCRIPCIÓN ASIENTO]],2,FALSE),"")</f>
        <v/>
      </c>
      <c r="N140" s="94" t="str">
        <f>IFERROR(VLOOKUP(Tabla4[[#This Row],[Forma de pago]],'NO BORRAR'!$H$2:$I$6,2,FALSE),"")</f>
        <v/>
      </c>
      <c r="O140" s="95" t="str">
        <f>IF(Tabla4[[#This Row],[Total factura / recibí (3)]]="","",Tabla4[[#This Row],[Total factura / recibí (3)]])</f>
        <v/>
      </c>
      <c r="P140" s="95" t="str">
        <f>IF(Tabla4[[#This Row],[Total factura / recibí (3)]]="","",Tabla4[[#This Row],[Total factura / recibí (3)]])</f>
        <v/>
      </c>
      <c r="Q14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0" s="93" t="str">
        <f>IFERROR(IF(A140="CHEQUE","",IF(A140="EFECTIVO","EFECTIVO",IF(A140="TRANSFERENCIA",VLOOKUP(Tabla4[[#This Row],[Concepto]]&amp;"/"&amp;Tabla4[[#This Row],[Relación con el proyecto]],Tabla7[[Concepto/Relación con el proyecto]:[Nº DOCUMENTO]],5,FALSE),IF(A140="TARJETA PREPAGO",VLOOKUP(Tabla4[[#This Row],[Concepto]]&amp;"/"&amp;Tabla4[[#This Row],[Relación con el proyecto]],Tabla7[[Concepto/Relación con el proyecto]:[Nº DOCUMENTO]],5,FALSE),"")))),"")</f>
        <v/>
      </c>
      <c r="S140" s="94" t="str">
        <f ca="1">IFERROR(INDEX(USUARIOS,MATCH($E140,Tabla1[NOMBRE Y APELLIDOS DEL PARTICIPANTE],0),MATCH($S$1,Tabla1[#Headers],0)),"")</f>
        <v/>
      </c>
      <c r="T140" s="94" t="str">
        <f ca="1">IFERROR(INDEX(USUARIOS,MATCH($E140,Tabla1[NOMBRE Y APELLIDOS DEL PARTICIPANTE],0),MATCH($T$1,Tabla1[#Headers],0)),"")</f>
        <v/>
      </c>
      <c r="U140" s="94" t="str">
        <f>IF(Tabla4[[#This Row],[Nombre y apellidos del TITULAR DE LA UC]]="","",Tabla4[[#This Row],[Nombre y apellidos del TITULAR DE LA UC]])</f>
        <v/>
      </c>
      <c r="V140" s="96" t="str">
        <f>IFERROR(VLOOKUP(Tabla4[[#This Row],[Mes de Imputación]],'NO BORRAR'!$E$1:$G$13,2,FALSE),"")</f>
        <v/>
      </c>
      <c r="W140" s="96" t="str">
        <f>IFERROR(VLOOKUP(Tabla4[[#This Row],[Mes de Imputación]],'NO BORRAR'!$E$1:$G$13,3,FALSE),"")</f>
        <v/>
      </c>
      <c r="X140" s="94" t="str">
        <f>IFERROR(VLOOKUP(Tabla4[[#This Row],[Actuación]],'NO BORRAR'!$B$1:$D$8,3,FALSE),"")</f>
        <v/>
      </c>
      <c r="Y140" s="97" t="str">
        <f>IFERROR(VLOOKUP(Tabla4[[#This Row],[Localización]],'NO BORRAR'!$G$15:$H$24,2,FALSE),"")</f>
        <v/>
      </c>
      <c r="Z140" s="93" t="str">
        <f>IFERROR(VLOOKUP(Tabla4[[#This Row],[Actuación]],'NO BORRAR'!$B$1:$C$8,2,FALSE),"")</f>
        <v/>
      </c>
      <c r="AA140" s="93" t="str">
        <f>IF(Tabla4[[#This Row],[Forma de pago]]="TRANSFERENCIA",IFERROR(INDEX(USUARIOS,MATCH($E140,Tabla1[NOMBRE Y APELLIDOS DEL PARTICIPANTE],0),MATCH(A140,Tabla1[#Headers],0)),""),"")</f>
        <v/>
      </c>
      <c r="AB140" s="98" t="str">
        <f>IF(Tabla4[[#This Row],[Forma de pago]]="TARJETA PREPAGO",IFERROR(INDEX(USUARIOS,MATCH($E140,Tabla1[NOMBRE Y APELLIDOS DEL PARTICIPANTE],0),MATCH(A140,Tabla1[#Headers],0)),""),"")</f>
        <v/>
      </c>
      <c r="AC140" s="73" t="str">
        <f>IF(Tabla4[[#This Row],[Forma de pago]]="CHEQUE",Tabla4[[#This Row],[Nombre y apellidos del TITULAR DE LA UC]],(IF(Tabla4[[#This Row],[Forma de pago]]="CHEQUE PORTADOR","AL PORTADOR","")))</f>
        <v/>
      </c>
    </row>
    <row r="141" spans="1:29" x14ac:dyDescent="0.25">
      <c r="A141" s="88"/>
      <c r="B141" s="88"/>
      <c r="C141" s="8"/>
      <c r="D141" s="89"/>
      <c r="E141" s="8"/>
      <c r="F141" s="8" t="str">
        <f>IFERROR(VLOOKUP(Tabla4[[#This Row],[Nombre y apellidos del TITULAR DE LA UC]],Tabla1[[NOMBRE Y APELLIDOS DEL PARTICIPANTE]:[NIE]],3,FALSE),"")</f>
        <v/>
      </c>
      <c r="G141" s="8"/>
      <c r="H141" s="8"/>
      <c r="I141" s="8"/>
      <c r="J141" s="90"/>
      <c r="K141" s="91"/>
      <c r="L141" s="92" t="str">
        <f ca="1">IFERROR(INDEX(USUARIOS,MATCH($E141,Tabla1[NOMBRE Y APELLIDOS DEL PARTICIPANTE],0),MATCH($L$1,Tabla1[#Headers],0)),"")</f>
        <v/>
      </c>
      <c r="M141" s="93" t="str">
        <f>IFERROR(VLOOKUP(Tabla4[[#This Row],[Concepto]]&amp;"/"&amp;Tabla4[[#This Row],[Relación con el proyecto]],Tabla7[[Concepto/Relación con el proyecto]:[DESCRIPCIÓN ASIENTO]],2,FALSE),"")</f>
        <v/>
      </c>
      <c r="N141" s="94" t="str">
        <f>IFERROR(VLOOKUP(Tabla4[[#This Row],[Forma de pago]],'NO BORRAR'!$H$2:$I$6,2,FALSE),"")</f>
        <v/>
      </c>
      <c r="O141" s="95" t="str">
        <f>IF(Tabla4[[#This Row],[Total factura / recibí (3)]]="","",Tabla4[[#This Row],[Total factura / recibí (3)]])</f>
        <v/>
      </c>
      <c r="P141" s="95" t="str">
        <f>IF(Tabla4[[#This Row],[Total factura / recibí (3)]]="","",Tabla4[[#This Row],[Total factura / recibí (3)]])</f>
        <v/>
      </c>
      <c r="Q14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1" s="93" t="str">
        <f>IFERROR(IF(A141="CHEQUE","",IF(A141="EFECTIVO","EFECTIVO",IF(A141="TRANSFERENCIA",VLOOKUP(Tabla4[[#This Row],[Concepto]]&amp;"/"&amp;Tabla4[[#This Row],[Relación con el proyecto]],Tabla7[[Concepto/Relación con el proyecto]:[Nº DOCUMENTO]],5,FALSE),IF(A141="TARJETA PREPAGO",VLOOKUP(Tabla4[[#This Row],[Concepto]]&amp;"/"&amp;Tabla4[[#This Row],[Relación con el proyecto]],Tabla7[[Concepto/Relación con el proyecto]:[Nº DOCUMENTO]],5,FALSE),"")))),"")</f>
        <v/>
      </c>
      <c r="S141" s="94" t="str">
        <f ca="1">IFERROR(INDEX(USUARIOS,MATCH($E141,Tabla1[NOMBRE Y APELLIDOS DEL PARTICIPANTE],0),MATCH($S$1,Tabla1[#Headers],0)),"")</f>
        <v/>
      </c>
      <c r="T141" s="94" t="str">
        <f ca="1">IFERROR(INDEX(USUARIOS,MATCH($E141,Tabla1[NOMBRE Y APELLIDOS DEL PARTICIPANTE],0),MATCH($T$1,Tabla1[#Headers],0)),"")</f>
        <v/>
      </c>
      <c r="U141" s="94" t="str">
        <f>IF(Tabla4[[#This Row],[Nombre y apellidos del TITULAR DE LA UC]]="","",Tabla4[[#This Row],[Nombre y apellidos del TITULAR DE LA UC]])</f>
        <v/>
      </c>
      <c r="V141" s="96" t="str">
        <f>IFERROR(VLOOKUP(Tabla4[[#This Row],[Mes de Imputación]],'NO BORRAR'!$E$1:$G$13,2,FALSE),"")</f>
        <v/>
      </c>
      <c r="W141" s="96" t="str">
        <f>IFERROR(VLOOKUP(Tabla4[[#This Row],[Mes de Imputación]],'NO BORRAR'!$E$1:$G$13,3,FALSE),"")</f>
        <v/>
      </c>
      <c r="X141" s="94" t="str">
        <f>IFERROR(VLOOKUP(Tabla4[[#This Row],[Actuación]],'NO BORRAR'!$B$1:$D$8,3,FALSE),"")</f>
        <v/>
      </c>
      <c r="Y141" s="97" t="str">
        <f>IFERROR(VLOOKUP(Tabla4[[#This Row],[Localización]],'NO BORRAR'!$G$15:$H$24,2,FALSE),"")</f>
        <v/>
      </c>
      <c r="Z141" s="93" t="str">
        <f>IFERROR(VLOOKUP(Tabla4[[#This Row],[Actuación]],'NO BORRAR'!$B$1:$C$8,2,FALSE),"")</f>
        <v/>
      </c>
      <c r="AA141" s="93" t="str">
        <f>IF(Tabla4[[#This Row],[Forma de pago]]="TRANSFERENCIA",IFERROR(INDEX(USUARIOS,MATCH($E141,Tabla1[NOMBRE Y APELLIDOS DEL PARTICIPANTE],0),MATCH(A141,Tabla1[#Headers],0)),""),"")</f>
        <v/>
      </c>
      <c r="AB141" s="98" t="str">
        <f>IF(Tabla4[[#This Row],[Forma de pago]]="TARJETA PREPAGO",IFERROR(INDEX(USUARIOS,MATCH($E141,Tabla1[NOMBRE Y APELLIDOS DEL PARTICIPANTE],0),MATCH(A141,Tabla1[#Headers],0)),""),"")</f>
        <v/>
      </c>
      <c r="AC141" s="73" t="str">
        <f>IF(Tabla4[[#This Row],[Forma de pago]]="CHEQUE",Tabla4[[#This Row],[Nombre y apellidos del TITULAR DE LA UC]],(IF(Tabla4[[#This Row],[Forma de pago]]="CHEQUE PORTADOR","AL PORTADOR","")))</f>
        <v/>
      </c>
    </row>
    <row r="142" spans="1:29" x14ac:dyDescent="0.25">
      <c r="A142" s="88"/>
      <c r="B142" s="88"/>
      <c r="C142" s="8"/>
      <c r="D142" s="89"/>
      <c r="E142" s="8"/>
      <c r="F142" s="8" t="str">
        <f>IFERROR(VLOOKUP(Tabla4[[#This Row],[Nombre y apellidos del TITULAR DE LA UC]],Tabla1[[NOMBRE Y APELLIDOS DEL PARTICIPANTE]:[NIE]],3,FALSE),"")</f>
        <v/>
      </c>
      <c r="G142" s="8"/>
      <c r="H142" s="8"/>
      <c r="I142" s="8"/>
      <c r="J142" s="90"/>
      <c r="K142" s="91"/>
      <c r="L142" s="92" t="str">
        <f ca="1">IFERROR(INDEX(USUARIOS,MATCH($E142,Tabla1[NOMBRE Y APELLIDOS DEL PARTICIPANTE],0),MATCH($L$1,Tabla1[#Headers],0)),"")</f>
        <v/>
      </c>
      <c r="M142" s="93" t="str">
        <f>IFERROR(VLOOKUP(Tabla4[[#This Row],[Concepto]]&amp;"/"&amp;Tabla4[[#This Row],[Relación con el proyecto]],Tabla7[[Concepto/Relación con el proyecto]:[DESCRIPCIÓN ASIENTO]],2,FALSE),"")</f>
        <v/>
      </c>
      <c r="N142" s="94" t="str">
        <f>IFERROR(VLOOKUP(Tabla4[[#This Row],[Forma de pago]],'NO BORRAR'!$H$2:$I$6,2,FALSE),"")</f>
        <v/>
      </c>
      <c r="O142" s="95" t="str">
        <f>IF(Tabla4[[#This Row],[Total factura / recibí (3)]]="","",Tabla4[[#This Row],[Total factura / recibí (3)]])</f>
        <v/>
      </c>
      <c r="P142" s="95" t="str">
        <f>IF(Tabla4[[#This Row],[Total factura / recibí (3)]]="","",Tabla4[[#This Row],[Total factura / recibí (3)]])</f>
        <v/>
      </c>
      <c r="Q14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2" s="93" t="str">
        <f>IFERROR(IF(A142="CHEQUE","",IF(A142="EFECTIVO","EFECTIVO",IF(A142="TRANSFERENCIA",VLOOKUP(Tabla4[[#This Row],[Concepto]]&amp;"/"&amp;Tabla4[[#This Row],[Relación con el proyecto]],Tabla7[[Concepto/Relación con el proyecto]:[Nº DOCUMENTO]],5,FALSE),IF(A142="TARJETA PREPAGO",VLOOKUP(Tabla4[[#This Row],[Concepto]]&amp;"/"&amp;Tabla4[[#This Row],[Relación con el proyecto]],Tabla7[[Concepto/Relación con el proyecto]:[Nº DOCUMENTO]],5,FALSE),"")))),"")</f>
        <v/>
      </c>
      <c r="S142" s="94" t="str">
        <f ca="1">IFERROR(INDEX(USUARIOS,MATCH($E142,Tabla1[NOMBRE Y APELLIDOS DEL PARTICIPANTE],0),MATCH($S$1,Tabla1[#Headers],0)),"")</f>
        <v/>
      </c>
      <c r="T142" s="94" t="str">
        <f ca="1">IFERROR(INDEX(USUARIOS,MATCH($E142,Tabla1[NOMBRE Y APELLIDOS DEL PARTICIPANTE],0),MATCH($T$1,Tabla1[#Headers],0)),"")</f>
        <v/>
      </c>
      <c r="U142" s="94" t="str">
        <f>IF(Tabla4[[#This Row],[Nombre y apellidos del TITULAR DE LA UC]]="","",Tabla4[[#This Row],[Nombre y apellidos del TITULAR DE LA UC]])</f>
        <v/>
      </c>
      <c r="V142" s="96" t="str">
        <f>IFERROR(VLOOKUP(Tabla4[[#This Row],[Mes de Imputación]],'NO BORRAR'!$E$1:$G$13,2,FALSE),"")</f>
        <v/>
      </c>
      <c r="W142" s="96" t="str">
        <f>IFERROR(VLOOKUP(Tabla4[[#This Row],[Mes de Imputación]],'NO BORRAR'!$E$1:$G$13,3,FALSE),"")</f>
        <v/>
      </c>
      <c r="X142" s="94" t="str">
        <f>IFERROR(VLOOKUP(Tabla4[[#This Row],[Actuación]],'NO BORRAR'!$B$1:$D$8,3,FALSE),"")</f>
        <v/>
      </c>
      <c r="Y142" s="97" t="str">
        <f>IFERROR(VLOOKUP(Tabla4[[#This Row],[Localización]],'NO BORRAR'!$G$15:$H$24,2,FALSE),"")</f>
        <v/>
      </c>
      <c r="Z142" s="93" t="str">
        <f>IFERROR(VLOOKUP(Tabla4[[#This Row],[Actuación]],'NO BORRAR'!$B$1:$C$8,2,FALSE),"")</f>
        <v/>
      </c>
      <c r="AA142" s="93" t="str">
        <f>IF(Tabla4[[#This Row],[Forma de pago]]="TRANSFERENCIA",IFERROR(INDEX(USUARIOS,MATCH($E142,Tabla1[NOMBRE Y APELLIDOS DEL PARTICIPANTE],0),MATCH(A142,Tabla1[#Headers],0)),""),"")</f>
        <v/>
      </c>
      <c r="AB142" s="98" t="str">
        <f>IF(Tabla4[[#This Row],[Forma de pago]]="TARJETA PREPAGO",IFERROR(INDEX(USUARIOS,MATCH($E142,Tabla1[NOMBRE Y APELLIDOS DEL PARTICIPANTE],0),MATCH(A142,Tabla1[#Headers],0)),""),"")</f>
        <v/>
      </c>
      <c r="AC142" s="73" t="str">
        <f>IF(Tabla4[[#This Row],[Forma de pago]]="CHEQUE",Tabla4[[#This Row],[Nombre y apellidos del TITULAR DE LA UC]],(IF(Tabla4[[#This Row],[Forma de pago]]="CHEQUE PORTADOR","AL PORTADOR","")))</f>
        <v/>
      </c>
    </row>
    <row r="143" spans="1:29" x14ac:dyDescent="0.25">
      <c r="A143" s="88"/>
      <c r="B143" s="88"/>
      <c r="C143" s="8"/>
      <c r="D143" s="89"/>
      <c r="E143" s="8"/>
      <c r="F143" s="8" t="str">
        <f>IFERROR(VLOOKUP(Tabla4[[#This Row],[Nombre y apellidos del TITULAR DE LA UC]],Tabla1[[NOMBRE Y APELLIDOS DEL PARTICIPANTE]:[NIE]],3,FALSE),"")</f>
        <v/>
      </c>
      <c r="G143" s="8"/>
      <c r="H143" s="8"/>
      <c r="I143" s="8"/>
      <c r="J143" s="90"/>
      <c r="K143" s="91"/>
      <c r="L143" s="92" t="str">
        <f ca="1">IFERROR(INDEX(USUARIOS,MATCH($E143,Tabla1[NOMBRE Y APELLIDOS DEL PARTICIPANTE],0),MATCH($L$1,Tabla1[#Headers],0)),"")</f>
        <v/>
      </c>
      <c r="M143" s="93" t="str">
        <f>IFERROR(VLOOKUP(Tabla4[[#This Row],[Concepto]]&amp;"/"&amp;Tabla4[[#This Row],[Relación con el proyecto]],Tabla7[[Concepto/Relación con el proyecto]:[DESCRIPCIÓN ASIENTO]],2,FALSE),"")</f>
        <v/>
      </c>
      <c r="N143" s="94" t="str">
        <f>IFERROR(VLOOKUP(Tabla4[[#This Row],[Forma de pago]],'NO BORRAR'!$H$2:$I$6,2,FALSE),"")</f>
        <v/>
      </c>
      <c r="O143" s="95" t="str">
        <f>IF(Tabla4[[#This Row],[Total factura / recibí (3)]]="","",Tabla4[[#This Row],[Total factura / recibí (3)]])</f>
        <v/>
      </c>
      <c r="P143" s="95" t="str">
        <f>IF(Tabla4[[#This Row],[Total factura / recibí (3)]]="","",Tabla4[[#This Row],[Total factura / recibí (3)]])</f>
        <v/>
      </c>
      <c r="Q14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3" s="93" t="str">
        <f>IFERROR(IF(A143="CHEQUE","",IF(A143="EFECTIVO","EFECTIVO",IF(A143="TRANSFERENCIA",VLOOKUP(Tabla4[[#This Row],[Concepto]]&amp;"/"&amp;Tabla4[[#This Row],[Relación con el proyecto]],Tabla7[[Concepto/Relación con el proyecto]:[Nº DOCUMENTO]],5,FALSE),IF(A143="TARJETA PREPAGO",VLOOKUP(Tabla4[[#This Row],[Concepto]]&amp;"/"&amp;Tabla4[[#This Row],[Relación con el proyecto]],Tabla7[[Concepto/Relación con el proyecto]:[Nº DOCUMENTO]],5,FALSE),"")))),"")</f>
        <v/>
      </c>
      <c r="S143" s="94" t="str">
        <f ca="1">IFERROR(INDEX(USUARIOS,MATCH($E143,Tabla1[NOMBRE Y APELLIDOS DEL PARTICIPANTE],0),MATCH($S$1,Tabla1[#Headers],0)),"")</f>
        <v/>
      </c>
      <c r="T143" s="94" t="str">
        <f ca="1">IFERROR(INDEX(USUARIOS,MATCH($E143,Tabla1[NOMBRE Y APELLIDOS DEL PARTICIPANTE],0),MATCH($T$1,Tabla1[#Headers],0)),"")</f>
        <v/>
      </c>
      <c r="U143" s="94" t="str">
        <f>IF(Tabla4[[#This Row],[Nombre y apellidos del TITULAR DE LA UC]]="","",Tabla4[[#This Row],[Nombre y apellidos del TITULAR DE LA UC]])</f>
        <v/>
      </c>
      <c r="V143" s="96" t="str">
        <f>IFERROR(VLOOKUP(Tabla4[[#This Row],[Mes de Imputación]],'NO BORRAR'!$E$1:$G$13,2,FALSE),"")</f>
        <v/>
      </c>
      <c r="W143" s="96" t="str">
        <f>IFERROR(VLOOKUP(Tabla4[[#This Row],[Mes de Imputación]],'NO BORRAR'!$E$1:$G$13,3,FALSE),"")</f>
        <v/>
      </c>
      <c r="X143" s="94" t="str">
        <f>IFERROR(VLOOKUP(Tabla4[[#This Row],[Actuación]],'NO BORRAR'!$B$1:$D$8,3,FALSE),"")</f>
        <v/>
      </c>
      <c r="Y143" s="97" t="str">
        <f>IFERROR(VLOOKUP(Tabla4[[#This Row],[Localización]],'NO BORRAR'!$G$15:$H$24,2,FALSE),"")</f>
        <v/>
      </c>
      <c r="Z143" s="93" t="str">
        <f>IFERROR(VLOOKUP(Tabla4[[#This Row],[Actuación]],'NO BORRAR'!$B$1:$C$8,2,FALSE),"")</f>
        <v/>
      </c>
      <c r="AA143" s="93" t="str">
        <f>IF(Tabla4[[#This Row],[Forma de pago]]="TRANSFERENCIA",IFERROR(INDEX(USUARIOS,MATCH($E143,Tabla1[NOMBRE Y APELLIDOS DEL PARTICIPANTE],0),MATCH(A143,Tabla1[#Headers],0)),""),"")</f>
        <v/>
      </c>
      <c r="AB143" s="98" t="str">
        <f>IF(Tabla4[[#This Row],[Forma de pago]]="TARJETA PREPAGO",IFERROR(INDEX(USUARIOS,MATCH($E143,Tabla1[NOMBRE Y APELLIDOS DEL PARTICIPANTE],0),MATCH(A143,Tabla1[#Headers],0)),""),"")</f>
        <v/>
      </c>
      <c r="AC143" s="73" t="str">
        <f>IF(Tabla4[[#This Row],[Forma de pago]]="CHEQUE",Tabla4[[#This Row],[Nombre y apellidos del TITULAR DE LA UC]],(IF(Tabla4[[#This Row],[Forma de pago]]="CHEQUE PORTADOR","AL PORTADOR","")))</f>
        <v/>
      </c>
    </row>
    <row r="144" spans="1:29" x14ac:dyDescent="0.25">
      <c r="A144" s="88"/>
      <c r="B144" s="88"/>
      <c r="C144" s="8"/>
      <c r="D144" s="89"/>
      <c r="E144" s="8"/>
      <c r="F144" s="8" t="str">
        <f>IFERROR(VLOOKUP(Tabla4[[#This Row],[Nombre y apellidos del TITULAR DE LA UC]],Tabla1[[NOMBRE Y APELLIDOS DEL PARTICIPANTE]:[NIE]],3,FALSE),"")</f>
        <v/>
      </c>
      <c r="G144" s="8"/>
      <c r="H144" s="8"/>
      <c r="I144" s="8"/>
      <c r="J144" s="90"/>
      <c r="K144" s="91"/>
      <c r="L144" s="92" t="str">
        <f ca="1">IFERROR(INDEX(USUARIOS,MATCH($E144,Tabla1[NOMBRE Y APELLIDOS DEL PARTICIPANTE],0),MATCH($L$1,Tabla1[#Headers],0)),"")</f>
        <v/>
      </c>
      <c r="M144" s="93" t="str">
        <f>IFERROR(VLOOKUP(Tabla4[[#This Row],[Concepto]]&amp;"/"&amp;Tabla4[[#This Row],[Relación con el proyecto]],Tabla7[[Concepto/Relación con el proyecto]:[DESCRIPCIÓN ASIENTO]],2,FALSE),"")</f>
        <v/>
      </c>
      <c r="N144" s="94" t="str">
        <f>IFERROR(VLOOKUP(Tabla4[[#This Row],[Forma de pago]],'NO BORRAR'!$H$2:$I$6,2,FALSE),"")</f>
        <v/>
      </c>
      <c r="O144" s="95" t="str">
        <f>IF(Tabla4[[#This Row],[Total factura / recibí (3)]]="","",Tabla4[[#This Row],[Total factura / recibí (3)]])</f>
        <v/>
      </c>
      <c r="P144" s="95" t="str">
        <f>IF(Tabla4[[#This Row],[Total factura / recibí (3)]]="","",Tabla4[[#This Row],[Total factura / recibí (3)]])</f>
        <v/>
      </c>
      <c r="Q14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4" s="93" t="str">
        <f>IFERROR(IF(A144="CHEQUE","",IF(A144="EFECTIVO","EFECTIVO",IF(A144="TRANSFERENCIA",VLOOKUP(Tabla4[[#This Row],[Concepto]]&amp;"/"&amp;Tabla4[[#This Row],[Relación con el proyecto]],Tabla7[[Concepto/Relación con el proyecto]:[Nº DOCUMENTO]],5,FALSE),IF(A144="TARJETA PREPAGO",VLOOKUP(Tabla4[[#This Row],[Concepto]]&amp;"/"&amp;Tabla4[[#This Row],[Relación con el proyecto]],Tabla7[[Concepto/Relación con el proyecto]:[Nº DOCUMENTO]],5,FALSE),"")))),"")</f>
        <v/>
      </c>
      <c r="S144" s="94" t="str">
        <f ca="1">IFERROR(INDEX(USUARIOS,MATCH($E144,Tabla1[NOMBRE Y APELLIDOS DEL PARTICIPANTE],0),MATCH($S$1,Tabla1[#Headers],0)),"")</f>
        <v/>
      </c>
      <c r="T144" s="94" t="str">
        <f ca="1">IFERROR(INDEX(USUARIOS,MATCH($E144,Tabla1[NOMBRE Y APELLIDOS DEL PARTICIPANTE],0),MATCH($T$1,Tabla1[#Headers],0)),"")</f>
        <v/>
      </c>
      <c r="U144" s="94" t="str">
        <f>IF(Tabla4[[#This Row],[Nombre y apellidos del TITULAR DE LA UC]]="","",Tabla4[[#This Row],[Nombre y apellidos del TITULAR DE LA UC]])</f>
        <v/>
      </c>
      <c r="V144" s="96" t="str">
        <f>IFERROR(VLOOKUP(Tabla4[[#This Row],[Mes de Imputación]],'NO BORRAR'!$E$1:$G$13,2,FALSE),"")</f>
        <v/>
      </c>
      <c r="W144" s="96" t="str">
        <f>IFERROR(VLOOKUP(Tabla4[[#This Row],[Mes de Imputación]],'NO BORRAR'!$E$1:$G$13,3,FALSE),"")</f>
        <v/>
      </c>
      <c r="X144" s="94" t="str">
        <f>IFERROR(VLOOKUP(Tabla4[[#This Row],[Actuación]],'NO BORRAR'!$B$1:$D$8,3,FALSE),"")</f>
        <v/>
      </c>
      <c r="Y144" s="97" t="str">
        <f>IFERROR(VLOOKUP(Tabla4[[#This Row],[Localización]],'NO BORRAR'!$G$15:$H$24,2,FALSE),"")</f>
        <v/>
      </c>
      <c r="Z144" s="93" t="str">
        <f>IFERROR(VLOOKUP(Tabla4[[#This Row],[Actuación]],'NO BORRAR'!$B$1:$C$8,2,FALSE),"")</f>
        <v/>
      </c>
      <c r="AA144" s="93" t="str">
        <f>IF(Tabla4[[#This Row],[Forma de pago]]="TRANSFERENCIA",IFERROR(INDEX(USUARIOS,MATCH($E144,Tabla1[NOMBRE Y APELLIDOS DEL PARTICIPANTE],0),MATCH(A144,Tabla1[#Headers],0)),""),"")</f>
        <v/>
      </c>
      <c r="AB144" s="98" t="str">
        <f>IF(Tabla4[[#This Row],[Forma de pago]]="TARJETA PREPAGO",IFERROR(INDEX(USUARIOS,MATCH($E144,Tabla1[NOMBRE Y APELLIDOS DEL PARTICIPANTE],0),MATCH(A144,Tabla1[#Headers],0)),""),"")</f>
        <v/>
      </c>
      <c r="AC144" s="73" t="str">
        <f>IF(Tabla4[[#This Row],[Forma de pago]]="CHEQUE",Tabla4[[#This Row],[Nombre y apellidos del TITULAR DE LA UC]],(IF(Tabla4[[#This Row],[Forma de pago]]="CHEQUE PORTADOR","AL PORTADOR","")))</f>
        <v/>
      </c>
    </row>
    <row r="145" spans="1:29" x14ac:dyDescent="0.25">
      <c r="A145" s="88"/>
      <c r="B145" s="88"/>
      <c r="C145" s="8"/>
      <c r="D145" s="89"/>
      <c r="E145" s="8"/>
      <c r="F145" s="8" t="str">
        <f>IFERROR(VLOOKUP(Tabla4[[#This Row],[Nombre y apellidos del TITULAR DE LA UC]],Tabla1[[NOMBRE Y APELLIDOS DEL PARTICIPANTE]:[NIE]],3,FALSE),"")</f>
        <v/>
      </c>
      <c r="G145" s="8"/>
      <c r="H145" s="8"/>
      <c r="I145" s="8"/>
      <c r="J145" s="90"/>
      <c r="K145" s="91"/>
      <c r="L145" s="92" t="str">
        <f ca="1">IFERROR(INDEX(USUARIOS,MATCH($E145,Tabla1[NOMBRE Y APELLIDOS DEL PARTICIPANTE],0),MATCH($L$1,Tabla1[#Headers],0)),"")</f>
        <v/>
      </c>
      <c r="M145" s="93" t="str">
        <f>IFERROR(VLOOKUP(Tabla4[[#This Row],[Concepto]]&amp;"/"&amp;Tabla4[[#This Row],[Relación con el proyecto]],Tabla7[[Concepto/Relación con el proyecto]:[DESCRIPCIÓN ASIENTO]],2,FALSE),"")</f>
        <v/>
      </c>
      <c r="N145" s="94" t="str">
        <f>IFERROR(VLOOKUP(Tabla4[[#This Row],[Forma de pago]],'NO BORRAR'!$H$2:$I$6,2,FALSE),"")</f>
        <v/>
      </c>
      <c r="O145" s="95" t="str">
        <f>IF(Tabla4[[#This Row],[Total factura / recibí (3)]]="","",Tabla4[[#This Row],[Total factura / recibí (3)]])</f>
        <v/>
      </c>
      <c r="P145" s="95" t="str">
        <f>IF(Tabla4[[#This Row],[Total factura / recibí (3)]]="","",Tabla4[[#This Row],[Total factura / recibí (3)]])</f>
        <v/>
      </c>
      <c r="Q14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5" s="93" t="str">
        <f>IFERROR(IF(A145="CHEQUE","",IF(A145="EFECTIVO","EFECTIVO",IF(A145="TRANSFERENCIA",VLOOKUP(Tabla4[[#This Row],[Concepto]]&amp;"/"&amp;Tabla4[[#This Row],[Relación con el proyecto]],Tabla7[[Concepto/Relación con el proyecto]:[Nº DOCUMENTO]],5,FALSE),IF(A145="TARJETA PREPAGO",VLOOKUP(Tabla4[[#This Row],[Concepto]]&amp;"/"&amp;Tabla4[[#This Row],[Relación con el proyecto]],Tabla7[[Concepto/Relación con el proyecto]:[Nº DOCUMENTO]],5,FALSE),"")))),"")</f>
        <v/>
      </c>
      <c r="S145" s="94" t="str">
        <f ca="1">IFERROR(INDEX(USUARIOS,MATCH($E145,Tabla1[NOMBRE Y APELLIDOS DEL PARTICIPANTE],0),MATCH($S$1,Tabla1[#Headers],0)),"")</f>
        <v/>
      </c>
      <c r="T145" s="94" t="str">
        <f ca="1">IFERROR(INDEX(USUARIOS,MATCH($E145,Tabla1[NOMBRE Y APELLIDOS DEL PARTICIPANTE],0),MATCH($T$1,Tabla1[#Headers],0)),"")</f>
        <v/>
      </c>
      <c r="U145" s="94" t="str">
        <f>IF(Tabla4[[#This Row],[Nombre y apellidos del TITULAR DE LA UC]]="","",Tabla4[[#This Row],[Nombre y apellidos del TITULAR DE LA UC]])</f>
        <v/>
      </c>
      <c r="V145" s="96" t="str">
        <f>IFERROR(VLOOKUP(Tabla4[[#This Row],[Mes de Imputación]],'NO BORRAR'!$E$1:$G$13,2,FALSE),"")</f>
        <v/>
      </c>
      <c r="W145" s="96" t="str">
        <f>IFERROR(VLOOKUP(Tabla4[[#This Row],[Mes de Imputación]],'NO BORRAR'!$E$1:$G$13,3,FALSE),"")</f>
        <v/>
      </c>
      <c r="X145" s="94" t="str">
        <f>IFERROR(VLOOKUP(Tabla4[[#This Row],[Actuación]],'NO BORRAR'!$B$1:$D$8,3,FALSE),"")</f>
        <v/>
      </c>
      <c r="Y145" s="97" t="str">
        <f>IFERROR(VLOOKUP(Tabla4[[#This Row],[Localización]],'NO BORRAR'!$G$15:$H$24,2,FALSE),"")</f>
        <v/>
      </c>
      <c r="Z145" s="93" t="str">
        <f>IFERROR(VLOOKUP(Tabla4[[#This Row],[Actuación]],'NO BORRAR'!$B$1:$C$8,2,FALSE),"")</f>
        <v/>
      </c>
      <c r="AA145" s="93" t="str">
        <f>IF(Tabla4[[#This Row],[Forma de pago]]="TRANSFERENCIA",IFERROR(INDEX(USUARIOS,MATCH($E145,Tabla1[NOMBRE Y APELLIDOS DEL PARTICIPANTE],0),MATCH(A145,Tabla1[#Headers],0)),""),"")</f>
        <v/>
      </c>
      <c r="AB145" s="98" t="str">
        <f>IF(Tabla4[[#This Row],[Forma de pago]]="TARJETA PREPAGO",IFERROR(INDEX(USUARIOS,MATCH($E145,Tabla1[NOMBRE Y APELLIDOS DEL PARTICIPANTE],0),MATCH(A145,Tabla1[#Headers],0)),""),"")</f>
        <v/>
      </c>
      <c r="AC145" s="73" t="str">
        <f>IF(Tabla4[[#This Row],[Forma de pago]]="CHEQUE",Tabla4[[#This Row],[Nombre y apellidos del TITULAR DE LA UC]],(IF(Tabla4[[#This Row],[Forma de pago]]="CHEQUE PORTADOR","AL PORTADOR","")))</f>
        <v/>
      </c>
    </row>
    <row r="146" spans="1:29" x14ac:dyDescent="0.25">
      <c r="A146" s="88"/>
      <c r="B146" s="88"/>
      <c r="C146" s="8"/>
      <c r="D146" s="89"/>
      <c r="E146" s="8"/>
      <c r="F146" s="8" t="str">
        <f>IFERROR(VLOOKUP(Tabla4[[#This Row],[Nombre y apellidos del TITULAR DE LA UC]],Tabla1[[NOMBRE Y APELLIDOS DEL PARTICIPANTE]:[NIE]],3,FALSE),"")</f>
        <v/>
      </c>
      <c r="G146" s="8"/>
      <c r="H146" s="8"/>
      <c r="I146" s="8"/>
      <c r="J146" s="90"/>
      <c r="K146" s="91"/>
      <c r="L146" s="92" t="str">
        <f ca="1">IFERROR(INDEX(USUARIOS,MATCH($E146,Tabla1[NOMBRE Y APELLIDOS DEL PARTICIPANTE],0),MATCH($L$1,Tabla1[#Headers],0)),"")</f>
        <v/>
      </c>
      <c r="M146" s="93" t="str">
        <f>IFERROR(VLOOKUP(Tabla4[[#This Row],[Concepto]]&amp;"/"&amp;Tabla4[[#This Row],[Relación con el proyecto]],Tabla7[[Concepto/Relación con el proyecto]:[DESCRIPCIÓN ASIENTO]],2,FALSE),"")</f>
        <v/>
      </c>
      <c r="N146" s="94" t="str">
        <f>IFERROR(VLOOKUP(Tabla4[[#This Row],[Forma de pago]],'NO BORRAR'!$H$2:$I$6,2,FALSE),"")</f>
        <v/>
      </c>
      <c r="O146" s="95" t="str">
        <f>IF(Tabla4[[#This Row],[Total factura / recibí (3)]]="","",Tabla4[[#This Row],[Total factura / recibí (3)]])</f>
        <v/>
      </c>
      <c r="P146" s="95" t="str">
        <f>IF(Tabla4[[#This Row],[Total factura / recibí (3)]]="","",Tabla4[[#This Row],[Total factura / recibí (3)]])</f>
        <v/>
      </c>
      <c r="Q14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6" s="93" t="str">
        <f>IFERROR(IF(A146="CHEQUE","",IF(A146="EFECTIVO","EFECTIVO",IF(A146="TRANSFERENCIA",VLOOKUP(Tabla4[[#This Row],[Concepto]]&amp;"/"&amp;Tabla4[[#This Row],[Relación con el proyecto]],Tabla7[[Concepto/Relación con el proyecto]:[Nº DOCUMENTO]],5,FALSE),IF(A146="TARJETA PREPAGO",VLOOKUP(Tabla4[[#This Row],[Concepto]]&amp;"/"&amp;Tabla4[[#This Row],[Relación con el proyecto]],Tabla7[[Concepto/Relación con el proyecto]:[Nº DOCUMENTO]],5,FALSE),"")))),"")</f>
        <v/>
      </c>
      <c r="S146" s="94" t="str">
        <f ca="1">IFERROR(INDEX(USUARIOS,MATCH($E146,Tabla1[NOMBRE Y APELLIDOS DEL PARTICIPANTE],0),MATCH($S$1,Tabla1[#Headers],0)),"")</f>
        <v/>
      </c>
      <c r="T146" s="94" t="str">
        <f ca="1">IFERROR(INDEX(USUARIOS,MATCH($E146,Tabla1[NOMBRE Y APELLIDOS DEL PARTICIPANTE],0),MATCH($T$1,Tabla1[#Headers],0)),"")</f>
        <v/>
      </c>
      <c r="U146" s="94" t="str">
        <f>IF(Tabla4[[#This Row],[Nombre y apellidos del TITULAR DE LA UC]]="","",Tabla4[[#This Row],[Nombre y apellidos del TITULAR DE LA UC]])</f>
        <v/>
      </c>
      <c r="V146" s="96" t="str">
        <f>IFERROR(VLOOKUP(Tabla4[[#This Row],[Mes de Imputación]],'NO BORRAR'!$E$1:$G$13,2,FALSE),"")</f>
        <v/>
      </c>
      <c r="W146" s="96" t="str">
        <f>IFERROR(VLOOKUP(Tabla4[[#This Row],[Mes de Imputación]],'NO BORRAR'!$E$1:$G$13,3,FALSE),"")</f>
        <v/>
      </c>
      <c r="X146" s="94" t="str">
        <f>IFERROR(VLOOKUP(Tabla4[[#This Row],[Actuación]],'NO BORRAR'!$B$1:$D$8,3,FALSE),"")</f>
        <v/>
      </c>
      <c r="Y146" s="97" t="str">
        <f>IFERROR(VLOOKUP(Tabla4[[#This Row],[Localización]],'NO BORRAR'!$G$15:$H$24,2,FALSE),"")</f>
        <v/>
      </c>
      <c r="Z146" s="93" t="str">
        <f>IFERROR(VLOOKUP(Tabla4[[#This Row],[Actuación]],'NO BORRAR'!$B$1:$C$8,2,FALSE),"")</f>
        <v/>
      </c>
      <c r="AA146" s="93" t="str">
        <f>IF(Tabla4[[#This Row],[Forma de pago]]="TRANSFERENCIA",IFERROR(INDEX(USUARIOS,MATCH($E146,Tabla1[NOMBRE Y APELLIDOS DEL PARTICIPANTE],0),MATCH(A146,Tabla1[#Headers],0)),""),"")</f>
        <v/>
      </c>
      <c r="AB146" s="98" t="str">
        <f>IF(Tabla4[[#This Row],[Forma de pago]]="TARJETA PREPAGO",IFERROR(INDEX(USUARIOS,MATCH($E146,Tabla1[NOMBRE Y APELLIDOS DEL PARTICIPANTE],0),MATCH(A146,Tabla1[#Headers],0)),""),"")</f>
        <v/>
      </c>
      <c r="AC146" s="73" t="str">
        <f>IF(Tabla4[[#This Row],[Forma de pago]]="CHEQUE",Tabla4[[#This Row],[Nombre y apellidos del TITULAR DE LA UC]],(IF(Tabla4[[#This Row],[Forma de pago]]="CHEQUE PORTADOR","AL PORTADOR","")))</f>
        <v/>
      </c>
    </row>
    <row r="147" spans="1:29" x14ac:dyDescent="0.25">
      <c r="A147" s="88"/>
      <c r="B147" s="88"/>
      <c r="C147" s="8"/>
      <c r="D147" s="89"/>
      <c r="E147" s="8"/>
      <c r="F147" s="8" t="str">
        <f>IFERROR(VLOOKUP(Tabla4[[#This Row],[Nombre y apellidos del TITULAR DE LA UC]],Tabla1[[NOMBRE Y APELLIDOS DEL PARTICIPANTE]:[NIE]],3,FALSE),"")</f>
        <v/>
      </c>
      <c r="G147" s="8"/>
      <c r="H147" s="8"/>
      <c r="I147" s="8"/>
      <c r="J147" s="90"/>
      <c r="K147" s="91"/>
      <c r="L147" s="92" t="str">
        <f ca="1">IFERROR(INDEX(USUARIOS,MATCH($E147,Tabla1[NOMBRE Y APELLIDOS DEL PARTICIPANTE],0),MATCH($L$1,Tabla1[#Headers],0)),"")</f>
        <v/>
      </c>
      <c r="M147" s="93" t="str">
        <f>IFERROR(VLOOKUP(Tabla4[[#This Row],[Concepto]]&amp;"/"&amp;Tabla4[[#This Row],[Relación con el proyecto]],Tabla7[[Concepto/Relación con el proyecto]:[DESCRIPCIÓN ASIENTO]],2,FALSE),"")</f>
        <v/>
      </c>
      <c r="N147" s="94" t="str">
        <f>IFERROR(VLOOKUP(Tabla4[[#This Row],[Forma de pago]],'NO BORRAR'!$H$2:$I$6,2,FALSE),"")</f>
        <v/>
      </c>
      <c r="O147" s="95" t="str">
        <f>IF(Tabla4[[#This Row],[Total factura / recibí (3)]]="","",Tabla4[[#This Row],[Total factura / recibí (3)]])</f>
        <v/>
      </c>
      <c r="P147" s="95" t="str">
        <f>IF(Tabla4[[#This Row],[Total factura / recibí (3)]]="","",Tabla4[[#This Row],[Total factura / recibí (3)]])</f>
        <v/>
      </c>
      <c r="Q14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7" s="93" t="str">
        <f>IFERROR(IF(A147="CHEQUE","",IF(A147="EFECTIVO","EFECTIVO",IF(A147="TRANSFERENCIA",VLOOKUP(Tabla4[[#This Row],[Concepto]]&amp;"/"&amp;Tabla4[[#This Row],[Relación con el proyecto]],Tabla7[[Concepto/Relación con el proyecto]:[Nº DOCUMENTO]],5,FALSE),IF(A147="TARJETA PREPAGO",VLOOKUP(Tabla4[[#This Row],[Concepto]]&amp;"/"&amp;Tabla4[[#This Row],[Relación con el proyecto]],Tabla7[[Concepto/Relación con el proyecto]:[Nº DOCUMENTO]],5,FALSE),"")))),"")</f>
        <v/>
      </c>
      <c r="S147" s="94" t="str">
        <f ca="1">IFERROR(INDEX(USUARIOS,MATCH($E147,Tabla1[NOMBRE Y APELLIDOS DEL PARTICIPANTE],0),MATCH($S$1,Tabla1[#Headers],0)),"")</f>
        <v/>
      </c>
      <c r="T147" s="94" t="str">
        <f ca="1">IFERROR(INDEX(USUARIOS,MATCH($E147,Tabla1[NOMBRE Y APELLIDOS DEL PARTICIPANTE],0),MATCH($T$1,Tabla1[#Headers],0)),"")</f>
        <v/>
      </c>
      <c r="U147" s="94" t="str">
        <f>IF(Tabla4[[#This Row],[Nombre y apellidos del TITULAR DE LA UC]]="","",Tabla4[[#This Row],[Nombre y apellidos del TITULAR DE LA UC]])</f>
        <v/>
      </c>
      <c r="V147" s="96" t="str">
        <f>IFERROR(VLOOKUP(Tabla4[[#This Row],[Mes de Imputación]],'NO BORRAR'!$E$1:$G$13,2,FALSE),"")</f>
        <v/>
      </c>
      <c r="W147" s="96" t="str">
        <f>IFERROR(VLOOKUP(Tabla4[[#This Row],[Mes de Imputación]],'NO BORRAR'!$E$1:$G$13,3,FALSE),"")</f>
        <v/>
      </c>
      <c r="X147" s="94" t="str">
        <f>IFERROR(VLOOKUP(Tabla4[[#This Row],[Actuación]],'NO BORRAR'!$B$1:$D$8,3,FALSE),"")</f>
        <v/>
      </c>
      <c r="Y147" s="97" t="str">
        <f>IFERROR(VLOOKUP(Tabla4[[#This Row],[Localización]],'NO BORRAR'!$G$15:$H$24,2,FALSE),"")</f>
        <v/>
      </c>
      <c r="Z147" s="93" t="str">
        <f>IFERROR(VLOOKUP(Tabla4[[#This Row],[Actuación]],'NO BORRAR'!$B$1:$C$8,2,FALSE),"")</f>
        <v/>
      </c>
      <c r="AA147" s="93" t="str">
        <f>IF(Tabla4[[#This Row],[Forma de pago]]="TRANSFERENCIA",IFERROR(INDEX(USUARIOS,MATCH($E147,Tabla1[NOMBRE Y APELLIDOS DEL PARTICIPANTE],0),MATCH(A147,Tabla1[#Headers],0)),""),"")</f>
        <v/>
      </c>
      <c r="AB147" s="98" t="str">
        <f>IF(Tabla4[[#This Row],[Forma de pago]]="TARJETA PREPAGO",IFERROR(INDEX(USUARIOS,MATCH($E147,Tabla1[NOMBRE Y APELLIDOS DEL PARTICIPANTE],0),MATCH(A147,Tabla1[#Headers],0)),""),"")</f>
        <v/>
      </c>
      <c r="AC147" s="73" t="str">
        <f>IF(Tabla4[[#This Row],[Forma de pago]]="CHEQUE",Tabla4[[#This Row],[Nombre y apellidos del TITULAR DE LA UC]],(IF(Tabla4[[#This Row],[Forma de pago]]="CHEQUE PORTADOR","AL PORTADOR","")))</f>
        <v/>
      </c>
    </row>
    <row r="148" spans="1:29" x14ac:dyDescent="0.25">
      <c r="A148" s="88"/>
      <c r="B148" s="88"/>
      <c r="C148" s="8"/>
      <c r="D148" s="89"/>
      <c r="E148" s="8"/>
      <c r="F148" s="8" t="str">
        <f>IFERROR(VLOOKUP(Tabla4[[#This Row],[Nombre y apellidos del TITULAR DE LA UC]],Tabla1[[NOMBRE Y APELLIDOS DEL PARTICIPANTE]:[NIE]],3,FALSE),"")</f>
        <v/>
      </c>
      <c r="G148" s="8"/>
      <c r="H148" s="8"/>
      <c r="I148" s="8"/>
      <c r="J148" s="90"/>
      <c r="K148" s="91"/>
      <c r="L148" s="92" t="str">
        <f ca="1">IFERROR(INDEX(USUARIOS,MATCH($E148,Tabla1[NOMBRE Y APELLIDOS DEL PARTICIPANTE],0),MATCH($L$1,Tabla1[#Headers],0)),"")</f>
        <v/>
      </c>
      <c r="M148" s="93" t="str">
        <f>IFERROR(VLOOKUP(Tabla4[[#This Row],[Concepto]]&amp;"/"&amp;Tabla4[[#This Row],[Relación con el proyecto]],Tabla7[[Concepto/Relación con el proyecto]:[DESCRIPCIÓN ASIENTO]],2,FALSE),"")</f>
        <v/>
      </c>
      <c r="N148" s="94" t="str">
        <f>IFERROR(VLOOKUP(Tabla4[[#This Row],[Forma de pago]],'NO BORRAR'!$H$2:$I$6,2,FALSE),"")</f>
        <v/>
      </c>
      <c r="O148" s="95" t="str">
        <f>IF(Tabla4[[#This Row],[Total factura / recibí (3)]]="","",Tabla4[[#This Row],[Total factura / recibí (3)]])</f>
        <v/>
      </c>
      <c r="P148" s="95" t="str">
        <f>IF(Tabla4[[#This Row],[Total factura / recibí (3)]]="","",Tabla4[[#This Row],[Total factura / recibí (3)]])</f>
        <v/>
      </c>
      <c r="Q14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8" s="93" t="str">
        <f>IFERROR(IF(A148="CHEQUE","",IF(A148="EFECTIVO","EFECTIVO",IF(A148="TRANSFERENCIA",VLOOKUP(Tabla4[[#This Row],[Concepto]]&amp;"/"&amp;Tabla4[[#This Row],[Relación con el proyecto]],Tabla7[[Concepto/Relación con el proyecto]:[Nº DOCUMENTO]],5,FALSE),IF(A148="TARJETA PREPAGO",VLOOKUP(Tabla4[[#This Row],[Concepto]]&amp;"/"&amp;Tabla4[[#This Row],[Relación con el proyecto]],Tabla7[[Concepto/Relación con el proyecto]:[Nº DOCUMENTO]],5,FALSE),"")))),"")</f>
        <v/>
      </c>
      <c r="S148" s="94" t="str">
        <f ca="1">IFERROR(INDEX(USUARIOS,MATCH($E148,Tabla1[NOMBRE Y APELLIDOS DEL PARTICIPANTE],0),MATCH($S$1,Tabla1[#Headers],0)),"")</f>
        <v/>
      </c>
      <c r="T148" s="94" t="str">
        <f ca="1">IFERROR(INDEX(USUARIOS,MATCH($E148,Tabla1[NOMBRE Y APELLIDOS DEL PARTICIPANTE],0),MATCH($T$1,Tabla1[#Headers],0)),"")</f>
        <v/>
      </c>
      <c r="U148" s="94" t="str">
        <f>IF(Tabla4[[#This Row],[Nombre y apellidos del TITULAR DE LA UC]]="","",Tabla4[[#This Row],[Nombre y apellidos del TITULAR DE LA UC]])</f>
        <v/>
      </c>
      <c r="V148" s="96" t="str">
        <f>IFERROR(VLOOKUP(Tabla4[[#This Row],[Mes de Imputación]],'NO BORRAR'!$E$1:$G$13,2,FALSE),"")</f>
        <v/>
      </c>
      <c r="W148" s="96" t="str">
        <f>IFERROR(VLOOKUP(Tabla4[[#This Row],[Mes de Imputación]],'NO BORRAR'!$E$1:$G$13,3,FALSE),"")</f>
        <v/>
      </c>
      <c r="X148" s="94" t="str">
        <f>IFERROR(VLOOKUP(Tabla4[[#This Row],[Actuación]],'NO BORRAR'!$B$1:$D$8,3,FALSE),"")</f>
        <v/>
      </c>
      <c r="Y148" s="97" t="str">
        <f>IFERROR(VLOOKUP(Tabla4[[#This Row],[Localización]],'NO BORRAR'!$G$15:$H$24,2,FALSE),"")</f>
        <v/>
      </c>
      <c r="Z148" s="93" t="str">
        <f>IFERROR(VLOOKUP(Tabla4[[#This Row],[Actuación]],'NO BORRAR'!$B$1:$C$8,2,FALSE),"")</f>
        <v/>
      </c>
      <c r="AA148" s="93" t="str">
        <f>IF(Tabla4[[#This Row],[Forma de pago]]="TRANSFERENCIA",IFERROR(INDEX(USUARIOS,MATCH($E148,Tabla1[NOMBRE Y APELLIDOS DEL PARTICIPANTE],0),MATCH(A148,Tabla1[#Headers],0)),""),"")</f>
        <v/>
      </c>
      <c r="AB148" s="98" t="str">
        <f>IF(Tabla4[[#This Row],[Forma de pago]]="TARJETA PREPAGO",IFERROR(INDEX(USUARIOS,MATCH($E148,Tabla1[NOMBRE Y APELLIDOS DEL PARTICIPANTE],0),MATCH(A148,Tabla1[#Headers],0)),""),"")</f>
        <v/>
      </c>
      <c r="AC148" s="73" t="str">
        <f>IF(Tabla4[[#This Row],[Forma de pago]]="CHEQUE",Tabla4[[#This Row],[Nombre y apellidos del TITULAR DE LA UC]],(IF(Tabla4[[#This Row],[Forma de pago]]="CHEQUE PORTADOR","AL PORTADOR","")))</f>
        <v/>
      </c>
    </row>
    <row r="149" spans="1:29" x14ac:dyDescent="0.25">
      <c r="A149" s="88"/>
      <c r="B149" s="88"/>
      <c r="C149" s="8"/>
      <c r="D149" s="89"/>
      <c r="E149" s="8"/>
      <c r="F149" s="8" t="str">
        <f>IFERROR(VLOOKUP(Tabla4[[#This Row],[Nombre y apellidos del TITULAR DE LA UC]],Tabla1[[NOMBRE Y APELLIDOS DEL PARTICIPANTE]:[NIE]],3,FALSE),"")</f>
        <v/>
      </c>
      <c r="G149" s="8"/>
      <c r="H149" s="8"/>
      <c r="I149" s="8"/>
      <c r="J149" s="90"/>
      <c r="K149" s="91"/>
      <c r="L149" s="92" t="str">
        <f ca="1">IFERROR(INDEX(USUARIOS,MATCH($E149,Tabla1[NOMBRE Y APELLIDOS DEL PARTICIPANTE],0),MATCH($L$1,Tabla1[#Headers],0)),"")</f>
        <v/>
      </c>
      <c r="M149" s="93" t="str">
        <f>IFERROR(VLOOKUP(Tabla4[[#This Row],[Concepto]]&amp;"/"&amp;Tabla4[[#This Row],[Relación con el proyecto]],Tabla7[[Concepto/Relación con el proyecto]:[DESCRIPCIÓN ASIENTO]],2,FALSE),"")</f>
        <v/>
      </c>
      <c r="N149" s="94" t="str">
        <f>IFERROR(VLOOKUP(Tabla4[[#This Row],[Forma de pago]],'NO BORRAR'!$H$2:$I$6,2,FALSE),"")</f>
        <v/>
      </c>
      <c r="O149" s="95" t="str">
        <f>IF(Tabla4[[#This Row],[Total factura / recibí (3)]]="","",Tabla4[[#This Row],[Total factura / recibí (3)]])</f>
        <v/>
      </c>
      <c r="P149" s="95" t="str">
        <f>IF(Tabla4[[#This Row],[Total factura / recibí (3)]]="","",Tabla4[[#This Row],[Total factura / recibí (3)]])</f>
        <v/>
      </c>
      <c r="Q14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49" s="93" t="str">
        <f>IFERROR(IF(A149="CHEQUE","",IF(A149="EFECTIVO","EFECTIVO",IF(A149="TRANSFERENCIA",VLOOKUP(Tabla4[[#This Row],[Concepto]]&amp;"/"&amp;Tabla4[[#This Row],[Relación con el proyecto]],Tabla7[[Concepto/Relación con el proyecto]:[Nº DOCUMENTO]],5,FALSE),IF(A149="TARJETA PREPAGO",VLOOKUP(Tabla4[[#This Row],[Concepto]]&amp;"/"&amp;Tabla4[[#This Row],[Relación con el proyecto]],Tabla7[[Concepto/Relación con el proyecto]:[Nº DOCUMENTO]],5,FALSE),"")))),"")</f>
        <v/>
      </c>
      <c r="S149" s="94" t="str">
        <f ca="1">IFERROR(INDEX(USUARIOS,MATCH($E149,Tabla1[NOMBRE Y APELLIDOS DEL PARTICIPANTE],0),MATCH($S$1,Tabla1[#Headers],0)),"")</f>
        <v/>
      </c>
      <c r="T149" s="94" t="str">
        <f ca="1">IFERROR(INDEX(USUARIOS,MATCH($E149,Tabla1[NOMBRE Y APELLIDOS DEL PARTICIPANTE],0),MATCH($T$1,Tabla1[#Headers],0)),"")</f>
        <v/>
      </c>
      <c r="U149" s="94" t="str">
        <f>IF(Tabla4[[#This Row],[Nombre y apellidos del TITULAR DE LA UC]]="","",Tabla4[[#This Row],[Nombre y apellidos del TITULAR DE LA UC]])</f>
        <v/>
      </c>
      <c r="V149" s="96" t="str">
        <f>IFERROR(VLOOKUP(Tabla4[[#This Row],[Mes de Imputación]],'NO BORRAR'!$E$1:$G$13,2,FALSE),"")</f>
        <v/>
      </c>
      <c r="W149" s="96" t="str">
        <f>IFERROR(VLOOKUP(Tabla4[[#This Row],[Mes de Imputación]],'NO BORRAR'!$E$1:$G$13,3,FALSE),"")</f>
        <v/>
      </c>
      <c r="X149" s="94" t="str">
        <f>IFERROR(VLOOKUP(Tabla4[[#This Row],[Actuación]],'NO BORRAR'!$B$1:$D$8,3,FALSE),"")</f>
        <v/>
      </c>
      <c r="Y149" s="97" t="str">
        <f>IFERROR(VLOOKUP(Tabla4[[#This Row],[Localización]],'NO BORRAR'!$G$15:$H$24,2,FALSE),"")</f>
        <v/>
      </c>
      <c r="Z149" s="93" t="str">
        <f>IFERROR(VLOOKUP(Tabla4[[#This Row],[Actuación]],'NO BORRAR'!$B$1:$C$8,2,FALSE),"")</f>
        <v/>
      </c>
      <c r="AA149" s="93" t="str">
        <f>IF(Tabla4[[#This Row],[Forma de pago]]="TRANSFERENCIA",IFERROR(INDEX(USUARIOS,MATCH($E149,Tabla1[NOMBRE Y APELLIDOS DEL PARTICIPANTE],0),MATCH(A149,Tabla1[#Headers],0)),""),"")</f>
        <v/>
      </c>
      <c r="AB149" s="98" t="str">
        <f>IF(Tabla4[[#This Row],[Forma de pago]]="TARJETA PREPAGO",IFERROR(INDEX(USUARIOS,MATCH($E149,Tabla1[NOMBRE Y APELLIDOS DEL PARTICIPANTE],0),MATCH(A149,Tabla1[#Headers],0)),""),"")</f>
        <v/>
      </c>
      <c r="AC149" s="73" t="str">
        <f>IF(Tabla4[[#This Row],[Forma de pago]]="CHEQUE",Tabla4[[#This Row],[Nombre y apellidos del TITULAR DE LA UC]],(IF(Tabla4[[#This Row],[Forma de pago]]="CHEQUE PORTADOR","AL PORTADOR","")))</f>
        <v/>
      </c>
    </row>
    <row r="150" spans="1:29" x14ac:dyDescent="0.25">
      <c r="A150" s="88"/>
      <c r="B150" s="88"/>
      <c r="C150" s="8"/>
      <c r="D150" s="89"/>
      <c r="E150" s="8"/>
      <c r="F150" s="8" t="str">
        <f>IFERROR(VLOOKUP(Tabla4[[#This Row],[Nombre y apellidos del TITULAR DE LA UC]],Tabla1[[NOMBRE Y APELLIDOS DEL PARTICIPANTE]:[NIE]],3,FALSE),"")</f>
        <v/>
      </c>
      <c r="G150" s="8"/>
      <c r="H150" s="8"/>
      <c r="I150" s="8"/>
      <c r="J150" s="90"/>
      <c r="K150" s="91"/>
      <c r="L150" s="92" t="str">
        <f ca="1">IFERROR(INDEX(USUARIOS,MATCH($E150,Tabla1[NOMBRE Y APELLIDOS DEL PARTICIPANTE],0),MATCH($L$1,Tabla1[#Headers],0)),"")</f>
        <v/>
      </c>
      <c r="M150" s="93" t="str">
        <f>IFERROR(VLOOKUP(Tabla4[[#This Row],[Concepto]]&amp;"/"&amp;Tabla4[[#This Row],[Relación con el proyecto]],Tabla7[[Concepto/Relación con el proyecto]:[DESCRIPCIÓN ASIENTO]],2,FALSE),"")</f>
        <v/>
      </c>
      <c r="N150" s="94" t="str">
        <f>IFERROR(VLOOKUP(Tabla4[[#This Row],[Forma de pago]],'NO BORRAR'!$H$2:$I$6,2,FALSE),"")</f>
        <v/>
      </c>
      <c r="O150" s="95" t="str">
        <f>IF(Tabla4[[#This Row],[Total factura / recibí (3)]]="","",Tabla4[[#This Row],[Total factura / recibí (3)]])</f>
        <v/>
      </c>
      <c r="P150" s="95" t="str">
        <f>IF(Tabla4[[#This Row],[Total factura / recibí (3)]]="","",Tabla4[[#This Row],[Total factura / recibí (3)]])</f>
        <v/>
      </c>
      <c r="Q15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0" s="93" t="str">
        <f>IFERROR(IF(A150="CHEQUE","",IF(A150="EFECTIVO","EFECTIVO",IF(A150="TRANSFERENCIA",VLOOKUP(Tabla4[[#This Row],[Concepto]]&amp;"/"&amp;Tabla4[[#This Row],[Relación con el proyecto]],Tabla7[[Concepto/Relación con el proyecto]:[Nº DOCUMENTO]],5,FALSE),IF(A150="TARJETA PREPAGO",VLOOKUP(Tabla4[[#This Row],[Concepto]]&amp;"/"&amp;Tabla4[[#This Row],[Relación con el proyecto]],Tabla7[[Concepto/Relación con el proyecto]:[Nº DOCUMENTO]],5,FALSE),"")))),"")</f>
        <v/>
      </c>
      <c r="S150" s="94" t="str">
        <f ca="1">IFERROR(INDEX(USUARIOS,MATCH($E150,Tabla1[NOMBRE Y APELLIDOS DEL PARTICIPANTE],0),MATCH($S$1,Tabla1[#Headers],0)),"")</f>
        <v/>
      </c>
      <c r="T150" s="94" t="str">
        <f ca="1">IFERROR(INDEX(USUARIOS,MATCH($E150,Tabla1[NOMBRE Y APELLIDOS DEL PARTICIPANTE],0),MATCH($T$1,Tabla1[#Headers],0)),"")</f>
        <v/>
      </c>
      <c r="U150" s="94" t="str">
        <f>IF(Tabla4[[#This Row],[Nombre y apellidos del TITULAR DE LA UC]]="","",Tabla4[[#This Row],[Nombre y apellidos del TITULAR DE LA UC]])</f>
        <v/>
      </c>
      <c r="V150" s="96" t="str">
        <f>IFERROR(VLOOKUP(Tabla4[[#This Row],[Mes de Imputación]],'NO BORRAR'!$E$1:$G$13,2,FALSE),"")</f>
        <v/>
      </c>
      <c r="W150" s="96" t="str">
        <f>IFERROR(VLOOKUP(Tabla4[[#This Row],[Mes de Imputación]],'NO BORRAR'!$E$1:$G$13,3,FALSE),"")</f>
        <v/>
      </c>
      <c r="X150" s="94" t="str">
        <f>IFERROR(VLOOKUP(Tabla4[[#This Row],[Actuación]],'NO BORRAR'!$B$1:$D$8,3,FALSE),"")</f>
        <v/>
      </c>
      <c r="Y150" s="97" t="str">
        <f>IFERROR(VLOOKUP(Tabla4[[#This Row],[Localización]],'NO BORRAR'!$G$15:$H$24,2,FALSE),"")</f>
        <v/>
      </c>
      <c r="Z150" s="93" t="str">
        <f>IFERROR(VLOOKUP(Tabla4[[#This Row],[Actuación]],'NO BORRAR'!$B$1:$C$8,2,FALSE),"")</f>
        <v/>
      </c>
      <c r="AA150" s="93" t="str">
        <f>IF(Tabla4[[#This Row],[Forma de pago]]="TRANSFERENCIA",IFERROR(INDEX(USUARIOS,MATCH($E150,Tabla1[NOMBRE Y APELLIDOS DEL PARTICIPANTE],0),MATCH(A150,Tabla1[#Headers],0)),""),"")</f>
        <v/>
      </c>
      <c r="AB150" s="98" t="str">
        <f>IF(Tabla4[[#This Row],[Forma de pago]]="TARJETA PREPAGO",IFERROR(INDEX(USUARIOS,MATCH($E150,Tabla1[NOMBRE Y APELLIDOS DEL PARTICIPANTE],0),MATCH(A150,Tabla1[#Headers],0)),""),"")</f>
        <v/>
      </c>
      <c r="AC150" s="73" t="str">
        <f>IF(Tabla4[[#This Row],[Forma de pago]]="CHEQUE",Tabla4[[#This Row],[Nombre y apellidos del TITULAR DE LA UC]],(IF(Tabla4[[#This Row],[Forma de pago]]="CHEQUE PORTADOR","AL PORTADOR","")))</f>
        <v/>
      </c>
    </row>
    <row r="151" spans="1:29" x14ac:dyDescent="0.25">
      <c r="A151" s="88"/>
      <c r="B151" s="88"/>
      <c r="C151" s="8"/>
      <c r="D151" s="89"/>
      <c r="E151" s="8"/>
      <c r="F151" s="8" t="str">
        <f>IFERROR(VLOOKUP(Tabla4[[#This Row],[Nombre y apellidos del TITULAR DE LA UC]],Tabla1[[NOMBRE Y APELLIDOS DEL PARTICIPANTE]:[NIE]],3,FALSE),"")</f>
        <v/>
      </c>
      <c r="G151" s="8"/>
      <c r="H151" s="8"/>
      <c r="I151" s="8"/>
      <c r="J151" s="90"/>
      <c r="K151" s="91"/>
      <c r="L151" s="92" t="str">
        <f ca="1">IFERROR(INDEX(USUARIOS,MATCH($E151,Tabla1[NOMBRE Y APELLIDOS DEL PARTICIPANTE],0),MATCH($L$1,Tabla1[#Headers],0)),"")</f>
        <v/>
      </c>
      <c r="M151" s="93" t="str">
        <f>IFERROR(VLOOKUP(Tabla4[[#This Row],[Concepto]]&amp;"/"&amp;Tabla4[[#This Row],[Relación con el proyecto]],Tabla7[[Concepto/Relación con el proyecto]:[DESCRIPCIÓN ASIENTO]],2,FALSE),"")</f>
        <v/>
      </c>
      <c r="N151" s="94" t="str">
        <f>IFERROR(VLOOKUP(Tabla4[[#This Row],[Forma de pago]],'NO BORRAR'!$H$2:$I$6,2,FALSE),"")</f>
        <v/>
      </c>
      <c r="O151" s="95" t="str">
        <f>IF(Tabla4[[#This Row],[Total factura / recibí (3)]]="","",Tabla4[[#This Row],[Total factura / recibí (3)]])</f>
        <v/>
      </c>
      <c r="P151" s="95" t="str">
        <f>IF(Tabla4[[#This Row],[Total factura / recibí (3)]]="","",Tabla4[[#This Row],[Total factura / recibí (3)]])</f>
        <v/>
      </c>
      <c r="Q15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1" s="93" t="str">
        <f>IFERROR(IF(A151="CHEQUE","",IF(A151="EFECTIVO","EFECTIVO",IF(A151="TRANSFERENCIA",VLOOKUP(Tabla4[[#This Row],[Concepto]]&amp;"/"&amp;Tabla4[[#This Row],[Relación con el proyecto]],Tabla7[[Concepto/Relación con el proyecto]:[Nº DOCUMENTO]],5,FALSE),IF(A151="TARJETA PREPAGO",VLOOKUP(Tabla4[[#This Row],[Concepto]]&amp;"/"&amp;Tabla4[[#This Row],[Relación con el proyecto]],Tabla7[[Concepto/Relación con el proyecto]:[Nº DOCUMENTO]],5,FALSE),"")))),"")</f>
        <v/>
      </c>
      <c r="S151" s="94" t="str">
        <f ca="1">IFERROR(INDEX(USUARIOS,MATCH($E151,Tabla1[NOMBRE Y APELLIDOS DEL PARTICIPANTE],0),MATCH($S$1,Tabla1[#Headers],0)),"")</f>
        <v/>
      </c>
      <c r="T151" s="94" t="str">
        <f ca="1">IFERROR(INDEX(USUARIOS,MATCH($E151,Tabla1[NOMBRE Y APELLIDOS DEL PARTICIPANTE],0),MATCH($T$1,Tabla1[#Headers],0)),"")</f>
        <v/>
      </c>
      <c r="U151" s="94" t="str">
        <f>IF(Tabla4[[#This Row],[Nombre y apellidos del TITULAR DE LA UC]]="","",Tabla4[[#This Row],[Nombre y apellidos del TITULAR DE LA UC]])</f>
        <v/>
      </c>
      <c r="V151" s="96" t="str">
        <f>IFERROR(VLOOKUP(Tabla4[[#This Row],[Mes de Imputación]],'NO BORRAR'!$E$1:$G$13,2,FALSE),"")</f>
        <v/>
      </c>
      <c r="W151" s="96" t="str">
        <f>IFERROR(VLOOKUP(Tabla4[[#This Row],[Mes de Imputación]],'NO BORRAR'!$E$1:$G$13,3,FALSE),"")</f>
        <v/>
      </c>
      <c r="X151" s="94" t="str">
        <f>IFERROR(VLOOKUP(Tabla4[[#This Row],[Actuación]],'NO BORRAR'!$B$1:$D$8,3,FALSE),"")</f>
        <v/>
      </c>
      <c r="Y151" s="97" t="str">
        <f>IFERROR(VLOOKUP(Tabla4[[#This Row],[Localización]],'NO BORRAR'!$G$15:$H$24,2,FALSE),"")</f>
        <v/>
      </c>
      <c r="Z151" s="93" t="str">
        <f>IFERROR(VLOOKUP(Tabla4[[#This Row],[Actuación]],'NO BORRAR'!$B$1:$C$8,2,FALSE),"")</f>
        <v/>
      </c>
      <c r="AA151" s="93" t="str">
        <f>IF(Tabla4[[#This Row],[Forma de pago]]="TRANSFERENCIA",IFERROR(INDEX(USUARIOS,MATCH($E151,Tabla1[NOMBRE Y APELLIDOS DEL PARTICIPANTE],0),MATCH(A151,Tabla1[#Headers],0)),""),"")</f>
        <v/>
      </c>
      <c r="AB151" s="98" t="str">
        <f>IF(Tabla4[[#This Row],[Forma de pago]]="TARJETA PREPAGO",IFERROR(INDEX(USUARIOS,MATCH($E151,Tabla1[NOMBRE Y APELLIDOS DEL PARTICIPANTE],0),MATCH(A151,Tabla1[#Headers],0)),""),"")</f>
        <v/>
      </c>
      <c r="AC151" s="73" t="str">
        <f>IF(Tabla4[[#This Row],[Forma de pago]]="CHEQUE",Tabla4[[#This Row],[Nombre y apellidos del TITULAR DE LA UC]],(IF(Tabla4[[#This Row],[Forma de pago]]="CHEQUE PORTADOR","AL PORTADOR","")))</f>
        <v/>
      </c>
    </row>
    <row r="152" spans="1:29" x14ac:dyDescent="0.25">
      <c r="A152" s="88"/>
      <c r="B152" s="88"/>
      <c r="C152" s="8"/>
      <c r="D152" s="89"/>
      <c r="E152" s="8"/>
      <c r="F152" s="8" t="str">
        <f>IFERROR(VLOOKUP(Tabla4[[#This Row],[Nombre y apellidos del TITULAR DE LA UC]],Tabla1[[NOMBRE Y APELLIDOS DEL PARTICIPANTE]:[NIE]],3,FALSE),"")</f>
        <v/>
      </c>
      <c r="G152" s="8"/>
      <c r="H152" s="8"/>
      <c r="I152" s="8"/>
      <c r="J152" s="90"/>
      <c r="K152" s="91"/>
      <c r="L152" s="92" t="str">
        <f ca="1">IFERROR(INDEX(USUARIOS,MATCH($E152,Tabla1[NOMBRE Y APELLIDOS DEL PARTICIPANTE],0),MATCH($L$1,Tabla1[#Headers],0)),"")</f>
        <v/>
      </c>
      <c r="M152" s="93" t="str">
        <f>IFERROR(VLOOKUP(Tabla4[[#This Row],[Concepto]]&amp;"/"&amp;Tabla4[[#This Row],[Relación con el proyecto]],Tabla7[[Concepto/Relación con el proyecto]:[DESCRIPCIÓN ASIENTO]],2,FALSE),"")</f>
        <v/>
      </c>
      <c r="N152" s="94" t="str">
        <f>IFERROR(VLOOKUP(Tabla4[[#This Row],[Forma de pago]],'NO BORRAR'!$H$2:$I$6,2,FALSE),"")</f>
        <v/>
      </c>
      <c r="O152" s="95" t="str">
        <f>IF(Tabla4[[#This Row],[Total factura / recibí (3)]]="","",Tabla4[[#This Row],[Total factura / recibí (3)]])</f>
        <v/>
      </c>
      <c r="P152" s="95" t="str">
        <f>IF(Tabla4[[#This Row],[Total factura / recibí (3)]]="","",Tabla4[[#This Row],[Total factura / recibí (3)]])</f>
        <v/>
      </c>
      <c r="Q15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2" s="93" t="str">
        <f>IFERROR(IF(A152="CHEQUE","",IF(A152="EFECTIVO","EFECTIVO",IF(A152="TRANSFERENCIA",VLOOKUP(Tabla4[[#This Row],[Concepto]]&amp;"/"&amp;Tabla4[[#This Row],[Relación con el proyecto]],Tabla7[[Concepto/Relación con el proyecto]:[Nº DOCUMENTO]],5,FALSE),IF(A152="TARJETA PREPAGO",VLOOKUP(Tabla4[[#This Row],[Concepto]]&amp;"/"&amp;Tabla4[[#This Row],[Relación con el proyecto]],Tabla7[[Concepto/Relación con el proyecto]:[Nº DOCUMENTO]],5,FALSE),"")))),"")</f>
        <v/>
      </c>
      <c r="S152" s="94" t="str">
        <f ca="1">IFERROR(INDEX(USUARIOS,MATCH($E152,Tabla1[NOMBRE Y APELLIDOS DEL PARTICIPANTE],0),MATCH($S$1,Tabla1[#Headers],0)),"")</f>
        <v/>
      </c>
      <c r="T152" s="94" t="str">
        <f ca="1">IFERROR(INDEX(USUARIOS,MATCH($E152,Tabla1[NOMBRE Y APELLIDOS DEL PARTICIPANTE],0),MATCH($T$1,Tabla1[#Headers],0)),"")</f>
        <v/>
      </c>
      <c r="U152" s="94" t="str">
        <f>IF(Tabla4[[#This Row],[Nombre y apellidos del TITULAR DE LA UC]]="","",Tabla4[[#This Row],[Nombre y apellidos del TITULAR DE LA UC]])</f>
        <v/>
      </c>
      <c r="V152" s="96" t="str">
        <f>IFERROR(VLOOKUP(Tabla4[[#This Row],[Mes de Imputación]],'NO BORRAR'!$E$1:$G$13,2,FALSE),"")</f>
        <v/>
      </c>
      <c r="W152" s="96" t="str">
        <f>IFERROR(VLOOKUP(Tabla4[[#This Row],[Mes de Imputación]],'NO BORRAR'!$E$1:$G$13,3,FALSE),"")</f>
        <v/>
      </c>
      <c r="X152" s="94" t="str">
        <f>IFERROR(VLOOKUP(Tabla4[[#This Row],[Actuación]],'NO BORRAR'!$B$1:$D$8,3,FALSE),"")</f>
        <v/>
      </c>
      <c r="Y152" s="97" t="str">
        <f>IFERROR(VLOOKUP(Tabla4[[#This Row],[Localización]],'NO BORRAR'!$G$15:$H$24,2,FALSE),"")</f>
        <v/>
      </c>
      <c r="Z152" s="93" t="str">
        <f>IFERROR(VLOOKUP(Tabla4[[#This Row],[Actuación]],'NO BORRAR'!$B$1:$C$8,2,FALSE),"")</f>
        <v/>
      </c>
      <c r="AA152" s="93" t="str">
        <f>IF(Tabla4[[#This Row],[Forma de pago]]="TRANSFERENCIA",IFERROR(INDEX(USUARIOS,MATCH($E152,Tabla1[NOMBRE Y APELLIDOS DEL PARTICIPANTE],0),MATCH(A152,Tabla1[#Headers],0)),""),"")</f>
        <v/>
      </c>
      <c r="AB152" s="98" t="str">
        <f>IF(Tabla4[[#This Row],[Forma de pago]]="TARJETA PREPAGO",IFERROR(INDEX(USUARIOS,MATCH($E152,Tabla1[NOMBRE Y APELLIDOS DEL PARTICIPANTE],0),MATCH(A152,Tabla1[#Headers],0)),""),"")</f>
        <v/>
      </c>
      <c r="AC152" s="73" t="str">
        <f>IF(Tabla4[[#This Row],[Forma de pago]]="CHEQUE",Tabla4[[#This Row],[Nombre y apellidos del TITULAR DE LA UC]],(IF(Tabla4[[#This Row],[Forma de pago]]="CHEQUE PORTADOR","AL PORTADOR","")))</f>
        <v/>
      </c>
    </row>
    <row r="153" spans="1:29" x14ac:dyDescent="0.25">
      <c r="A153" s="88"/>
      <c r="B153" s="88"/>
      <c r="C153" s="8"/>
      <c r="D153" s="89"/>
      <c r="E153" s="8"/>
      <c r="F153" s="8" t="str">
        <f>IFERROR(VLOOKUP(Tabla4[[#This Row],[Nombre y apellidos del TITULAR DE LA UC]],Tabla1[[NOMBRE Y APELLIDOS DEL PARTICIPANTE]:[NIE]],3,FALSE),"")</f>
        <v/>
      </c>
      <c r="G153" s="8"/>
      <c r="H153" s="8"/>
      <c r="I153" s="8"/>
      <c r="J153" s="90"/>
      <c r="K153" s="91"/>
      <c r="L153" s="92" t="str">
        <f ca="1">IFERROR(INDEX(USUARIOS,MATCH($E153,Tabla1[NOMBRE Y APELLIDOS DEL PARTICIPANTE],0),MATCH($L$1,Tabla1[#Headers],0)),"")</f>
        <v/>
      </c>
      <c r="M153" s="93" t="str">
        <f>IFERROR(VLOOKUP(Tabla4[[#This Row],[Concepto]]&amp;"/"&amp;Tabla4[[#This Row],[Relación con el proyecto]],Tabla7[[Concepto/Relación con el proyecto]:[DESCRIPCIÓN ASIENTO]],2,FALSE),"")</f>
        <v/>
      </c>
      <c r="N153" s="94" t="str">
        <f>IFERROR(VLOOKUP(Tabla4[[#This Row],[Forma de pago]],'NO BORRAR'!$H$2:$I$6,2,FALSE),"")</f>
        <v/>
      </c>
      <c r="O153" s="95" t="str">
        <f>IF(Tabla4[[#This Row],[Total factura / recibí (3)]]="","",Tabla4[[#This Row],[Total factura / recibí (3)]])</f>
        <v/>
      </c>
      <c r="P153" s="95" t="str">
        <f>IF(Tabla4[[#This Row],[Total factura / recibí (3)]]="","",Tabla4[[#This Row],[Total factura / recibí (3)]])</f>
        <v/>
      </c>
      <c r="Q15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3" s="93" t="str">
        <f>IFERROR(IF(A153="CHEQUE","",IF(A153="EFECTIVO","EFECTIVO",IF(A153="TRANSFERENCIA",VLOOKUP(Tabla4[[#This Row],[Concepto]]&amp;"/"&amp;Tabla4[[#This Row],[Relación con el proyecto]],Tabla7[[Concepto/Relación con el proyecto]:[Nº DOCUMENTO]],5,FALSE),IF(A153="TARJETA PREPAGO",VLOOKUP(Tabla4[[#This Row],[Concepto]]&amp;"/"&amp;Tabla4[[#This Row],[Relación con el proyecto]],Tabla7[[Concepto/Relación con el proyecto]:[Nº DOCUMENTO]],5,FALSE),"")))),"")</f>
        <v/>
      </c>
      <c r="S153" s="94" t="str">
        <f ca="1">IFERROR(INDEX(USUARIOS,MATCH($E153,Tabla1[NOMBRE Y APELLIDOS DEL PARTICIPANTE],0),MATCH($S$1,Tabla1[#Headers],0)),"")</f>
        <v/>
      </c>
      <c r="T153" s="94" t="str">
        <f ca="1">IFERROR(INDEX(USUARIOS,MATCH($E153,Tabla1[NOMBRE Y APELLIDOS DEL PARTICIPANTE],0),MATCH($T$1,Tabla1[#Headers],0)),"")</f>
        <v/>
      </c>
      <c r="U153" s="94" t="str">
        <f>IF(Tabla4[[#This Row],[Nombre y apellidos del TITULAR DE LA UC]]="","",Tabla4[[#This Row],[Nombre y apellidos del TITULAR DE LA UC]])</f>
        <v/>
      </c>
      <c r="V153" s="96" t="str">
        <f>IFERROR(VLOOKUP(Tabla4[[#This Row],[Mes de Imputación]],'NO BORRAR'!$E$1:$G$13,2,FALSE),"")</f>
        <v/>
      </c>
      <c r="W153" s="96" t="str">
        <f>IFERROR(VLOOKUP(Tabla4[[#This Row],[Mes de Imputación]],'NO BORRAR'!$E$1:$G$13,3,FALSE),"")</f>
        <v/>
      </c>
      <c r="X153" s="94" t="str">
        <f>IFERROR(VLOOKUP(Tabla4[[#This Row],[Actuación]],'NO BORRAR'!$B$1:$D$8,3,FALSE),"")</f>
        <v/>
      </c>
      <c r="Y153" s="97" t="str">
        <f>IFERROR(VLOOKUP(Tabla4[[#This Row],[Localización]],'NO BORRAR'!$G$15:$H$24,2,FALSE),"")</f>
        <v/>
      </c>
      <c r="Z153" s="93" t="str">
        <f>IFERROR(VLOOKUP(Tabla4[[#This Row],[Actuación]],'NO BORRAR'!$B$1:$C$8,2,FALSE),"")</f>
        <v/>
      </c>
      <c r="AA153" s="93" t="str">
        <f>IF(Tabla4[[#This Row],[Forma de pago]]="TRANSFERENCIA",IFERROR(INDEX(USUARIOS,MATCH($E153,Tabla1[NOMBRE Y APELLIDOS DEL PARTICIPANTE],0),MATCH(A153,Tabla1[#Headers],0)),""),"")</f>
        <v/>
      </c>
      <c r="AB153" s="98" t="str">
        <f>IF(Tabla4[[#This Row],[Forma de pago]]="TARJETA PREPAGO",IFERROR(INDEX(USUARIOS,MATCH($E153,Tabla1[NOMBRE Y APELLIDOS DEL PARTICIPANTE],0),MATCH(A153,Tabla1[#Headers],0)),""),"")</f>
        <v/>
      </c>
      <c r="AC153" s="73" t="str">
        <f>IF(Tabla4[[#This Row],[Forma de pago]]="CHEQUE",Tabla4[[#This Row],[Nombre y apellidos del TITULAR DE LA UC]],(IF(Tabla4[[#This Row],[Forma de pago]]="CHEQUE PORTADOR","AL PORTADOR","")))</f>
        <v/>
      </c>
    </row>
    <row r="154" spans="1:29" x14ac:dyDescent="0.25">
      <c r="A154" s="88"/>
      <c r="B154" s="88"/>
      <c r="C154" s="8"/>
      <c r="D154" s="89"/>
      <c r="E154" s="8"/>
      <c r="F154" s="8" t="str">
        <f>IFERROR(VLOOKUP(Tabla4[[#This Row],[Nombre y apellidos del TITULAR DE LA UC]],Tabla1[[NOMBRE Y APELLIDOS DEL PARTICIPANTE]:[NIE]],3,FALSE),"")</f>
        <v/>
      </c>
      <c r="G154" s="8"/>
      <c r="H154" s="8"/>
      <c r="I154" s="8"/>
      <c r="J154" s="90"/>
      <c r="K154" s="91"/>
      <c r="L154" s="92" t="str">
        <f ca="1">IFERROR(INDEX(USUARIOS,MATCH($E154,Tabla1[NOMBRE Y APELLIDOS DEL PARTICIPANTE],0),MATCH($L$1,Tabla1[#Headers],0)),"")</f>
        <v/>
      </c>
      <c r="M154" s="93" t="str">
        <f>IFERROR(VLOOKUP(Tabla4[[#This Row],[Concepto]]&amp;"/"&amp;Tabla4[[#This Row],[Relación con el proyecto]],Tabla7[[Concepto/Relación con el proyecto]:[DESCRIPCIÓN ASIENTO]],2,FALSE),"")</f>
        <v/>
      </c>
      <c r="N154" s="94" t="str">
        <f>IFERROR(VLOOKUP(Tabla4[[#This Row],[Forma de pago]],'NO BORRAR'!$H$2:$I$6,2,FALSE),"")</f>
        <v/>
      </c>
      <c r="O154" s="95" t="str">
        <f>IF(Tabla4[[#This Row],[Total factura / recibí (3)]]="","",Tabla4[[#This Row],[Total factura / recibí (3)]])</f>
        <v/>
      </c>
      <c r="P154" s="95" t="str">
        <f>IF(Tabla4[[#This Row],[Total factura / recibí (3)]]="","",Tabla4[[#This Row],[Total factura / recibí (3)]])</f>
        <v/>
      </c>
      <c r="Q15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4" s="93" t="str">
        <f>IFERROR(IF(A154="CHEQUE","",IF(A154="EFECTIVO","EFECTIVO",IF(A154="TRANSFERENCIA",VLOOKUP(Tabla4[[#This Row],[Concepto]]&amp;"/"&amp;Tabla4[[#This Row],[Relación con el proyecto]],Tabla7[[Concepto/Relación con el proyecto]:[Nº DOCUMENTO]],5,FALSE),IF(A154="TARJETA PREPAGO",VLOOKUP(Tabla4[[#This Row],[Concepto]]&amp;"/"&amp;Tabla4[[#This Row],[Relación con el proyecto]],Tabla7[[Concepto/Relación con el proyecto]:[Nº DOCUMENTO]],5,FALSE),"")))),"")</f>
        <v/>
      </c>
      <c r="S154" s="94" t="str">
        <f ca="1">IFERROR(INDEX(USUARIOS,MATCH($E154,Tabla1[NOMBRE Y APELLIDOS DEL PARTICIPANTE],0),MATCH($S$1,Tabla1[#Headers],0)),"")</f>
        <v/>
      </c>
      <c r="T154" s="94" t="str">
        <f ca="1">IFERROR(INDEX(USUARIOS,MATCH($E154,Tabla1[NOMBRE Y APELLIDOS DEL PARTICIPANTE],0),MATCH($T$1,Tabla1[#Headers],0)),"")</f>
        <v/>
      </c>
      <c r="U154" s="94" t="str">
        <f>IF(Tabla4[[#This Row],[Nombre y apellidos del TITULAR DE LA UC]]="","",Tabla4[[#This Row],[Nombre y apellidos del TITULAR DE LA UC]])</f>
        <v/>
      </c>
      <c r="V154" s="96" t="str">
        <f>IFERROR(VLOOKUP(Tabla4[[#This Row],[Mes de Imputación]],'NO BORRAR'!$E$1:$G$13,2,FALSE),"")</f>
        <v/>
      </c>
      <c r="W154" s="96" t="str">
        <f>IFERROR(VLOOKUP(Tabla4[[#This Row],[Mes de Imputación]],'NO BORRAR'!$E$1:$G$13,3,FALSE),"")</f>
        <v/>
      </c>
      <c r="X154" s="94" t="str">
        <f>IFERROR(VLOOKUP(Tabla4[[#This Row],[Actuación]],'NO BORRAR'!$B$1:$D$8,3,FALSE),"")</f>
        <v/>
      </c>
      <c r="Y154" s="97" t="str">
        <f>IFERROR(VLOOKUP(Tabla4[[#This Row],[Localización]],'NO BORRAR'!$G$15:$H$24,2,FALSE),"")</f>
        <v/>
      </c>
      <c r="Z154" s="93" t="str">
        <f>IFERROR(VLOOKUP(Tabla4[[#This Row],[Actuación]],'NO BORRAR'!$B$1:$C$8,2,FALSE),"")</f>
        <v/>
      </c>
      <c r="AA154" s="93" t="str">
        <f>IF(Tabla4[[#This Row],[Forma de pago]]="TRANSFERENCIA",IFERROR(INDEX(USUARIOS,MATCH($E154,Tabla1[NOMBRE Y APELLIDOS DEL PARTICIPANTE],0),MATCH(A154,Tabla1[#Headers],0)),""),"")</f>
        <v/>
      </c>
      <c r="AB154" s="98" t="str">
        <f>IF(Tabla4[[#This Row],[Forma de pago]]="TARJETA PREPAGO",IFERROR(INDEX(USUARIOS,MATCH($E154,Tabla1[NOMBRE Y APELLIDOS DEL PARTICIPANTE],0),MATCH(A154,Tabla1[#Headers],0)),""),"")</f>
        <v/>
      </c>
      <c r="AC154" s="73" t="str">
        <f>IF(Tabla4[[#This Row],[Forma de pago]]="CHEQUE",Tabla4[[#This Row],[Nombre y apellidos del TITULAR DE LA UC]],(IF(Tabla4[[#This Row],[Forma de pago]]="CHEQUE PORTADOR","AL PORTADOR","")))</f>
        <v/>
      </c>
    </row>
    <row r="155" spans="1:29" x14ac:dyDescent="0.25">
      <c r="A155" s="88"/>
      <c r="B155" s="88"/>
      <c r="C155" s="8"/>
      <c r="D155" s="89"/>
      <c r="E155" s="8"/>
      <c r="F155" s="8" t="str">
        <f>IFERROR(VLOOKUP(Tabla4[[#This Row],[Nombre y apellidos del TITULAR DE LA UC]],Tabla1[[NOMBRE Y APELLIDOS DEL PARTICIPANTE]:[NIE]],3,FALSE),"")</f>
        <v/>
      </c>
      <c r="G155" s="8"/>
      <c r="H155" s="8"/>
      <c r="I155" s="8"/>
      <c r="J155" s="90"/>
      <c r="K155" s="91"/>
      <c r="L155" s="92" t="str">
        <f ca="1">IFERROR(INDEX(USUARIOS,MATCH($E155,Tabla1[NOMBRE Y APELLIDOS DEL PARTICIPANTE],0),MATCH($L$1,Tabla1[#Headers],0)),"")</f>
        <v/>
      </c>
      <c r="M155" s="93" t="str">
        <f>IFERROR(VLOOKUP(Tabla4[[#This Row],[Concepto]]&amp;"/"&amp;Tabla4[[#This Row],[Relación con el proyecto]],Tabla7[[Concepto/Relación con el proyecto]:[DESCRIPCIÓN ASIENTO]],2,FALSE),"")</f>
        <v/>
      </c>
      <c r="N155" s="94" t="str">
        <f>IFERROR(VLOOKUP(Tabla4[[#This Row],[Forma de pago]],'NO BORRAR'!$H$2:$I$6,2,FALSE),"")</f>
        <v/>
      </c>
      <c r="O155" s="95" t="str">
        <f>IF(Tabla4[[#This Row],[Total factura / recibí (3)]]="","",Tabla4[[#This Row],[Total factura / recibí (3)]])</f>
        <v/>
      </c>
      <c r="P155" s="95" t="str">
        <f>IF(Tabla4[[#This Row],[Total factura / recibí (3)]]="","",Tabla4[[#This Row],[Total factura / recibí (3)]])</f>
        <v/>
      </c>
      <c r="Q15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5" s="93" t="str">
        <f>IFERROR(IF(A155="CHEQUE","",IF(A155="EFECTIVO","EFECTIVO",IF(A155="TRANSFERENCIA",VLOOKUP(Tabla4[[#This Row],[Concepto]]&amp;"/"&amp;Tabla4[[#This Row],[Relación con el proyecto]],Tabla7[[Concepto/Relación con el proyecto]:[Nº DOCUMENTO]],5,FALSE),IF(A155="TARJETA PREPAGO",VLOOKUP(Tabla4[[#This Row],[Concepto]]&amp;"/"&amp;Tabla4[[#This Row],[Relación con el proyecto]],Tabla7[[Concepto/Relación con el proyecto]:[Nº DOCUMENTO]],5,FALSE),"")))),"")</f>
        <v/>
      </c>
      <c r="S155" s="94" t="str">
        <f ca="1">IFERROR(INDEX(USUARIOS,MATCH($E155,Tabla1[NOMBRE Y APELLIDOS DEL PARTICIPANTE],0),MATCH($S$1,Tabla1[#Headers],0)),"")</f>
        <v/>
      </c>
      <c r="T155" s="94" t="str">
        <f ca="1">IFERROR(INDEX(USUARIOS,MATCH($E155,Tabla1[NOMBRE Y APELLIDOS DEL PARTICIPANTE],0),MATCH($T$1,Tabla1[#Headers],0)),"")</f>
        <v/>
      </c>
      <c r="U155" s="94" t="str">
        <f>IF(Tabla4[[#This Row],[Nombre y apellidos del TITULAR DE LA UC]]="","",Tabla4[[#This Row],[Nombre y apellidos del TITULAR DE LA UC]])</f>
        <v/>
      </c>
      <c r="V155" s="96" t="str">
        <f>IFERROR(VLOOKUP(Tabla4[[#This Row],[Mes de Imputación]],'NO BORRAR'!$E$1:$G$13,2,FALSE),"")</f>
        <v/>
      </c>
      <c r="W155" s="96" t="str">
        <f>IFERROR(VLOOKUP(Tabla4[[#This Row],[Mes de Imputación]],'NO BORRAR'!$E$1:$G$13,3,FALSE),"")</f>
        <v/>
      </c>
      <c r="X155" s="94" t="str">
        <f>IFERROR(VLOOKUP(Tabla4[[#This Row],[Actuación]],'NO BORRAR'!$B$1:$D$8,3,FALSE),"")</f>
        <v/>
      </c>
      <c r="Y155" s="97" t="str">
        <f>IFERROR(VLOOKUP(Tabla4[[#This Row],[Localización]],'NO BORRAR'!$G$15:$H$24,2,FALSE),"")</f>
        <v/>
      </c>
      <c r="Z155" s="93" t="str">
        <f>IFERROR(VLOOKUP(Tabla4[[#This Row],[Actuación]],'NO BORRAR'!$B$1:$C$8,2,FALSE),"")</f>
        <v/>
      </c>
      <c r="AA155" s="93" t="str">
        <f>IF(Tabla4[[#This Row],[Forma de pago]]="TRANSFERENCIA",IFERROR(INDEX(USUARIOS,MATCH($E155,Tabla1[NOMBRE Y APELLIDOS DEL PARTICIPANTE],0),MATCH(A155,Tabla1[#Headers],0)),""),"")</f>
        <v/>
      </c>
      <c r="AB155" s="98" t="str">
        <f>IF(Tabla4[[#This Row],[Forma de pago]]="TARJETA PREPAGO",IFERROR(INDEX(USUARIOS,MATCH($E155,Tabla1[NOMBRE Y APELLIDOS DEL PARTICIPANTE],0),MATCH(A155,Tabla1[#Headers],0)),""),"")</f>
        <v/>
      </c>
      <c r="AC155" s="73" t="str">
        <f>IF(Tabla4[[#This Row],[Forma de pago]]="CHEQUE",Tabla4[[#This Row],[Nombre y apellidos del TITULAR DE LA UC]],(IF(Tabla4[[#This Row],[Forma de pago]]="CHEQUE PORTADOR","AL PORTADOR","")))</f>
        <v/>
      </c>
    </row>
    <row r="156" spans="1:29" x14ac:dyDescent="0.25">
      <c r="A156" s="88"/>
      <c r="B156" s="88"/>
      <c r="C156" s="8"/>
      <c r="D156" s="89"/>
      <c r="E156" s="8"/>
      <c r="F156" s="8" t="str">
        <f>IFERROR(VLOOKUP(Tabla4[[#This Row],[Nombre y apellidos del TITULAR DE LA UC]],Tabla1[[NOMBRE Y APELLIDOS DEL PARTICIPANTE]:[NIE]],3,FALSE),"")</f>
        <v/>
      </c>
      <c r="G156" s="8"/>
      <c r="H156" s="8"/>
      <c r="I156" s="8"/>
      <c r="J156" s="90"/>
      <c r="K156" s="91"/>
      <c r="L156" s="92" t="str">
        <f ca="1">IFERROR(INDEX(USUARIOS,MATCH($E156,Tabla1[NOMBRE Y APELLIDOS DEL PARTICIPANTE],0),MATCH($L$1,Tabla1[#Headers],0)),"")</f>
        <v/>
      </c>
      <c r="M156" s="93" t="str">
        <f>IFERROR(VLOOKUP(Tabla4[[#This Row],[Concepto]]&amp;"/"&amp;Tabla4[[#This Row],[Relación con el proyecto]],Tabla7[[Concepto/Relación con el proyecto]:[DESCRIPCIÓN ASIENTO]],2,FALSE),"")</f>
        <v/>
      </c>
      <c r="N156" s="94" t="str">
        <f>IFERROR(VLOOKUP(Tabla4[[#This Row],[Forma de pago]],'NO BORRAR'!$H$2:$I$6,2,FALSE),"")</f>
        <v/>
      </c>
      <c r="O156" s="95" t="str">
        <f>IF(Tabla4[[#This Row],[Total factura / recibí (3)]]="","",Tabla4[[#This Row],[Total factura / recibí (3)]])</f>
        <v/>
      </c>
      <c r="P156" s="95" t="str">
        <f>IF(Tabla4[[#This Row],[Total factura / recibí (3)]]="","",Tabla4[[#This Row],[Total factura / recibí (3)]])</f>
        <v/>
      </c>
      <c r="Q15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6" s="93" t="str">
        <f>IFERROR(IF(A156="CHEQUE","",IF(A156="EFECTIVO","EFECTIVO",IF(A156="TRANSFERENCIA",VLOOKUP(Tabla4[[#This Row],[Concepto]]&amp;"/"&amp;Tabla4[[#This Row],[Relación con el proyecto]],Tabla7[[Concepto/Relación con el proyecto]:[Nº DOCUMENTO]],5,FALSE),IF(A156="TARJETA PREPAGO",VLOOKUP(Tabla4[[#This Row],[Concepto]]&amp;"/"&amp;Tabla4[[#This Row],[Relación con el proyecto]],Tabla7[[Concepto/Relación con el proyecto]:[Nº DOCUMENTO]],5,FALSE),"")))),"")</f>
        <v/>
      </c>
      <c r="S156" s="94" t="str">
        <f ca="1">IFERROR(INDEX(USUARIOS,MATCH($E156,Tabla1[NOMBRE Y APELLIDOS DEL PARTICIPANTE],0),MATCH($S$1,Tabla1[#Headers],0)),"")</f>
        <v/>
      </c>
      <c r="T156" s="94" t="str">
        <f ca="1">IFERROR(INDEX(USUARIOS,MATCH($E156,Tabla1[NOMBRE Y APELLIDOS DEL PARTICIPANTE],0),MATCH($T$1,Tabla1[#Headers],0)),"")</f>
        <v/>
      </c>
      <c r="U156" s="94" t="str">
        <f>IF(Tabla4[[#This Row],[Nombre y apellidos del TITULAR DE LA UC]]="","",Tabla4[[#This Row],[Nombre y apellidos del TITULAR DE LA UC]])</f>
        <v/>
      </c>
      <c r="V156" s="96" t="str">
        <f>IFERROR(VLOOKUP(Tabla4[[#This Row],[Mes de Imputación]],'NO BORRAR'!$E$1:$G$13,2,FALSE),"")</f>
        <v/>
      </c>
      <c r="W156" s="96" t="str">
        <f>IFERROR(VLOOKUP(Tabla4[[#This Row],[Mes de Imputación]],'NO BORRAR'!$E$1:$G$13,3,FALSE),"")</f>
        <v/>
      </c>
      <c r="X156" s="94" t="str">
        <f>IFERROR(VLOOKUP(Tabla4[[#This Row],[Actuación]],'NO BORRAR'!$B$1:$D$8,3,FALSE),"")</f>
        <v/>
      </c>
      <c r="Y156" s="97" t="str">
        <f>IFERROR(VLOOKUP(Tabla4[[#This Row],[Localización]],'NO BORRAR'!$G$15:$H$24,2,FALSE),"")</f>
        <v/>
      </c>
      <c r="Z156" s="93" t="str">
        <f>IFERROR(VLOOKUP(Tabla4[[#This Row],[Actuación]],'NO BORRAR'!$B$1:$C$8,2,FALSE),"")</f>
        <v/>
      </c>
      <c r="AA156" s="93" t="str">
        <f>IF(Tabla4[[#This Row],[Forma de pago]]="TRANSFERENCIA",IFERROR(INDEX(USUARIOS,MATCH($E156,Tabla1[NOMBRE Y APELLIDOS DEL PARTICIPANTE],0),MATCH(A156,Tabla1[#Headers],0)),""),"")</f>
        <v/>
      </c>
      <c r="AB156" s="98" t="str">
        <f>IF(Tabla4[[#This Row],[Forma de pago]]="TARJETA PREPAGO",IFERROR(INDEX(USUARIOS,MATCH($E156,Tabla1[NOMBRE Y APELLIDOS DEL PARTICIPANTE],0),MATCH(A156,Tabla1[#Headers],0)),""),"")</f>
        <v/>
      </c>
      <c r="AC156" s="73" t="str">
        <f>IF(Tabla4[[#This Row],[Forma de pago]]="CHEQUE",Tabla4[[#This Row],[Nombre y apellidos del TITULAR DE LA UC]],(IF(Tabla4[[#This Row],[Forma de pago]]="CHEQUE PORTADOR","AL PORTADOR","")))</f>
        <v/>
      </c>
    </row>
    <row r="157" spans="1:29" x14ac:dyDescent="0.25">
      <c r="A157" s="88"/>
      <c r="B157" s="88"/>
      <c r="C157" s="8"/>
      <c r="D157" s="89"/>
      <c r="E157" s="8"/>
      <c r="F157" s="8" t="str">
        <f>IFERROR(VLOOKUP(Tabla4[[#This Row],[Nombre y apellidos del TITULAR DE LA UC]],Tabla1[[NOMBRE Y APELLIDOS DEL PARTICIPANTE]:[NIE]],3,FALSE),"")</f>
        <v/>
      </c>
      <c r="G157" s="8"/>
      <c r="H157" s="8"/>
      <c r="I157" s="8"/>
      <c r="J157" s="90"/>
      <c r="K157" s="91"/>
      <c r="L157" s="92" t="str">
        <f ca="1">IFERROR(INDEX(USUARIOS,MATCH($E157,Tabla1[NOMBRE Y APELLIDOS DEL PARTICIPANTE],0),MATCH($L$1,Tabla1[#Headers],0)),"")</f>
        <v/>
      </c>
      <c r="M157" s="93" t="str">
        <f>IFERROR(VLOOKUP(Tabla4[[#This Row],[Concepto]]&amp;"/"&amp;Tabla4[[#This Row],[Relación con el proyecto]],Tabla7[[Concepto/Relación con el proyecto]:[DESCRIPCIÓN ASIENTO]],2,FALSE),"")</f>
        <v/>
      </c>
      <c r="N157" s="94" t="str">
        <f>IFERROR(VLOOKUP(Tabla4[[#This Row],[Forma de pago]],'NO BORRAR'!$H$2:$I$6,2,FALSE),"")</f>
        <v/>
      </c>
      <c r="O157" s="95" t="str">
        <f>IF(Tabla4[[#This Row],[Total factura / recibí (3)]]="","",Tabla4[[#This Row],[Total factura / recibí (3)]])</f>
        <v/>
      </c>
      <c r="P157" s="95" t="str">
        <f>IF(Tabla4[[#This Row],[Total factura / recibí (3)]]="","",Tabla4[[#This Row],[Total factura / recibí (3)]])</f>
        <v/>
      </c>
      <c r="Q15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7" s="93" t="str">
        <f>IFERROR(IF(A157="CHEQUE","",IF(A157="EFECTIVO","EFECTIVO",IF(A157="TRANSFERENCIA",VLOOKUP(Tabla4[[#This Row],[Concepto]]&amp;"/"&amp;Tabla4[[#This Row],[Relación con el proyecto]],Tabla7[[Concepto/Relación con el proyecto]:[Nº DOCUMENTO]],5,FALSE),IF(A157="TARJETA PREPAGO",VLOOKUP(Tabla4[[#This Row],[Concepto]]&amp;"/"&amp;Tabla4[[#This Row],[Relación con el proyecto]],Tabla7[[Concepto/Relación con el proyecto]:[Nº DOCUMENTO]],5,FALSE),"")))),"")</f>
        <v/>
      </c>
      <c r="S157" s="94" t="str">
        <f ca="1">IFERROR(INDEX(USUARIOS,MATCH($E157,Tabla1[NOMBRE Y APELLIDOS DEL PARTICIPANTE],0),MATCH($S$1,Tabla1[#Headers],0)),"")</f>
        <v/>
      </c>
      <c r="T157" s="94" t="str">
        <f ca="1">IFERROR(INDEX(USUARIOS,MATCH($E157,Tabla1[NOMBRE Y APELLIDOS DEL PARTICIPANTE],0),MATCH($T$1,Tabla1[#Headers],0)),"")</f>
        <v/>
      </c>
      <c r="U157" s="94" t="str">
        <f>IF(Tabla4[[#This Row],[Nombre y apellidos del TITULAR DE LA UC]]="","",Tabla4[[#This Row],[Nombre y apellidos del TITULAR DE LA UC]])</f>
        <v/>
      </c>
      <c r="V157" s="96" t="str">
        <f>IFERROR(VLOOKUP(Tabla4[[#This Row],[Mes de Imputación]],'NO BORRAR'!$E$1:$G$13,2,FALSE),"")</f>
        <v/>
      </c>
      <c r="W157" s="96" t="str">
        <f>IFERROR(VLOOKUP(Tabla4[[#This Row],[Mes de Imputación]],'NO BORRAR'!$E$1:$G$13,3,FALSE),"")</f>
        <v/>
      </c>
      <c r="X157" s="94" t="str">
        <f>IFERROR(VLOOKUP(Tabla4[[#This Row],[Actuación]],'NO BORRAR'!$B$1:$D$8,3,FALSE),"")</f>
        <v/>
      </c>
      <c r="Y157" s="97" t="str">
        <f>IFERROR(VLOOKUP(Tabla4[[#This Row],[Localización]],'NO BORRAR'!$G$15:$H$24,2,FALSE),"")</f>
        <v/>
      </c>
      <c r="Z157" s="93" t="str">
        <f>IFERROR(VLOOKUP(Tabla4[[#This Row],[Actuación]],'NO BORRAR'!$B$1:$C$8,2,FALSE),"")</f>
        <v/>
      </c>
      <c r="AA157" s="93" t="str">
        <f>IF(Tabla4[[#This Row],[Forma de pago]]="TRANSFERENCIA",IFERROR(INDEX(USUARIOS,MATCH($E157,Tabla1[NOMBRE Y APELLIDOS DEL PARTICIPANTE],0),MATCH(A157,Tabla1[#Headers],0)),""),"")</f>
        <v/>
      </c>
      <c r="AB157" s="98" t="str">
        <f>IF(Tabla4[[#This Row],[Forma de pago]]="TARJETA PREPAGO",IFERROR(INDEX(USUARIOS,MATCH($E157,Tabla1[NOMBRE Y APELLIDOS DEL PARTICIPANTE],0),MATCH(A157,Tabla1[#Headers],0)),""),"")</f>
        <v/>
      </c>
      <c r="AC157" s="73" t="str">
        <f>IF(Tabla4[[#This Row],[Forma de pago]]="CHEQUE",Tabla4[[#This Row],[Nombre y apellidos del TITULAR DE LA UC]],(IF(Tabla4[[#This Row],[Forma de pago]]="CHEQUE PORTADOR","AL PORTADOR","")))</f>
        <v/>
      </c>
    </row>
    <row r="158" spans="1:29" x14ac:dyDescent="0.25">
      <c r="A158" s="88"/>
      <c r="B158" s="88"/>
      <c r="C158" s="8"/>
      <c r="D158" s="89"/>
      <c r="E158" s="8"/>
      <c r="F158" s="8" t="str">
        <f>IFERROR(VLOOKUP(Tabla4[[#This Row],[Nombre y apellidos del TITULAR DE LA UC]],Tabla1[[NOMBRE Y APELLIDOS DEL PARTICIPANTE]:[NIE]],3,FALSE),"")</f>
        <v/>
      </c>
      <c r="G158" s="8"/>
      <c r="H158" s="8"/>
      <c r="I158" s="8"/>
      <c r="J158" s="90"/>
      <c r="K158" s="91"/>
      <c r="L158" s="92" t="str">
        <f ca="1">IFERROR(INDEX(USUARIOS,MATCH($E158,Tabla1[NOMBRE Y APELLIDOS DEL PARTICIPANTE],0),MATCH($L$1,Tabla1[#Headers],0)),"")</f>
        <v/>
      </c>
      <c r="M158" s="93" t="str">
        <f>IFERROR(VLOOKUP(Tabla4[[#This Row],[Concepto]]&amp;"/"&amp;Tabla4[[#This Row],[Relación con el proyecto]],Tabla7[[Concepto/Relación con el proyecto]:[DESCRIPCIÓN ASIENTO]],2,FALSE),"")</f>
        <v/>
      </c>
      <c r="N158" s="94" t="str">
        <f>IFERROR(VLOOKUP(Tabla4[[#This Row],[Forma de pago]],'NO BORRAR'!$H$2:$I$6,2,FALSE),"")</f>
        <v/>
      </c>
      <c r="O158" s="95" t="str">
        <f>IF(Tabla4[[#This Row],[Total factura / recibí (3)]]="","",Tabla4[[#This Row],[Total factura / recibí (3)]])</f>
        <v/>
      </c>
      <c r="P158" s="95" t="str">
        <f>IF(Tabla4[[#This Row],[Total factura / recibí (3)]]="","",Tabla4[[#This Row],[Total factura / recibí (3)]])</f>
        <v/>
      </c>
      <c r="Q15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8" s="93" t="str">
        <f>IFERROR(IF(A158="CHEQUE","",IF(A158="EFECTIVO","EFECTIVO",IF(A158="TRANSFERENCIA",VLOOKUP(Tabla4[[#This Row],[Concepto]]&amp;"/"&amp;Tabla4[[#This Row],[Relación con el proyecto]],Tabla7[[Concepto/Relación con el proyecto]:[Nº DOCUMENTO]],5,FALSE),IF(A158="TARJETA PREPAGO",VLOOKUP(Tabla4[[#This Row],[Concepto]]&amp;"/"&amp;Tabla4[[#This Row],[Relación con el proyecto]],Tabla7[[Concepto/Relación con el proyecto]:[Nº DOCUMENTO]],5,FALSE),"")))),"")</f>
        <v/>
      </c>
      <c r="S158" s="94" t="str">
        <f ca="1">IFERROR(INDEX(USUARIOS,MATCH($E158,Tabla1[NOMBRE Y APELLIDOS DEL PARTICIPANTE],0),MATCH($S$1,Tabla1[#Headers],0)),"")</f>
        <v/>
      </c>
      <c r="T158" s="94" t="str">
        <f ca="1">IFERROR(INDEX(USUARIOS,MATCH($E158,Tabla1[NOMBRE Y APELLIDOS DEL PARTICIPANTE],0),MATCH($T$1,Tabla1[#Headers],0)),"")</f>
        <v/>
      </c>
      <c r="U158" s="94" t="str">
        <f>IF(Tabla4[[#This Row],[Nombre y apellidos del TITULAR DE LA UC]]="","",Tabla4[[#This Row],[Nombre y apellidos del TITULAR DE LA UC]])</f>
        <v/>
      </c>
      <c r="V158" s="96" t="str">
        <f>IFERROR(VLOOKUP(Tabla4[[#This Row],[Mes de Imputación]],'NO BORRAR'!$E$1:$G$13,2,FALSE),"")</f>
        <v/>
      </c>
      <c r="W158" s="96" t="str">
        <f>IFERROR(VLOOKUP(Tabla4[[#This Row],[Mes de Imputación]],'NO BORRAR'!$E$1:$G$13,3,FALSE),"")</f>
        <v/>
      </c>
      <c r="X158" s="94" t="str">
        <f>IFERROR(VLOOKUP(Tabla4[[#This Row],[Actuación]],'NO BORRAR'!$B$1:$D$8,3,FALSE),"")</f>
        <v/>
      </c>
      <c r="Y158" s="97" t="str">
        <f>IFERROR(VLOOKUP(Tabla4[[#This Row],[Localización]],'NO BORRAR'!$G$15:$H$24,2,FALSE),"")</f>
        <v/>
      </c>
      <c r="Z158" s="93" t="str">
        <f>IFERROR(VLOOKUP(Tabla4[[#This Row],[Actuación]],'NO BORRAR'!$B$1:$C$8,2,FALSE),"")</f>
        <v/>
      </c>
      <c r="AA158" s="93" t="str">
        <f>IF(Tabla4[[#This Row],[Forma de pago]]="TRANSFERENCIA",IFERROR(INDEX(USUARIOS,MATCH($E158,Tabla1[NOMBRE Y APELLIDOS DEL PARTICIPANTE],0),MATCH(A158,Tabla1[#Headers],0)),""),"")</f>
        <v/>
      </c>
      <c r="AB158" s="98" t="str">
        <f>IF(Tabla4[[#This Row],[Forma de pago]]="TARJETA PREPAGO",IFERROR(INDEX(USUARIOS,MATCH($E158,Tabla1[NOMBRE Y APELLIDOS DEL PARTICIPANTE],0),MATCH(A158,Tabla1[#Headers],0)),""),"")</f>
        <v/>
      </c>
      <c r="AC158" s="73" t="str">
        <f>IF(Tabla4[[#This Row],[Forma de pago]]="CHEQUE",Tabla4[[#This Row],[Nombre y apellidos del TITULAR DE LA UC]],(IF(Tabla4[[#This Row],[Forma de pago]]="CHEQUE PORTADOR","AL PORTADOR","")))</f>
        <v/>
      </c>
    </row>
    <row r="159" spans="1:29" x14ac:dyDescent="0.25">
      <c r="A159" s="88"/>
      <c r="B159" s="88"/>
      <c r="C159" s="8"/>
      <c r="D159" s="89"/>
      <c r="E159" s="8"/>
      <c r="F159" s="8" t="str">
        <f>IFERROR(VLOOKUP(Tabla4[[#This Row],[Nombre y apellidos del TITULAR DE LA UC]],Tabla1[[NOMBRE Y APELLIDOS DEL PARTICIPANTE]:[NIE]],3,FALSE),"")</f>
        <v/>
      </c>
      <c r="G159" s="8"/>
      <c r="H159" s="8"/>
      <c r="I159" s="8"/>
      <c r="J159" s="90"/>
      <c r="K159" s="91"/>
      <c r="L159" s="92" t="str">
        <f ca="1">IFERROR(INDEX(USUARIOS,MATCH($E159,Tabla1[NOMBRE Y APELLIDOS DEL PARTICIPANTE],0),MATCH($L$1,Tabla1[#Headers],0)),"")</f>
        <v/>
      </c>
      <c r="M159" s="93" t="str">
        <f>IFERROR(VLOOKUP(Tabla4[[#This Row],[Concepto]]&amp;"/"&amp;Tabla4[[#This Row],[Relación con el proyecto]],Tabla7[[Concepto/Relación con el proyecto]:[DESCRIPCIÓN ASIENTO]],2,FALSE),"")</f>
        <v/>
      </c>
      <c r="N159" s="94" t="str">
        <f>IFERROR(VLOOKUP(Tabla4[[#This Row],[Forma de pago]],'NO BORRAR'!$H$2:$I$6,2,FALSE),"")</f>
        <v/>
      </c>
      <c r="O159" s="95" t="str">
        <f>IF(Tabla4[[#This Row],[Total factura / recibí (3)]]="","",Tabla4[[#This Row],[Total factura / recibí (3)]])</f>
        <v/>
      </c>
      <c r="P159" s="95" t="str">
        <f>IF(Tabla4[[#This Row],[Total factura / recibí (3)]]="","",Tabla4[[#This Row],[Total factura / recibí (3)]])</f>
        <v/>
      </c>
      <c r="Q15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59" s="93" t="str">
        <f>IFERROR(IF(A159="CHEQUE","",IF(A159="EFECTIVO","EFECTIVO",IF(A159="TRANSFERENCIA",VLOOKUP(Tabla4[[#This Row],[Concepto]]&amp;"/"&amp;Tabla4[[#This Row],[Relación con el proyecto]],Tabla7[[Concepto/Relación con el proyecto]:[Nº DOCUMENTO]],5,FALSE),IF(A159="TARJETA PREPAGO",VLOOKUP(Tabla4[[#This Row],[Concepto]]&amp;"/"&amp;Tabla4[[#This Row],[Relación con el proyecto]],Tabla7[[Concepto/Relación con el proyecto]:[Nº DOCUMENTO]],5,FALSE),"")))),"")</f>
        <v/>
      </c>
      <c r="S159" s="94" t="str">
        <f ca="1">IFERROR(INDEX(USUARIOS,MATCH($E159,Tabla1[NOMBRE Y APELLIDOS DEL PARTICIPANTE],0),MATCH($S$1,Tabla1[#Headers],0)),"")</f>
        <v/>
      </c>
      <c r="T159" s="94" t="str">
        <f ca="1">IFERROR(INDEX(USUARIOS,MATCH($E159,Tabla1[NOMBRE Y APELLIDOS DEL PARTICIPANTE],0),MATCH($T$1,Tabla1[#Headers],0)),"")</f>
        <v/>
      </c>
      <c r="U159" s="94" t="str">
        <f>IF(Tabla4[[#This Row],[Nombre y apellidos del TITULAR DE LA UC]]="","",Tabla4[[#This Row],[Nombre y apellidos del TITULAR DE LA UC]])</f>
        <v/>
      </c>
      <c r="V159" s="96" t="str">
        <f>IFERROR(VLOOKUP(Tabla4[[#This Row],[Mes de Imputación]],'NO BORRAR'!$E$1:$G$13,2,FALSE),"")</f>
        <v/>
      </c>
      <c r="W159" s="96" t="str">
        <f>IFERROR(VLOOKUP(Tabla4[[#This Row],[Mes de Imputación]],'NO BORRAR'!$E$1:$G$13,3,FALSE),"")</f>
        <v/>
      </c>
      <c r="X159" s="94" t="str">
        <f>IFERROR(VLOOKUP(Tabla4[[#This Row],[Actuación]],'NO BORRAR'!$B$1:$D$8,3,FALSE),"")</f>
        <v/>
      </c>
      <c r="Y159" s="97" t="str">
        <f>IFERROR(VLOOKUP(Tabla4[[#This Row],[Localización]],'NO BORRAR'!$G$15:$H$24,2,FALSE),"")</f>
        <v/>
      </c>
      <c r="Z159" s="93" t="str">
        <f>IFERROR(VLOOKUP(Tabla4[[#This Row],[Actuación]],'NO BORRAR'!$B$1:$C$8,2,FALSE),"")</f>
        <v/>
      </c>
      <c r="AA159" s="93" t="str">
        <f>IF(Tabla4[[#This Row],[Forma de pago]]="TRANSFERENCIA",IFERROR(INDEX(USUARIOS,MATCH($E159,Tabla1[NOMBRE Y APELLIDOS DEL PARTICIPANTE],0),MATCH(A159,Tabla1[#Headers],0)),""),"")</f>
        <v/>
      </c>
      <c r="AB159" s="98" t="str">
        <f>IF(Tabla4[[#This Row],[Forma de pago]]="TARJETA PREPAGO",IFERROR(INDEX(USUARIOS,MATCH($E159,Tabla1[NOMBRE Y APELLIDOS DEL PARTICIPANTE],0),MATCH(A159,Tabla1[#Headers],0)),""),"")</f>
        <v/>
      </c>
      <c r="AC159" s="73" t="str">
        <f>IF(Tabla4[[#This Row],[Forma de pago]]="CHEQUE",Tabla4[[#This Row],[Nombre y apellidos del TITULAR DE LA UC]],(IF(Tabla4[[#This Row],[Forma de pago]]="CHEQUE PORTADOR","AL PORTADOR","")))</f>
        <v/>
      </c>
    </row>
    <row r="160" spans="1:29" x14ac:dyDescent="0.25">
      <c r="A160" s="88"/>
      <c r="B160" s="88"/>
      <c r="C160" s="8"/>
      <c r="D160" s="89"/>
      <c r="E160" s="8"/>
      <c r="F160" s="8" t="str">
        <f>IFERROR(VLOOKUP(Tabla4[[#This Row],[Nombre y apellidos del TITULAR DE LA UC]],Tabla1[[NOMBRE Y APELLIDOS DEL PARTICIPANTE]:[NIE]],3,FALSE),"")</f>
        <v/>
      </c>
      <c r="G160" s="8"/>
      <c r="H160" s="8"/>
      <c r="I160" s="8"/>
      <c r="J160" s="90"/>
      <c r="K160" s="91"/>
      <c r="L160" s="92" t="str">
        <f ca="1">IFERROR(INDEX(USUARIOS,MATCH($E160,Tabla1[NOMBRE Y APELLIDOS DEL PARTICIPANTE],0),MATCH($L$1,Tabla1[#Headers],0)),"")</f>
        <v/>
      </c>
      <c r="M160" s="93" t="str">
        <f>IFERROR(VLOOKUP(Tabla4[[#This Row],[Concepto]]&amp;"/"&amp;Tabla4[[#This Row],[Relación con el proyecto]],Tabla7[[Concepto/Relación con el proyecto]:[DESCRIPCIÓN ASIENTO]],2,FALSE),"")</f>
        <v/>
      </c>
      <c r="N160" s="94" t="str">
        <f>IFERROR(VLOOKUP(Tabla4[[#This Row],[Forma de pago]],'NO BORRAR'!$H$2:$I$6,2,FALSE),"")</f>
        <v/>
      </c>
      <c r="O160" s="95" t="str">
        <f>IF(Tabla4[[#This Row],[Total factura / recibí (3)]]="","",Tabla4[[#This Row],[Total factura / recibí (3)]])</f>
        <v/>
      </c>
      <c r="P160" s="95" t="str">
        <f>IF(Tabla4[[#This Row],[Total factura / recibí (3)]]="","",Tabla4[[#This Row],[Total factura / recibí (3)]])</f>
        <v/>
      </c>
      <c r="Q16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0" s="93" t="str">
        <f>IFERROR(IF(A160="CHEQUE","",IF(A160="EFECTIVO","EFECTIVO",IF(A160="TRANSFERENCIA",VLOOKUP(Tabla4[[#This Row],[Concepto]]&amp;"/"&amp;Tabla4[[#This Row],[Relación con el proyecto]],Tabla7[[Concepto/Relación con el proyecto]:[Nº DOCUMENTO]],5,FALSE),IF(A160="TARJETA PREPAGO",VLOOKUP(Tabla4[[#This Row],[Concepto]]&amp;"/"&amp;Tabla4[[#This Row],[Relación con el proyecto]],Tabla7[[Concepto/Relación con el proyecto]:[Nº DOCUMENTO]],5,FALSE),"")))),"")</f>
        <v/>
      </c>
      <c r="S160" s="94" t="str">
        <f ca="1">IFERROR(INDEX(USUARIOS,MATCH($E160,Tabla1[NOMBRE Y APELLIDOS DEL PARTICIPANTE],0),MATCH($S$1,Tabla1[#Headers],0)),"")</f>
        <v/>
      </c>
      <c r="T160" s="94" t="str">
        <f ca="1">IFERROR(INDEX(USUARIOS,MATCH($E160,Tabla1[NOMBRE Y APELLIDOS DEL PARTICIPANTE],0),MATCH($T$1,Tabla1[#Headers],0)),"")</f>
        <v/>
      </c>
      <c r="U160" s="94" t="str">
        <f>IF(Tabla4[[#This Row],[Nombre y apellidos del TITULAR DE LA UC]]="","",Tabla4[[#This Row],[Nombre y apellidos del TITULAR DE LA UC]])</f>
        <v/>
      </c>
      <c r="V160" s="96" t="str">
        <f>IFERROR(VLOOKUP(Tabla4[[#This Row],[Mes de Imputación]],'NO BORRAR'!$E$1:$G$13,2,FALSE),"")</f>
        <v/>
      </c>
      <c r="W160" s="96" t="str">
        <f>IFERROR(VLOOKUP(Tabla4[[#This Row],[Mes de Imputación]],'NO BORRAR'!$E$1:$G$13,3,FALSE),"")</f>
        <v/>
      </c>
      <c r="X160" s="94" t="str">
        <f>IFERROR(VLOOKUP(Tabla4[[#This Row],[Actuación]],'NO BORRAR'!$B$1:$D$8,3,FALSE),"")</f>
        <v/>
      </c>
      <c r="Y160" s="97" t="str">
        <f>IFERROR(VLOOKUP(Tabla4[[#This Row],[Localización]],'NO BORRAR'!$G$15:$H$24,2,FALSE),"")</f>
        <v/>
      </c>
      <c r="Z160" s="93" t="str">
        <f>IFERROR(VLOOKUP(Tabla4[[#This Row],[Actuación]],'NO BORRAR'!$B$1:$C$8,2,FALSE),"")</f>
        <v/>
      </c>
      <c r="AA160" s="93" t="str">
        <f>IF(Tabla4[[#This Row],[Forma de pago]]="TRANSFERENCIA",IFERROR(INDEX(USUARIOS,MATCH($E160,Tabla1[NOMBRE Y APELLIDOS DEL PARTICIPANTE],0),MATCH(A160,Tabla1[#Headers],0)),""),"")</f>
        <v/>
      </c>
      <c r="AB160" s="98" t="str">
        <f>IF(Tabla4[[#This Row],[Forma de pago]]="TARJETA PREPAGO",IFERROR(INDEX(USUARIOS,MATCH($E160,Tabla1[NOMBRE Y APELLIDOS DEL PARTICIPANTE],0),MATCH(A160,Tabla1[#Headers],0)),""),"")</f>
        <v/>
      </c>
      <c r="AC160" s="73" t="str">
        <f>IF(Tabla4[[#This Row],[Forma de pago]]="CHEQUE",Tabla4[[#This Row],[Nombre y apellidos del TITULAR DE LA UC]],(IF(Tabla4[[#This Row],[Forma de pago]]="CHEQUE PORTADOR","AL PORTADOR","")))</f>
        <v/>
      </c>
    </row>
    <row r="161" spans="1:29" x14ac:dyDescent="0.25">
      <c r="A161" s="88"/>
      <c r="B161" s="88"/>
      <c r="C161" s="8"/>
      <c r="D161" s="89"/>
      <c r="E161" s="8"/>
      <c r="F161" s="8" t="str">
        <f>IFERROR(VLOOKUP(Tabla4[[#This Row],[Nombre y apellidos del TITULAR DE LA UC]],Tabla1[[NOMBRE Y APELLIDOS DEL PARTICIPANTE]:[NIE]],3,FALSE),"")</f>
        <v/>
      </c>
      <c r="G161" s="8"/>
      <c r="H161" s="8"/>
      <c r="I161" s="8"/>
      <c r="J161" s="90"/>
      <c r="K161" s="91"/>
      <c r="L161" s="92" t="str">
        <f ca="1">IFERROR(INDEX(USUARIOS,MATCH($E161,Tabla1[NOMBRE Y APELLIDOS DEL PARTICIPANTE],0),MATCH($L$1,Tabla1[#Headers],0)),"")</f>
        <v/>
      </c>
      <c r="M161" s="93" t="str">
        <f>IFERROR(VLOOKUP(Tabla4[[#This Row],[Concepto]]&amp;"/"&amp;Tabla4[[#This Row],[Relación con el proyecto]],Tabla7[[Concepto/Relación con el proyecto]:[DESCRIPCIÓN ASIENTO]],2,FALSE),"")</f>
        <v/>
      </c>
      <c r="N161" s="94" t="str">
        <f>IFERROR(VLOOKUP(Tabla4[[#This Row],[Forma de pago]],'NO BORRAR'!$H$2:$I$6,2,FALSE),"")</f>
        <v/>
      </c>
      <c r="O161" s="95" t="str">
        <f>IF(Tabla4[[#This Row],[Total factura / recibí (3)]]="","",Tabla4[[#This Row],[Total factura / recibí (3)]])</f>
        <v/>
      </c>
      <c r="P161" s="95" t="str">
        <f>IF(Tabla4[[#This Row],[Total factura / recibí (3)]]="","",Tabla4[[#This Row],[Total factura / recibí (3)]])</f>
        <v/>
      </c>
      <c r="Q16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1" s="93" t="str">
        <f>IFERROR(IF(A161="CHEQUE","",IF(A161="EFECTIVO","EFECTIVO",IF(A161="TRANSFERENCIA",VLOOKUP(Tabla4[[#This Row],[Concepto]]&amp;"/"&amp;Tabla4[[#This Row],[Relación con el proyecto]],Tabla7[[Concepto/Relación con el proyecto]:[Nº DOCUMENTO]],5,FALSE),IF(A161="TARJETA PREPAGO",VLOOKUP(Tabla4[[#This Row],[Concepto]]&amp;"/"&amp;Tabla4[[#This Row],[Relación con el proyecto]],Tabla7[[Concepto/Relación con el proyecto]:[Nº DOCUMENTO]],5,FALSE),"")))),"")</f>
        <v/>
      </c>
      <c r="S161" s="94" t="str">
        <f ca="1">IFERROR(INDEX(USUARIOS,MATCH($E161,Tabla1[NOMBRE Y APELLIDOS DEL PARTICIPANTE],0),MATCH($S$1,Tabla1[#Headers],0)),"")</f>
        <v/>
      </c>
      <c r="T161" s="94" t="str">
        <f ca="1">IFERROR(INDEX(USUARIOS,MATCH($E161,Tabla1[NOMBRE Y APELLIDOS DEL PARTICIPANTE],0),MATCH($T$1,Tabla1[#Headers],0)),"")</f>
        <v/>
      </c>
      <c r="U161" s="94" t="str">
        <f>IF(Tabla4[[#This Row],[Nombre y apellidos del TITULAR DE LA UC]]="","",Tabla4[[#This Row],[Nombre y apellidos del TITULAR DE LA UC]])</f>
        <v/>
      </c>
      <c r="V161" s="96" t="str">
        <f>IFERROR(VLOOKUP(Tabla4[[#This Row],[Mes de Imputación]],'NO BORRAR'!$E$1:$G$13,2,FALSE),"")</f>
        <v/>
      </c>
      <c r="W161" s="96" t="str">
        <f>IFERROR(VLOOKUP(Tabla4[[#This Row],[Mes de Imputación]],'NO BORRAR'!$E$1:$G$13,3,FALSE),"")</f>
        <v/>
      </c>
      <c r="X161" s="94" t="str">
        <f>IFERROR(VLOOKUP(Tabla4[[#This Row],[Actuación]],'NO BORRAR'!$B$1:$D$8,3,FALSE),"")</f>
        <v/>
      </c>
      <c r="Y161" s="97" t="str">
        <f>IFERROR(VLOOKUP(Tabla4[[#This Row],[Localización]],'NO BORRAR'!$G$15:$H$24,2,FALSE),"")</f>
        <v/>
      </c>
      <c r="Z161" s="93" t="str">
        <f>IFERROR(VLOOKUP(Tabla4[[#This Row],[Actuación]],'NO BORRAR'!$B$1:$C$8,2,FALSE),"")</f>
        <v/>
      </c>
      <c r="AA161" s="93" t="str">
        <f>IF(Tabla4[[#This Row],[Forma de pago]]="TRANSFERENCIA",IFERROR(INDEX(USUARIOS,MATCH($E161,Tabla1[NOMBRE Y APELLIDOS DEL PARTICIPANTE],0),MATCH(A161,Tabla1[#Headers],0)),""),"")</f>
        <v/>
      </c>
      <c r="AB161" s="98" t="str">
        <f>IF(Tabla4[[#This Row],[Forma de pago]]="TARJETA PREPAGO",IFERROR(INDEX(USUARIOS,MATCH($E161,Tabla1[NOMBRE Y APELLIDOS DEL PARTICIPANTE],0),MATCH(A161,Tabla1[#Headers],0)),""),"")</f>
        <v/>
      </c>
      <c r="AC161" s="73" t="str">
        <f>IF(Tabla4[[#This Row],[Forma de pago]]="CHEQUE",Tabla4[[#This Row],[Nombre y apellidos del TITULAR DE LA UC]],(IF(Tabla4[[#This Row],[Forma de pago]]="CHEQUE PORTADOR","AL PORTADOR","")))</f>
        <v/>
      </c>
    </row>
    <row r="162" spans="1:29" x14ac:dyDescent="0.25">
      <c r="A162" s="88"/>
      <c r="B162" s="88"/>
      <c r="C162" s="8"/>
      <c r="D162" s="89"/>
      <c r="E162" s="8"/>
      <c r="F162" s="8" t="str">
        <f>IFERROR(VLOOKUP(Tabla4[[#This Row],[Nombre y apellidos del TITULAR DE LA UC]],Tabla1[[NOMBRE Y APELLIDOS DEL PARTICIPANTE]:[NIE]],3,FALSE),"")</f>
        <v/>
      </c>
      <c r="G162" s="8"/>
      <c r="H162" s="8"/>
      <c r="I162" s="8"/>
      <c r="J162" s="90"/>
      <c r="K162" s="91"/>
      <c r="L162" s="92" t="str">
        <f ca="1">IFERROR(INDEX(USUARIOS,MATCH($E162,Tabla1[NOMBRE Y APELLIDOS DEL PARTICIPANTE],0),MATCH($L$1,Tabla1[#Headers],0)),"")</f>
        <v/>
      </c>
      <c r="M162" s="93" t="str">
        <f>IFERROR(VLOOKUP(Tabla4[[#This Row],[Concepto]]&amp;"/"&amp;Tabla4[[#This Row],[Relación con el proyecto]],Tabla7[[Concepto/Relación con el proyecto]:[DESCRIPCIÓN ASIENTO]],2,FALSE),"")</f>
        <v/>
      </c>
      <c r="N162" s="94" t="str">
        <f>IFERROR(VLOOKUP(Tabla4[[#This Row],[Forma de pago]],'NO BORRAR'!$H$2:$I$6,2,FALSE),"")</f>
        <v/>
      </c>
      <c r="O162" s="95" t="str">
        <f>IF(Tabla4[[#This Row],[Total factura / recibí (3)]]="","",Tabla4[[#This Row],[Total factura / recibí (3)]])</f>
        <v/>
      </c>
      <c r="P162" s="95" t="str">
        <f>IF(Tabla4[[#This Row],[Total factura / recibí (3)]]="","",Tabla4[[#This Row],[Total factura / recibí (3)]])</f>
        <v/>
      </c>
      <c r="Q16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2" s="93" t="str">
        <f>IFERROR(IF(A162="CHEQUE","",IF(A162="EFECTIVO","EFECTIVO",IF(A162="TRANSFERENCIA",VLOOKUP(Tabla4[[#This Row],[Concepto]]&amp;"/"&amp;Tabla4[[#This Row],[Relación con el proyecto]],Tabla7[[Concepto/Relación con el proyecto]:[Nº DOCUMENTO]],5,FALSE),IF(A162="TARJETA PREPAGO",VLOOKUP(Tabla4[[#This Row],[Concepto]]&amp;"/"&amp;Tabla4[[#This Row],[Relación con el proyecto]],Tabla7[[Concepto/Relación con el proyecto]:[Nº DOCUMENTO]],5,FALSE),"")))),"")</f>
        <v/>
      </c>
      <c r="S162" s="94" t="str">
        <f ca="1">IFERROR(INDEX(USUARIOS,MATCH($E162,Tabla1[NOMBRE Y APELLIDOS DEL PARTICIPANTE],0),MATCH($S$1,Tabla1[#Headers],0)),"")</f>
        <v/>
      </c>
      <c r="T162" s="94" t="str">
        <f ca="1">IFERROR(INDEX(USUARIOS,MATCH($E162,Tabla1[NOMBRE Y APELLIDOS DEL PARTICIPANTE],0),MATCH($T$1,Tabla1[#Headers],0)),"")</f>
        <v/>
      </c>
      <c r="U162" s="94" t="str">
        <f>IF(Tabla4[[#This Row],[Nombre y apellidos del TITULAR DE LA UC]]="","",Tabla4[[#This Row],[Nombre y apellidos del TITULAR DE LA UC]])</f>
        <v/>
      </c>
      <c r="V162" s="96" t="str">
        <f>IFERROR(VLOOKUP(Tabla4[[#This Row],[Mes de Imputación]],'NO BORRAR'!$E$1:$G$13,2,FALSE),"")</f>
        <v/>
      </c>
      <c r="W162" s="96" t="str">
        <f>IFERROR(VLOOKUP(Tabla4[[#This Row],[Mes de Imputación]],'NO BORRAR'!$E$1:$G$13,3,FALSE),"")</f>
        <v/>
      </c>
      <c r="X162" s="94" t="str">
        <f>IFERROR(VLOOKUP(Tabla4[[#This Row],[Actuación]],'NO BORRAR'!$B$1:$D$8,3,FALSE),"")</f>
        <v/>
      </c>
      <c r="Y162" s="97" t="str">
        <f>IFERROR(VLOOKUP(Tabla4[[#This Row],[Localización]],'NO BORRAR'!$G$15:$H$24,2,FALSE),"")</f>
        <v/>
      </c>
      <c r="Z162" s="93" t="str">
        <f>IFERROR(VLOOKUP(Tabla4[[#This Row],[Actuación]],'NO BORRAR'!$B$1:$C$8,2,FALSE),"")</f>
        <v/>
      </c>
      <c r="AA162" s="93" t="str">
        <f>IF(Tabla4[[#This Row],[Forma de pago]]="TRANSFERENCIA",IFERROR(INDEX(USUARIOS,MATCH($E162,Tabla1[NOMBRE Y APELLIDOS DEL PARTICIPANTE],0),MATCH(A162,Tabla1[#Headers],0)),""),"")</f>
        <v/>
      </c>
      <c r="AB162" s="98" t="str">
        <f>IF(Tabla4[[#This Row],[Forma de pago]]="TARJETA PREPAGO",IFERROR(INDEX(USUARIOS,MATCH($E162,Tabla1[NOMBRE Y APELLIDOS DEL PARTICIPANTE],0),MATCH(A162,Tabla1[#Headers],0)),""),"")</f>
        <v/>
      </c>
      <c r="AC162" s="73" t="str">
        <f>IF(Tabla4[[#This Row],[Forma de pago]]="CHEQUE",Tabla4[[#This Row],[Nombre y apellidos del TITULAR DE LA UC]],(IF(Tabla4[[#This Row],[Forma de pago]]="CHEQUE PORTADOR","AL PORTADOR","")))</f>
        <v/>
      </c>
    </row>
    <row r="163" spans="1:29" x14ac:dyDescent="0.25">
      <c r="A163" s="88"/>
      <c r="B163" s="88"/>
      <c r="C163" s="8"/>
      <c r="D163" s="89"/>
      <c r="E163" s="8"/>
      <c r="F163" s="8" t="str">
        <f>IFERROR(VLOOKUP(Tabla4[[#This Row],[Nombre y apellidos del TITULAR DE LA UC]],Tabla1[[NOMBRE Y APELLIDOS DEL PARTICIPANTE]:[NIE]],3,FALSE),"")</f>
        <v/>
      </c>
      <c r="G163" s="8"/>
      <c r="H163" s="8"/>
      <c r="I163" s="8"/>
      <c r="J163" s="90"/>
      <c r="K163" s="91"/>
      <c r="L163" s="92" t="str">
        <f ca="1">IFERROR(INDEX(USUARIOS,MATCH($E163,Tabla1[NOMBRE Y APELLIDOS DEL PARTICIPANTE],0),MATCH($L$1,Tabla1[#Headers],0)),"")</f>
        <v/>
      </c>
      <c r="M163" s="93" t="str">
        <f>IFERROR(VLOOKUP(Tabla4[[#This Row],[Concepto]]&amp;"/"&amp;Tabla4[[#This Row],[Relación con el proyecto]],Tabla7[[Concepto/Relación con el proyecto]:[DESCRIPCIÓN ASIENTO]],2,FALSE),"")</f>
        <v/>
      </c>
      <c r="N163" s="94" t="str">
        <f>IFERROR(VLOOKUP(Tabla4[[#This Row],[Forma de pago]],'NO BORRAR'!$H$2:$I$6,2,FALSE),"")</f>
        <v/>
      </c>
      <c r="O163" s="95" t="str">
        <f>IF(Tabla4[[#This Row],[Total factura / recibí (3)]]="","",Tabla4[[#This Row],[Total factura / recibí (3)]])</f>
        <v/>
      </c>
      <c r="P163" s="95" t="str">
        <f>IF(Tabla4[[#This Row],[Total factura / recibí (3)]]="","",Tabla4[[#This Row],[Total factura / recibí (3)]])</f>
        <v/>
      </c>
      <c r="Q16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3" s="93" t="str">
        <f>IFERROR(IF(A163="CHEQUE","",IF(A163="EFECTIVO","EFECTIVO",IF(A163="TRANSFERENCIA",VLOOKUP(Tabla4[[#This Row],[Concepto]]&amp;"/"&amp;Tabla4[[#This Row],[Relación con el proyecto]],Tabla7[[Concepto/Relación con el proyecto]:[Nº DOCUMENTO]],5,FALSE),IF(A163="TARJETA PREPAGO",VLOOKUP(Tabla4[[#This Row],[Concepto]]&amp;"/"&amp;Tabla4[[#This Row],[Relación con el proyecto]],Tabla7[[Concepto/Relación con el proyecto]:[Nº DOCUMENTO]],5,FALSE),"")))),"")</f>
        <v/>
      </c>
      <c r="S163" s="94" t="str">
        <f ca="1">IFERROR(INDEX(USUARIOS,MATCH($E163,Tabla1[NOMBRE Y APELLIDOS DEL PARTICIPANTE],0),MATCH($S$1,Tabla1[#Headers],0)),"")</f>
        <v/>
      </c>
      <c r="T163" s="94" t="str">
        <f ca="1">IFERROR(INDEX(USUARIOS,MATCH($E163,Tabla1[NOMBRE Y APELLIDOS DEL PARTICIPANTE],0),MATCH($T$1,Tabla1[#Headers],0)),"")</f>
        <v/>
      </c>
      <c r="U163" s="94" t="str">
        <f>IF(Tabla4[[#This Row],[Nombre y apellidos del TITULAR DE LA UC]]="","",Tabla4[[#This Row],[Nombre y apellidos del TITULAR DE LA UC]])</f>
        <v/>
      </c>
      <c r="V163" s="96" t="str">
        <f>IFERROR(VLOOKUP(Tabla4[[#This Row],[Mes de Imputación]],'NO BORRAR'!$E$1:$G$13,2,FALSE),"")</f>
        <v/>
      </c>
      <c r="W163" s="96" t="str">
        <f>IFERROR(VLOOKUP(Tabla4[[#This Row],[Mes de Imputación]],'NO BORRAR'!$E$1:$G$13,3,FALSE),"")</f>
        <v/>
      </c>
      <c r="X163" s="94" t="str">
        <f>IFERROR(VLOOKUP(Tabla4[[#This Row],[Actuación]],'NO BORRAR'!$B$1:$D$8,3,FALSE),"")</f>
        <v/>
      </c>
      <c r="Y163" s="97" t="str">
        <f>IFERROR(VLOOKUP(Tabla4[[#This Row],[Localización]],'NO BORRAR'!$G$15:$H$24,2,FALSE),"")</f>
        <v/>
      </c>
      <c r="Z163" s="93" t="str">
        <f>IFERROR(VLOOKUP(Tabla4[[#This Row],[Actuación]],'NO BORRAR'!$B$1:$C$8,2,FALSE),"")</f>
        <v/>
      </c>
      <c r="AA163" s="93" t="str">
        <f>IF(Tabla4[[#This Row],[Forma de pago]]="TRANSFERENCIA",IFERROR(INDEX(USUARIOS,MATCH($E163,Tabla1[NOMBRE Y APELLIDOS DEL PARTICIPANTE],0),MATCH(A163,Tabla1[#Headers],0)),""),"")</f>
        <v/>
      </c>
      <c r="AB163" s="98" t="str">
        <f>IF(Tabla4[[#This Row],[Forma de pago]]="TARJETA PREPAGO",IFERROR(INDEX(USUARIOS,MATCH($E163,Tabla1[NOMBRE Y APELLIDOS DEL PARTICIPANTE],0),MATCH(A163,Tabla1[#Headers],0)),""),"")</f>
        <v/>
      </c>
      <c r="AC163" s="73" t="str">
        <f>IF(Tabla4[[#This Row],[Forma de pago]]="CHEQUE",Tabla4[[#This Row],[Nombre y apellidos del TITULAR DE LA UC]],(IF(Tabla4[[#This Row],[Forma de pago]]="CHEQUE PORTADOR","AL PORTADOR","")))</f>
        <v/>
      </c>
    </row>
    <row r="164" spans="1:29" x14ac:dyDescent="0.25">
      <c r="A164" s="88"/>
      <c r="B164" s="88"/>
      <c r="C164" s="8"/>
      <c r="D164" s="89"/>
      <c r="E164" s="8"/>
      <c r="F164" s="8" t="str">
        <f>IFERROR(VLOOKUP(Tabla4[[#This Row],[Nombre y apellidos del TITULAR DE LA UC]],Tabla1[[NOMBRE Y APELLIDOS DEL PARTICIPANTE]:[NIE]],3,FALSE),"")</f>
        <v/>
      </c>
      <c r="G164" s="8"/>
      <c r="H164" s="8"/>
      <c r="I164" s="8"/>
      <c r="J164" s="90"/>
      <c r="K164" s="91"/>
      <c r="L164" s="92" t="str">
        <f ca="1">IFERROR(INDEX(USUARIOS,MATCH($E164,Tabla1[NOMBRE Y APELLIDOS DEL PARTICIPANTE],0),MATCH($L$1,Tabla1[#Headers],0)),"")</f>
        <v/>
      </c>
      <c r="M164" s="93" t="str">
        <f>IFERROR(VLOOKUP(Tabla4[[#This Row],[Concepto]]&amp;"/"&amp;Tabla4[[#This Row],[Relación con el proyecto]],Tabla7[[Concepto/Relación con el proyecto]:[DESCRIPCIÓN ASIENTO]],2,FALSE),"")</f>
        <v/>
      </c>
      <c r="N164" s="94" t="str">
        <f>IFERROR(VLOOKUP(Tabla4[[#This Row],[Forma de pago]],'NO BORRAR'!$H$2:$I$6,2,FALSE),"")</f>
        <v/>
      </c>
      <c r="O164" s="95" t="str">
        <f>IF(Tabla4[[#This Row],[Total factura / recibí (3)]]="","",Tabla4[[#This Row],[Total factura / recibí (3)]])</f>
        <v/>
      </c>
      <c r="P164" s="95" t="str">
        <f>IF(Tabla4[[#This Row],[Total factura / recibí (3)]]="","",Tabla4[[#This Row],[Total factura / recibí (3)]])</f>
        <v/>
      </c>
      <c r="Q16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4" s="93" t="str">
        <f>IFERROR(IF(A164="CHEQUE","",IF(A164="EFECTIVO","EFECTIVO",IF(A164="TRANSFERENCIA",VLOOKUP(Tabla4[[#This Row],[Concepto]]&amp;"/"&amp;Tabla4[[#This Row],[Relación con el proyecto]],Tabla7[[Concepto/Relación con el proyecto]:[Nº DOCUMENTO]],5,FALSE),IF(A164="TARJETA PREPAGO",VLOOKUP(Tabla4[[#This Row],[Concepto]]&amp;"/"&amp;Tabla4[[#This Row],[Relación con el proyecto]],Tabla7[[Concepto/Relación con el proyecto]:[Nº DOCUMENTO]],5,FALSE),"")))),"")</f>
        <v/>
      </c>
      <c r="S164" s="94" t="str">
        <f ca="1">IFERROR(INDEX(USUARIOS,MATCH($E164,Tabla1[NOMBRE Y APELLIDOS DEL PARTICIPANTE],0),MATCH($S$1,Tabla1[#Headers],0)),"")</f>
        <v/>
      </c>
      <c r="T164" s="94" t="str">
        <f ca="1">IFERROR(INDEX(USUARIOS,MATCH($E164,Tabla1[NOMBRE Y APELLIDOS DEL PARTICIPANTE],0),MATCH($T$1,Tabla1[#Headers],0)),"")</f>
        <v/>
      </c>
      <c r="U164" s="94" t="str">
        <f>IF(Tabla4[[#This Row],[Nombre y apellidos del TITULAR DE LA UC]]="","",Tabla4[[#This Row],[Nombre y apellidos del TITULAR DE LA UC]])</f>
        <v/>
      </c>
      <c r="V164" s="96" t="str">
        <f>IFERROR(VLOOKUP(Tabla4[[#This Row],[Mes de Imputación]],'NO BORRAR'!$E$1:$G$13,2,FALSE),"")</f>
        <v/>
      </c>
      <c r="W164" s="96" t="str">
        <f>IFERROR(VLOOKUP(Tabla4[[#This Row],[Mes de Imputación]],'NO BORRAR'!$E$1:$G$13,3,FALSE),"")</f>
        <v/>
      </c>
      <c r="X164" s="94" t="str">
        <f>IFERROR(VLOOKUP(Tabla4[[#This Row],[Actuación]],'NO BORRAR'!$B$1:$D$8,3,FALSE),"")</f>
        <v/>
      </c>
      <c r="Y164" s="97" t="str">
        <f>IFERROR(VLOOKUP(Tabla4[[#This Row],[Localización]],'NO BORRAR'!$G$15:$H$24,2,FALSE),"")</f>
        <v/>
      </c>
      <c r="Z164" s="93" t="str">
        <f>IFERROR(VLOOKUP(Tabla4[[#This Row],[Actuación]],'NO BORRAR'!$B$1:$C$8,2,FALSE),"")</f>
        <v/>
      </c>
      <c r="AA164" s="93" t="str">
        <f>IF(Tabla4[[#This Row],[Forma de pago]]="TRANSFERENCIA",IFERROR(INDEX(USUARIOS,MATCH($E164,Tabla1[NOMBRE Y APELLIDOS DEL PARTICIPANTE],0),MATCH(A164,Tabla1[#Headers],0)),""),"")</f>
        <v/>
      </c>
      <c r="AB164" s="98" t="str">
        <f>IF(Tabla4[[#This Row],[Forma de pago]]="TARJETA PREPAGO",IFERROR(INDEX(USUARIOS,MATCH($E164,Tabla1[NOMBRE Y APELLIDOS DEL PARTICIPANTE],0),MATCH(A164,Tabla1[#Headers],0)),""),"")</f>
        <v/>
      </c>
      <c r="AC164" s="73" t="str">
        <f>IF(Tabla4[[#This Row],[Forma de pago]]="CHEQUE",Tabla4[[#This Row],[Nombre y apellidos del TITULAR DE LA UC]],(IF(Tabla4[[#This Row],[Forma de pago]]="CHEQUE PORTADOR","AL PORTADOR","")))</f>
        <v/>
      </c>
    </row>
    <row r="165" spans="1:29" x14ac:dyDescent="0.25">
      <c r="A165" s="88"/>
      <c r="B165" s="88"/>
      <c r="C165" s="8"/>
      <c r="D165" s="89"/>
      <c r="E165" s="8"/>
      <c r="F165" s="8" t="str">
        <f>IFERROR(VLOOKUP(Tabla4[[#This Row],[Nombre y apellidos del TITULAR DE LA UC]],Tabla1[[NOMBRE Y APELLIDOS DEL PARTICIPANTE]:[NIE]],3,FALSE),"")</f>
        <v/>
      </c>
      <c r="G165" s="8"/>
      <c r="H165" s="8"/>
      <c r="I165" s="8"/>
      <c r="J165" s="90"/>
      <c r="K165" s="91"/>
      <c r="L165" s="92" t="str">
        <f ca="1">IFERROR(INDEX(USUARIOS,MATCH($E165,Tabla1[NOMBRE Y APELLIDOS DEL PARTICIPANTE],0),MATCH($L$1,Tabla1[#Headers],0)),"")</f>
        <v/>
      </c>
      <c r="M165" s="93" t="str">
        <f>IFERROR(VLOOKUP(Tabla4[[#This Row],[Concepto]]&amp;"/"&amp;Tabla4[[#This Row],[Relación con el proyecto]],Tabla7[[Concepto/Relación con el proyecto]:[DESCRIPCIÓN ASIENTO]],2,FALSE),"")</f>
        <v/>
      </c>
      <c r="N165" s="94" t="str">
        <f>IFERROR(VLOOKUP(Tabla4[[#This Row],[Forma de pago]],'NO BORRAR'!$H$2:$I$6,2,FALSE),"")</f>
        <v/>
      </c>
      <c r="O165" s="95" t="str">
        <f>IF(Tabla4[[#This Row],[Total factura / recibí (3)]]="","",Tabla4[[#This Row],[Total factura / recibí (3)]])</f>
        <v/>
      </c>
      <c r="P165" s="95" t="str">
        <f>IF(Tabla4[[#This Row],[Total factura / recibí (3)]]="","",Tabla4[[#This Row],[Total factura / recibí (3)]])</f>
        <v/>
      </c>
      <c r="Q16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5" s="93" t="str">
        <f>IFERROR(IF(A165="CHEQUE","",IF(A165="EFECTIVO","EFECTIVO",IF(A165="TRANSFERENCIA",VLOOKUP(Tabla4[[#This Row],[Concepto]]&amp;"/"&amp;Tabla4[[#This Row],[Relación con el proyecto]],Tabla7[[Concepto/Relación con el proyecto]:[Nº DOCUMENTO]],5,FALSE),IF(A165="TARJETA PREPAGO",VLOOKUP(Tabla4[[#This Row],[Concepto]]&amp;"/"&amp;Tabla4[[#This Row],[Relación con el proyecto]],Tabla7[[Concepto/Relación con el proyecto]:[Nº DOCUMENTO]],5,FALSE),"")))),"")</f>
        <v/>
      </c>
      <c r="S165" s="94" t="str">
        <f ca="1">IFERROR(INDEX(USUARIOS,MATCH($E165,Tabla1[NOMBRE Y APELLIDOS DEL PARTICIPANTE],0),MATCH($S$1,Tabla1[#Headers],0)),"")</f>
        <v/>
      </c>
      <c r="T165" s="94" t="str">
        <f ca="1">IFERROR(INDEX(USUARIOS,MATCH($E165,Tabla1[NOMBRE Y APELLIDOS DEL PARTICIPANTE],0),MATCH($T$1,Tabla1[#Headers],0)),"")</f>
        <v/>
      </c>
      <c r="U165" s="94" t="str">
        <f>IF(Tabla4[[#This Row],[Nombre y apellidos del TITULAR DE LA UC]]="","",Tabla4[[#This Row],[Nombre y apellidos del TITULAR DE LA UC]])</f>
        <v/>
      </c>
      <c r="V165" s="96" t="str">
        <f>IFERROR(VLOOKUP(Tabla4[[#This Row],[Mes de Imputación]],'NO BORRAR'!$E$1:$G$13,2,FALSE),"")</f>
        <v/>
      </c>
      <c r="W165" s="96" t="str">
        <f>IFERROR(VLOOKUP(Tabla4[[#This Row],[Mes de Imputación]],'NO BORRAR'!$E$1:$G$13,3,FALSE),"")</f>
        <v/>
      </c>
      <c r="X165" s="94" t="str">
        <f>IFERROR(VLOOKUP(Tabla4[[#This Row],[Actuación]],'NO BORRAR'!$B$1:$D$8,3,FALSE),"")</f>
        <v/>
      </c>
      <c r="Y165" s="97" t="str">
        <f>IFERROR(VLOOKUP(Tabla4[[#This Row],[Localización]],'NO BORRAR'!$G$15:$H$24,2,FALSE),"")</f>
        <v/>
      </c>
      <c r="Z165" s="93" t="str">
        <f>IFERROR(VLOOKUP(Tabla4[[#This Row],[Actuación]],'NO BORRAR'!$B$1:$C$8,2,FALSE),"")</f>
        <v/>
      </c>
      <c r="AA165" s="93" t="str">
        <f>IF(Tabla4[[#This Row],[Forma de pago]]="TRANSFERENCIA",IFERROR(INDEX(USUARIOS,MATCH($E165,Tabla1[NOMBRE Y APELLIDOS DEL PARTICIPANTE],0),MATCH(A165,Tabla1[#Headers],0)),""),"")</f>
        <v/>
      </c>
      <c r="AB165" s="98" t="str">
        <f>IF(Tabla4[[#This Row],[Forma de pago]]="TARJETA PREPAGO",IFERROR(INDEX(USUARIOS,MATCH($E165,Tabla1[NOMBRE Y APELLIDOS DEL PARTICIPANTE],0),MATCH(A165,Tabla1[#Headers],0)),""),"")</f>
        <v/>
      </c>
      <c r="AC165" s="73" t="str">
        <f>IF(Tabla4[[#This Row],[Forma de pago]]="CHEQUE",Tabla4[[#This Row],[Nombre y apellidos del TITULAR DE LA UC]],(IF(Tabla4[[#This Row],[Forma de pago]]="CHEQUE PORTADOR","AL PORTADOR","")))</f>
        <v/>
      </c>
    </row>
    <row r="166" spans="1:29" x14ac:dyDescent="0.25">
      <c r="A166" s="88"/>
      <c r="B166" s="88"/>
      <c r="C166" s="8"/>
      <c r="D166" s="89"/>
      <c r="E166" s="8"/>
      <c r="F166" s="8" t="str">
        <f>IFERROR(VLOOKUP(Tabla4[[#This Row],[Nombre y apellidos del TITULAR DE LA UC]],Tabla1[[NOMBRE Y APELLIDOS DEL PARTICIPANTE]:[NIE]],3,FALSE),"")</f>
        <v/>
      </c>
      <c r="G166" s="8"/>
      <c r="H166" s="8"/>
      <c r="I166" s="8"/>
      <c r="J166" s="90"/>
      <c r="K166" s="91"/>
      <c r="L166" s="92" t="str">
        <f ca="1">IFERROR(INDEX(USUARIOS,MATCH($E166,Tabla1[NOMBRE Y APELLIDOS DEL PARTICIPANTE],0),MATCH($L$1,Tabla1[#Headers],0)),"")</f>
        <v/>
      </c>
      <c r="M166" s="93" t="str">
        <f>IFERROR(VLOOKUP(Tabla4[[#This Row],[Concepto]]&amp;"/"&amp;Tabla4[[#This Row],[Relación con el proyecto]],Tabla7[[Concepto/Relación con el proyecto]:[DESCRIPCIÓN ASIENTO]],2,FALSE),"")</f>
        <v/>
      </c>
      <c r="N166" s="94" t="str">
        <f>IFERROR(VLOOKUP(Tabla4[[#This Row],[Forma de pago]],'NO BORRAR'!$H$2:$I$6,2,FALSE),"")</f>
        <v/>
      </c>
      <c r="O166" s="95" t="str">
        <f>IF(Tabla4[[#This Row],[Total factura / recibí (3)]]="","",Tabla4[[#This Row],[Total factura / recibí (3)]])</f>
        <v/>
      </c>
      <c r="P166" s="95" t="str">
        <f>IF(Tabla4[[#This Row],[Total factura / recibí (3)]]="","",Tabla4[[#This Row],[Total factura / recibí (3)]])</f>
        <v/>
      </c>
      <c r="Q16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6" s="93" t="str">
        <f>IFERROR(IF(A166="CHEQUE","",IF(A166="EFECTIVO","EFECTIVO",IF(A166="TRANSFERENCIA",VLOOKUP(Tabla4[[#This Row],[Concepto]]&amp;"/"&amp;Tabla4[[#This Row],[Relación con el proyecto]],Tabla7[[Concepto/Relación con el proyecto]:[Nº DOCUMENTO]],5,FALSE),IF(A166="TARJETA PREPAGO",VLOOKUP(Tabla4[[#This Row],[Concepto]]&amp;"/"&amp;Tabla4[[#This Row],[Relación con el proyecto]],Tabla7[[Concepto/Relación con el proyecto]:[Nº DOCUMENTO]],5,FALSE),"")))),"")</f>
        <v/>
      </c>
      <c r="S166" s="94" t="str">
        <f ca="1">IFERROR(INDEX(USUARIOS,MATCH($E166,Tabla1[NOMBRE Y APELLIDOS DEL PARTICIPANTE],0),MATCH($S$1,Tabla1[#Headers],0)),"")</f>
        <v/>
      </c>
      <c r="T166" s="94" t="str">
        <f ca="1">IFERROR(INDEX(USUARIOS,MATCH($E166,Tabla1[NOMBRE Y APELLIDOS DEL PARTICIPANTE],0),MATCH($T$1,Tabla1[#Headers],0)),"")</f>
        <v/>
      </c>
      <c r="U166" s="94" t="str">
        <f>IF(Tabla4[[#This Row],[Nombre y apellidos del TITULAR DE LA UC]]="","",Tabla4[[#This Row],[Nombre y apellidos del TITULAR DE LA UC]])</f>
        <v/>
      </c>
      <c r="V166" s="96" t="str">
        <f>IFERROR(VLOOKUP(Tabla4[[#This Row],[Mes de Imputación]],'NO BORRAR'!$E$1:$G$13,2,FALSE),"")</f>
        <v/>
      </c>
      <c r="W166" s="96" t="str">
        <f>IFERROR(VLOOKUP(Tabla4[[#This Row],[Mes de Imputación]],'NO BORRAR'!$E$1:$G$13,3,FALSE),"")</f>
        <v/>
      </c>
      <c r="X166" s="94" t="str">
        <f>IFERROR(VLOOKUP(Tabla4[[#This Row],[Actuación]],'NO BORRAR'!$B$1:$D$8,3,FALSE),"")</f>
        <v/>
      </c>
      <c r="Y166" s="97" t="str">
        <f>IFERROR(VLOOKUP(Tabla4[[#This Row],[Localización]],'NO BORRAR'!$G$15:$H$24,2,FALSE),"")</f>
        <v/>
      </c>
      <c r="Z166" s="93" t="str">
        <f>IFERROR(VLOOKUP(Tabla4[[#This Row],[Actuación]],'NO BORRAR'!$B$1:$C$8,2,FALSE),"")</f>
        <v/>
      </c>
      <c r="AA166" s="93" t="str">
        <f>IF(Tabla4[[#This Row],[Forma de pago]]="TRANSFERENCIA",IFERROR(INDEX(USUARIOS,MATCH($E166,Tabla1[NOMBRE Y APELLIDOS DEL PARTICIPANTE],0),MATCH(A166,Tabla1[#Headers],0)),""),"")</f>
        <v/>
      </c>
      <c r="AB166" s="98" t="str">
        <f>IF(Tabla4[[#This Row],[Forma de pago]]="TARJETA PREPAGO",IFERROR(INDEX(USUARIOS,MATCH($E166,Tabla1[NOMBRE Y APELLIDOS DEL PARTICIPANTE],0),MATCH(A166,Tabla1[#Headers],0)),""),"")</f>
        <v/>
      </c>
      <c r="AC166" s="73" t="str">
        <f>IF(Tabla4[[#This Row],[Forma de pago]]="CHEQUE",Tabla4[[#This Row],[Nombre y apellidos del TITULAR DE LA UC]],(IF(Tabla4[[#This Row],[Forma de pago]]="CHEQUE PORTADOR","AL PORTADOR","")))</f>
        <v/>
      </c>
    </row>
    <row r="167" spans="1:29" x14ac:dyDescent="0.25">
      <c r="A167" s="88"/>
      <c r="B167" s="88"/>
      <c r="C167" s="8"/>
      <c r="D167" s="89"/>
      <c r="E167" s="8"/>
      <c r="F167" s="8" t="str">
        <f>IFERROR(VLOOKUP(Tabla4[[#This Row],[Nombre y apellidos del TITULAR DE LA UC]],Tabla1[[NOMBRE Y APELLIDOS DEL PARTICIPANTE]:[NIE]],3,FALSE),"")</f>
        <v/>
      </c>
      <c r="G167" s="8"/>
      <c r="H167" s="8"/>
      <c r="I167" s="8"/>
      <c r="J167" s="90"/>
      <c r="K167" s="91"/>
      <c r="L167" s="92" t="str">
        <f ca="1">IFERROR(INDEX(USUARIOS,MATCH($E167,Tabla1[NOMBRE Y APELLIDOS DEL PARTICIPANTE],0),MATCH($L$1,Tabla1[#Headers],0)),"")</f>
        <v/>
      </c>
      <c r="M167" s="93" t="str">
        <f>IFERROR(VLOOKUP(Tabla4[[#This Row],[Concepto]]&amp;"/"&amp;Tabla4[[#This Row],[Relación con el proyecto]],Tabla7[[Concepto/Relación con el proyecto]:[DESCRIPCIÓN ASIENTO]],2,FALSE),"")</f>
        <v/>
      </c>
      <c r="N167" s="94" t="str">
        <f>IFERROR(VLOOKUP(Tabla4[[#This Row],[Forma de pago]],'NO BORRAR'!$H$2:$I$6,2,FALSE),"")</f>
        <v/>
      </c>
      <c r="O167" s="95" t="str">
        <f>IF(Tabla4[[#This Row],[Total factura / recibí (3)]]="","",Tabla4[[#This Row],[Total factura / recibí (3)]])</f>
        <v/>
      </c>
      <c r="P167" s="95" t="str">
        <f>IF(Tabla4[[#This Row],[Total factura / recibí (3)]]="","",Tabla4[[#This Row],[Total factura / recibí (3)]])</f>
        <v/>
      </c>
      <c r="Q16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7" s="93" t="str">
        <f>IFERROR(IF(A167="CHEQUE","",IF(A167="EFECTIVO","EFECTIVO",IF(A167="TRANSFERENCIA",VLOOKUP(Tabla4[[#This Row],[Concepto]]&amp;"/"&amp;Tabla4[[#This Row],[Relación con el proyecto]],Tabla7[[Concepto/Relación con el proyecto]:[Nº DOCUMENTO]],5,FALSE),IF(A167="TARJETA PREPAGO",VLOOKUP(Tabla4[[#This Row],[Concepto]]&amp;"/"&amp;Tabla4[[#This Row],[Relación con el proyecto]],Tabla7[[Concepto/Relación con el proyecto]:[Nº DOCUMENTO]],5,FALSE),"")))),"")</f>
        <v/>
      </c>
      <c r="S167" s="94" t="str">
        <f ca="1">IFERROR(INDEX(USUARIOS,MATCH($E167,Tabla1[NOMBRE Y APELLIDOS DEL PARTICIPANTE],0),MATCH($S$1,Tabla1[#Headers],0)),"")</f>
        <v/>
      </c>
      <c r="T167" s="94" t="str">
        <f ca="1">IFERROR(INDEX(USUARIOS,MATCH($E167,Tabla1[NOMBRE Y APELLIDOS DEL PARTICIPANTE],0),MATCH($T$1,Tabla1[#Headers],0)),"")</f>
        <v/>
      </c>
      <c r="U167" s="94" t="str">
        <f>IF(Tabla4[[#This Row],[Nombre y apellidos del TITULAR DE LA UC]]="","",Tabla4[[#This Row],[Nombre y apellidos del TITULAR DE LA UC]])</f>
        <v/>
      </c>
      <c r="V167" s="96" t="str">
        <f>IFERROR(VLOOKUP(Tabla4[[#This Row],[Mes de Imputación]],'NO BORRAR'!$E$1:$G$13,2,FALSE),"")</f>
        <v/>
      </c>
      <c r="W167" s="96" t="str">
        <f>IFERROR(VLOOKUP(Tabla4[[#This Row],[Mes de Imputación]],'NO BORRAR'!$E$1:$G$13,3,FALSE),"")</f>
        <v/>
      </c>
      <c r="X167" s="94" t="str">
        <f>IFERROR(VLOOKUP(Tabla4[[#This Row],[Actuación]],'NO BORRAR'!$B$1:$D$8,3,FALSE),"")</f>
        <v/>
      </c>
      <c r="Y167" s="97" t="str">
        <f>IFERROR(VLOOKUP(Tabla4[[#This Row],[Localización]],'NO BORRAR'!$G$15:$H$24,2,FALSE),"")</f>
        <v/>
      </c>
      <c r="Z167" s="93" t="str">
        <f>IFERROR(VLOOKUP(Tabla4[[#This Row],[Actuación]],'NO BORRAR'!$B$1:$C$8,2,FALSE),"")</f>
        <v/>
      </c>
      <c r="AA167" s="93" t="str">
        <f>IF(Tabla4[[#This Row],[Forma de pago]]="TRANSFERENCIA",IFERROR(INDEX(USUARIOS,MATCH($E167,Tabla1[NOMBRE Y APELLIDOS DEL PARTICIPANTE],0),MATCH(A167,Tabla1[#Headers],0)),""),"")</f>
        <v/>
      </c>
      <c r="AB167" s="98" t="str">
        <f>IF(Tabla4[[#This Row],[Forma de pago]]="TARJETA PREPAGO",IFERROR(INDEX(USUARIOS,MATCH($E167,Tabla1[NOMBRE Y APELLIDOS DEL PARTICIPANTE],0),MATCH(A167,Tabla1[#Headers],0)),""),"")</f>
        <v/>
      </c>
      <c r="AC167" s="73" t="str">
        <f>IF(Tabla4[[#This Row],[Forma de pago]]="CHEQUE",Tabla4[[#This Row],[Nombre y apellidos del TITULAR DE LA UC]],(IF(Tabla4[[#This Row],[Forma de pago]]="CHEQUE PORTADOR","AL PORTADOR","")))</f>
        <v/>
      </c>
    </row>
    <row r="168" spans="1:29" x14ac:dyDescent="0.25">
      <c r="A168" s="88"/>
      <c r="B168" s="88"/>
      <c r="C168" s="8"/>
      <c r="D168" s="89"/>
      <c r="E168" s="8"/>
      <c r="F168" s="8" t="str">
        <f>IFERROR(VLOOKUP(Tabla4[[#This Row],[Nombre y apellidos del TITULAR DE LA UC]],Tabla1[[NOMBRE Y APELLIDOS DEL PARTICIPANTE]:[NIE]],3,FALSE),"")</f>
        <v/>
      </c>
      <c r="G168" s="8"/>
      <c r="H168" s="8"/>
      <c r="I168" s="8"/>
      <c r="J168" s="90"/>
      <c r="K168" s="91"/>
      <c r="L168" s="92" t="str">
        <f ca="1">IFERROR(INDEX(USUARIOS,MATCH($E168,Tabla1[NOMBRE Y APELLIDOS DEL PARTICIPANTE],0),MATCH($L$1,Tabla1[#Headers],0)),"")</f>
        <v/>
      </c>
      <c r="M168" s="93" t="str">
        <f>IFERROR(VLOOKUP(Tabla4[[#This Row],[Concepto]]&amp;"/"&amp;Tabla4[[#This Row],[Relación con el proyecto]],Tabla7[[Concepto/Relación con el proyecto]:[DESCRIPCIÓN ASIENTO]],2,FALSE),"")</f>
        <v/>
      </c>
      <c r="N168" s="94" t="str">
        <f>IFERROR(VLOOKUP(Tabla4[[#This Row],[Forma de pago]],'NO BORRAR'!$H$2:$I$6,2,FALSE),"")</f>
        <v/>
      </c>
      <c r="O168" s="95" t="str">
        <f>IF(Tabla4[[#This Row],[Total factura / recibí (3)]]="","",Tabla4[[#This Row],[Total factura / recibí (3)]])</f>
        <v/>
      </c>
      <c r="P168" s="95" t="str">
        <f>IF(Tabla4[[#This Row],[Total factura / recibí (3)]]="","",Tabla4[[#This Row],[Total factura / recibí (3)]])</f>
        <v/>
      </c>
      <c r="Q16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8" s="93" t="str">
        <f>IFERROR(IF(A168="CHEQUE","",IF(A168="EFECTIVO","EFECTIVO",IF(A168="TRANSFERENCIA",VLOOKUP(Tabla4[[#This Row],[Concepto]]&amp;"/"&amp;Tabla4[[#This Row],[Relación con el proyecto]],Tabla7[[Concepto/Relación con el proyecto]:[Nº DOCUMENTO]],5,FALSE),IF(A168="TARJETA PREPAGO",VLOOKUP(Tabla4[[#This Row],[Concepto]]&amp;"/"&amp;Tabla4[[#This Row],[Relación con el proyecto]],Tabla7[[Concepto/Relación con el proyecto]:[Nº DOCUMENTO]],5,FALSE),"")))),"")</f>
        <v/>
      </c>
      <c r="S168" s="94" t="str">
        <f ca="1">IFERROR(INDEX(USUARIOS,MATCH($E168,Tabla1[NOMBRE Y APELLIDOS DEL PARTICIPANTE],0),MATCH($S$1,Tabla1[#Headers],0)),"")</f>
        <v/>
      </c>
      <c r="T168" s="94" t="str">
        <f ca="1">IFERROR(INDEX(USUARIOS,MATCH($E168,Tabla1[NOMBRE Y APELLIDOS DEL PARTICIPANTE],0),MATCH($T$1,Tabla1[#Headers],0)),"")</f>
        <v/>
      </c>
      <c r="U168" s="94" t="str">
        <f>IF(Tabla4[[#This Row],[Nombre y apellidos del TITULAR DE LA UC]]="","",Tabla4[[#This Row],[Nombre y apellidos del TITULAR DE LA UC]])</f>
        <v/>
      </c>
      <c r="V168" s="96" t="str">
        <f>IFERROR(VLOOKUP(Tabla4[[#This Row],[Mes de Imputación]],'NO BORRAR'!$E$1:$G$13,2,FALSE),"")</f>
        <v/>
      </c>
      <c r="W168" s="96" t="str">
        <f>IFERROR(VLOOKUP(Tabla4[[#This Row],[Mes de Imputación]],'NO BORRAR'!$E$1:$G$13,3,FALSE),"")</f>
        <v/>
      </c>
      <c r="X168" s="94" t="str">
        <f>IFERROR(VLOOKUP(Tabla4[[#This Row],[Actuación]],'NO BORRAR'!$B$1:$D$8,3,FALSE),"")</f>
        <v/>
      </c>
      <c r="Y168" s="97" t="str">
        <f>IFERROR(VLOOKUP(Tabla4[[#This Row],[Localización]],'NO BORRAR'!$G$15:$H$24,2,FALSE),"")</f>
        <v/>
      </c>
      <c r="Z168" s="93" t="str">
        <f>IFERROR(VLOOKUP(Tabla4[[#This Row],[Actuación]],'NO BORRAR'!$B$1:$C$8,2,FALSE),"")</f>
        <v/>
      </c>
      <c r="AA168" s="93" t="str">
        <f>IF(Tabla4[[#This Row],[Forma de pago]]="TRANSFERENCIA",IFERROR(INDEX(USUARIOS,MATCH($E168,Tabla1[NOMBRE Y APELLIDOS DEL PARTICIPANTE],0),MATCH(A168,Tabla1[#Headers],0)),""),"")</f>
        <v/>
      </c>
      <c r="AB168" s="98" t="str">
        <f>IF(Tabla4[[#This Row],[Forma de pago]]="TARJETA PREPAGO",IFERROR(INDEX(USUARIOS,MATCH($E168,Tabla1[NOMBRE Y APELLIDOS DEL PARTICIPANTE],0),MATCH(A168,Tabla1[#Headers],0)),""),"")</f>
        <v/>
      </c>
      <c r="AC168" s="73" t="str">
        <f>IF(Tabla4[[#This Row],[Forma de pago]]="CHEQUE",Tabla4[[#This Row],[Nombre y apellidos del TITULAR DE LA UC]],(IF(Tabla4[[#This Row],[Forma de pago]]="CHEQUE PORTADOR","AL PORTADOR","")))</f>
        <v/>
      </c>
    </row>
    <row r="169" spans="1:29" x14ac:dyDescent="0.25">
      <c r="A169" s="88"/>
      <c r="B169" s="88"/>
      <c r="C169" s="8"/>
      <c r="D169" s="89"/>
      <c r="E169" s="8"/>
      <c r="F169" s="8" t="str">
        <f>IFERROR(VLOOKUP(Tabla4[[#This Row],[Nombre y apellidos del TITULAR DE LA UC]],Tabla1[[NOMBRE Y APELLIDOS DEL PARTICIPANTE]:[NIE]],3,FALSE),"")</f>
        <v/>
      </c>
      <c r="G169" s="8"/>
      <c r="H169" s="8"/>
      <c r="I169" s="8"/>
      <c r="J169" s="90"/>
      <c r="K169" s="91"/>
      <c r="L169" s="92" t="str">
        <f ca="1">IFERROR(INDEX(USUARIOS,MATCH($E169,Tabla1[NOMBRE Y APELLIDOS DEL PARTICIPANTE],0),MATCH($L$1,Tabla1[#Headers],0)),"")</f>
        <v/>
      </c>
      <c r="M169" s="93" t="str">
        <f>IFERROR(VLOOKUP(Tabla4[[#This Row],[Concepto]]&amp;"/"&amp;Tabla4[[#This Row],[Relación con el proyecto]],Tabla7[[Concepto/Relación con el proyecto]:[DESCRIPCIÓN ASIENTO]],2,FALSE),"")</f>
        <v/>
      </c>
      <c r="N169" s="94" t="str">
        <f>IFERROR(VLOOKUP(Tabla4[[#This Row],[Forma de pago]],'NO BORRAR'!$H$2:$I$6,2,FALSE),"")</f>
        <v/>
      </c>
      <c r="O169" s="95" t="str">
        <f>IF(Tabla4[[#This Row],[Total factura / recibí (3)]]="","",Tabla4[[#This Row],[Total factura / recibí (3)]])</f>
        <v/>
      </c>
      <c r="P169" s="95" t="str">
        <f>IF(Tabla4[[#This Row],[Total factura / recibí (3)]]="","",Tabla4[[#This Row],[Total factura / recibí (3)]])</f>
        <v/>
      </c>
      <c r="Q16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69" s="93" t="str">
        <f>IFERROR(IF(A169="CHEQUE","",IF(A169="EFECTIVO","EFECTIVO",IF(A169="TRANSFERENCIA",VLOOKUP(Tabla4[[#This Row],[Concepto]]&amp;"/"&amp;Tabla4[[#This Row],[Relación con el proyecto]],Tabla7[[Concepto/Relación con el proyecto]:[Nº DOCUMENTO]],5,FALSE),IF(A169="TARJETA PREPAGO",VLOOKUP(Tabla4[[#This Row],[Concepto]]&amp;"/"&amp;Tabla4[[#This Row],[Relación con el proyecto]],Tabla7[[Concepto/Relación con el proyecto]:[Nº DOCUMENTO]],5,FALSE),"")))),"")</f>
        <v/>
      </c>
      <c r="S169" s="94" t="str">
        <f ca="1">IFERROR(INDEX(USUARIOS,MATCH($E169,Tabla1[NOMBRE Y APELLIDOS DEL PARTICIPANTE],0),MATCH($S$1,Tabla1[#Headers],0)),"")</f>
        <v/>
      </c>
      <c r="T169" s="94" t="str">
        <f ca="1">IFERROR(INDEX(USUARIOS,MATCH($E169,Tabla1[NOMBRE Y APELLIDOS DEL PARTICIPANTE],0),MATCH($T$1,Tabla1[#Headers],0)),"")</f>
        <v/>
      </c>
      <c r="U169" s="94" t="str">
        <f>IF(Tabla4[[#This Row],[Nombre y apellidos del TITULAR DE LA UC]]="","",Tabla4[[#This Row],[Nombre y apellidos del TITULAR DE LA UC]])</f>
        <v/>
      </c>
      <c r="V169" s="96" t="str">
        <f>IFERROR(VLOOKUP(Tabla4[[#This Row],[Mes de Imputación]],'NO BORRAR'!$E$1:$G$13,2,FALSE),"")</f>
        <v/>
      </c>
      <c r="W169" s="96" t="str">
        <f>IFERROR(VLOOKUP(Tabla4[[#This Row],[Mes de Imputación]],'NO BORRAR'!$E$1:$G$13,3,FALSE),"")</f>
        <v/>
      </c>
      <c r="X169" s="94" t="str">
        <f>IFERROR(VLOOKUP(Tabla4[[#This Row],[Actuación]],'NO BORRAR'!$B$1:$D$8,3,FALSE),"")</f>
        <v/>
      </c>
      <c r="Y169" s="97" t="str">
        <f>IFERROR(VLOOKUP(Tabla4[[#This Row],[Localización]],'NO BORRAR'!$G$15:$H$24,2,FALSE),"")</f>
        <v/>
      </c>
      <c r="Z169" s="93" t="str">
        <f>IFERROR(VLOOKUP(Tabla4[[#This Row],[Actuación]],'NO BORRAR'!$B$1:$C$8,2,FALSE),"")</f>
        <v/>
      </c>
      <c r="AA169" s="93" t="str">
        <f>IF(Tabla4[[#This Row],[Forma de pago]]="TRANSFERENCIA",IFERROR(INDEX(USUARIOS,MATCH($E169,Tabla1[NOMBRE Y APELLIDOS DEL PARTICIPANTE],0),MATCH(A169,Tabla1[#Headers],0)),""),"")</f>
        <v/>
      </c>
      <c r="AB169" s="98" t="str">
        <f>IF(Tabla4[[#This Row],[Forma de pago]]="TARJETA PREPAGO",IFERROR(INDEX(USUARIOS,MATCH($E169,Tabla1[NOMBRE Y APELLIDOS DEL PARTICIPANTE],0),MATCH(A169,Tabla1[#Headers],0)),""),"")</f>
        <v/>
      </c>
      <c r="AC169" s="73" t="str">
        <f>IF(Tabla4[[#This Row],[Forma de pago]]="CHEQUE",Tabla4[[#This Row],[Nombre y apellidos del TITULAR DE LA UC]],(IF(Tabla4[[#This Row],[Forma de pago]]="CHEQUE PORTADOR","AL PORTADOR","")))</f>
        <v/>
      </c>
    </row>
    <row r="170" spans="1:29" x14ac:dyDescent="0.25">
      <c r="A170" s="88"/>
      <c r="B170" s="88"/>
      <c r="C170" s="8"/>
      <c r="D170" s="89"/>
      <c r="E170" s="8"/>
      <c r="F170" s="8" t="str">
        <f>IFERROR(VLOOKUP(Tabla4[[#This Row],[Nombre y apellidos del TITULAR DE LA UC]],Tabla1[[NOMBRE Y APELLIDOS DEL PARTICIPANTE]:[NIE]],3,FALSE),"")</f>
        <v/>
      </c>
      <c r="G170" s="8"/>
      <c r="H170" s="8"/>
      <c r="I170" s="8"/>
      <c r="J170" s="90"/>
      <c r="K170" s="91"/>
      <c r="L170" s="92" t="str">
        <f ca="1">IFERROR(INDEX(USUARIOS,MATCH($E170,Tabla1[NOMBRE Y APELLIDOS DEL PARTICIPANTE],0),MATCH($L$1,Tabla1[#Headers],0)),"")</f>
        <v/>
      </c>
      <c r="M170" s="93" t="str">
        <f>IFERROR(VLOOKUP(Tabla4[[#This Row],[Concepto]]&amp;"/"&amp;Tabla4[[#This Row],[Relación con el proyecto]],Tabla7[[Concepto/Relación con el proyecto]:[DESCRIPCIÓN ASIENTO]],2,FALSE),"")</f>
        <v/>
      </c>
      <c r="N170" s="94" t="str">
        <f>IFERROR(VLOOKUP(Tabla4[[#This Row],[Forma de pago]],'NO BORRAR'!$H$2:$I$6,2,FALSE),"")</f>
        <v/>
      </c>
      <c r="O170" s="95" t="str">
        <f>IF(Tabla4[[#This Row],[Total factura / recibí (3)]]="","",Tabla4[[#This Row],[Total factura / recibí (3)]])</f>
        <v/>
      </c>
      <c r="P170" s="95" t="str">
        <f>IF(Tabla4[[#This Row],[Total factura / recibí (3)]]="","",Tabla4[[#This Row],[Total factura / recibí (3)]])</f>
        <v/>
      </c>
      <c r="Q17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0" s="93" t="str">
        <f>IFERROR(IF(A170="CHEQUE","",IF(A170="EFECTIVO","EFECTIVO",IF(A170="TRANSFERENCIA",VLOOKUP(Tabla4[[#This Row],[Concepto]]&amp;"/"&amp;Tabla4[[#This Row],[Relación con el proyecto]],Tabla7[[Concepto/Relación con el proyecto]:[Nº DOCUMENTO]],5,FALSE),IF(A170="TARJETA PREPAGO",VLOOKUP(Tabla4[[#This Row],[Concepto]]&amp;"/"&amp;Tabla4[[#This Row],[Relación con el proyecto]],Tabla7[[Concepto/Relación con el proyecto]:[Nº DOCUMENTO]],5,FALSE),"")))),"")</f>
        <v/>
      </c>
      <c r="S170" s="94" t="str">
        <f ca="1">IFERROR(INDEX(USUARIOS,MATCH($E170,Tabla1[NOMBRE Y APELLIDOS DEL PARTICIPANTE],0),MATCH($S$1,Tabla1[#Headers],0)),"")</f>
        <v/>
      </c>
      <c r="T170" s="94" t="str">
        <f ca="1">IFERROR(INDEX(USUARIOS,MATCH($E170,Tabla1[NOMBRE Y APELLIDOS DEL PARTICIPANTE],0),MATCH($T$1,Tabla1[#Headers],0)),"")</f>
        <v/>
      </c>
      <c r="U170" s="94" t="str">
        <f>IF(Tabla4[[#This Row],[Nombre y apellidos del TITULAR DE LA UC]]="","",Tabla4[[#This Row],[Nombre y apellidos del TITULAR DE LA UC]])</f>
        <v/>
      </c>
      <c r="V170" s="96" t="str">
        <f>IFERROR(VLOOKUP(Tabla4[[#This Row],[Mes de Imputación]],'NO BORRAR'!$E$1:$G$13,2,FALSE),"")</f>
        <v/>
      </c>
      <c r="W170" s="96" t="str">
        <f>IFERROR(VLOOKUP(Tabla4[[#This Row],[Mes de Imputación]],'NO BORRAR'!$E$1:$G$13,3,FALSE),"")</f>
        <v/>
      </c>
      <c r="X170" s="94" t="str">
        <f>IFERROR(VLOOKUP(Tabla4[[#This Row],[Actuación]],'NO BORRAR'!$B$1:$D$8,3,FALSE),"")</f>
        <v/>
      </c>
      <c r="Y170" s="97" t="str">
        <f>IFERROR(VLOOKUP(Tabla4[[#This Row],[Localización]],'NO BORRAR'!$G$15:$H$24,2,FALSE),"")</f>
        <v/>
      </c>
      <c r="Z170" s="93" t="str">
        <f>IFERROR(VLOOKUP(Tabla4[[#This Row],[Actuación]],'NO BORRAR'!$B$1:$C$8,2,FALSE),"")</f>
        <v/>
      </c>
      <c r="AA170" s="93" t="str">
        <f>IF(Tabla4[[#This Row],[Forma de pago]]="TRANSFERENCIA",IFERROR(INDEX(USUARIOS,MATCH($E170,Tabla1[NOMBRE Y APELLIDOS DEL PARTICIPANTE],0),MATCH(A170,Tabla1[#Headers],0)),""),"")</f>
        <v/>
      </c>
      <c r="AB170" s="98" t="str">
        <f>IF(Tabla4[[#This Row],[Forma de pago]]="TARJETA PREPAGO",IFERROR(INDEX(USUARIOS,MATCH($E170,Tabla1[NOMBRE Y APELLIDOS DEL PARTICIPANTE],0),MATCH(A170,Tabla1[#Headers],0)),""),"")</f>
        <v/>
      </c>
      <c r="AC170" s="73" t="str">
        <f>IF(Tabla4[[#This Row],[Forma de pago]]="CHEQUE",Tabla4[[#This Row],[Nombre y apellidos del TITULAR DE LA UC]],(IF(Tabla4[[#This Row],[Forma de pago]]="CHEQUE PORTADOR","AL PORTADOR","")))</f>
        <v/>
      </c>
    </row>
    <row r="171" spans="1:29" x14ac:dyDescent="0.25">
      <c r="A171" s="88"/>
      <c r="B171" s="88"/>
      <c r="C171" s="8"/>
      <c r="D171" s="89"/>
      <c r="E171" s="8"/>
      <c r="F171" s="8" t="str">
        <f>IFERROR(VLOOKUP(Tabla4[[#This Row],[Nombre y apellidos del TITULAR DE LA UC]],Tabla1[[NOMBRE Y APELLIDOS DEL PARTICIPANTE]:[NIE]],3,FALSE),"")</f>
        <v/>
      </c>
      <c r="G171" s="8"/>
      <c r="H171" s="8"/>
      <c r="I171" s="8"/>
      <c r="J171" s="90"/>
      <c r="K171" s="91"/>
      <c r="L171" s="92" t="str">
        <f ca="1">IFERROR(INDEX(USUARIOS,MATCH($E171,Tabla1[NOMBRE Y APELLIDOS DEL PARTICIPANTE],0),MATCH($L$1,Tabla1[#Headers],0)),"")</f>
        <v/>
      </c>
      <c r="M171" s="93" t="str">
        <f>IFERROR(VLOOKUP(Tabla4[[#This Row],[Concepto]]&amp;"/"&amp;Tabla4[[#This Row],[Relación con el proyecto]],Tabla7[[Concepto/Relación con el proyecto]:[DESCRIPCIÓN ASIENTO]],2,FALSE),"")</f>
        <v/>
      </c>
      <c r="N171" s="94" t="str">
        <f>IFERROR(VLOOKUP(Tabla4[[#This Row],[Forma de pago]],'NO BORRAR'!$H$2:$I$6,2,FALSE),"")</f>
        <v/>
      </c>
      <c r="O171" s="95" t="str">
        <f>IF(Tabla4[[#This Row],[Total factura / recibí (3)]]="","",Tabla4[[#This Row],[Total factura / recibí (3)]])</f>
        <v/>
      </c>
      <c r="P171" s="95" t="str">
        <f>IF(Tabla4[[#This Row],[Total factura / recibí (3)]]="","",Tabla4[[#This Row],[Total factura / recibí (3)]])</f>
        <v/>
      </c>
      <c r="Q17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1" s="93" t="str">
        <f>IFERROR(IF(A171="CHEQUE","",IF(A171="EFECTIVO","EFECTIVO",IF(A171="TRANSFERENCIA",VLOOKUP(Tabla4[[#This Row],[Concepto]]&amp;"/"&amp;Tabla4[[#This Row],[Relación con el proyecto]],Tabla7[[Concepto/Relación con el proyecto]:[Nº DOCUMENTO]],5,FALSE),IF(A171="TARJETA PREPAGO",VLOOKUP(Tabla4[[#This Row],[Concepto]]&amp;"/"&amp;Tabla4[[#This Row],[Relación con el proyecto]],Tabla7[[Concepto/Relación con el proyecto]:[Nº DOCUMENTO]],5,FALSE),"")))),"")</f>
        <v/>
      </c>
      <c r="S171" s="94" t="str">
        <f ca="1">IFERROR(INDEX(USUARIOS,MATCH($E171,Tabla1[NOMBRE Y APELLIDOS DEL PARTICIPANTE],0),MATCH($S$1,Tabla1[#Headers],0)),"")</f>
        <v/>
      </c>
      <c r="T171" s="94" t="str">
        <f ca="1">IFERROR(INDEX(USUARIOS,MATCH($E171,Tabla1[NOMBRE Y APELLIDOS DEL PARTICIPANTE],0),MATCH($T$1,Tabla1[#Headers],0)),"")</f>
        <v/>
      </c>
      <c r="U171" s="94" t="str">
        <f>IF(Tabla4[[#This Row],[Nombre y apellidos del TITULAR DE LA UC]]="","",Tabla4[[#This Row],[Nombre y apellidos del TITULAR DE LA UC]])</f>
        <v/>
      </c>
      <c r="V171" s="96" t="str">
        <f>IFERROR(VLOOKUP(Tabla4[[#This Row],[Mes de Imputación]],'NO BORRAR'!$E$1:$G$13,2,FALSE),"")</f>
        <v/>
      </c>
      <c r="W171" s="96" t="str">
        <f>IFERROR(VLOOKUP(Tabla4[[#This Row],[Mes de Imputación]],'NO BORRAR'!$E$1:$G$13,3,FALSE),"")</f>
        <v/>
      </c>
      <c r="X171" s="94" t="str">
        <f>IFERROR(VLOOKUP(Tabla4[[#This Row],[Actuación]],'NO BORRAR'!$B$1:$D$8,3,FALSE),"")</f>
        <v/>
      </c>
      <c r="Y171" s="97" t="str">
        <f>IFERROR(VLOOKUP(Tabla4[[#This Row],[Localización]],'NO BORRAR'!$G$15:$H$24,2,FALSE),"")</f>
        <v/>
      </c>
      <c r="Z171" s="93" t="str">
        <f>IFERROR(VLOOKUP(Tabla4[[#This Row],[Actuación]],'NO BORRAR'!$B$1:$C$8,2,FALSE),"")</f>
        <v/>
      </c>
      <c r="AA171" s="93" t="str">
        <f>IF(Tabla4[[#This Row],[Forma de pago]]="TRANSFERENCIA",IFERROR(INDEX(USUARIOS,MATCH($E171,Tabla1[NOMBRE Y APELLIDOS DEL PARTICIPANTE],0),MATCH(A171,Tabla1[#Headers],0)),""),"")</f>
        <v/>
      </c>
      <c r="AB171" s="98" t="str">
        <f>IF(Tabla4[[#This Row],[Forma de pago]]="TARJETA PREPAGO",IFERROR(INDEX(USUARIOS,MATCH($E171,Tabla1[NOMBRE Y APELLIDOS DEL PARTICIPANTE],0),MATCH(A171,Tabla1[#Headers],0)),""),"")</f>
        <v/>
      </c>
      <c r="AC171" s="73" t="str">
        <f>IF(Tabla4[[#This Row],[Forma de pago]]="CHEQUE",Tabla4[[#This Row],[Nombre y apellidos del TITULAR DE LA UC]],(IF(Tabla4[[#This Row],[Forma de pago]]="CHEQUE PORTADOR","AL PORTADOR","")))</f>
        <v/>
      </c>
    </row>
    <row r="172" spans="1:29" x14ac:dyDescent="0.25">
      <c r="A172" s="88"/>
      <c r="B172" s="88"/>
      <c r="C172" s="8"/>
      <c r="D172" s="89"/>
      <c r="E172" s="8"/>
      <c r="F172" s="8" t="str">
        <f>IFERROR(VLOOKUP(Tabla4[[#This Row],[Nombre y apellidos del TITULAR DE LA UC]],Tabla1[[NOMBRE Y APELLIDOS DEL PARTICIPANTE]:[NIE]],3,FALSE),"")</f>
        <v/>
      </c>
      <c r="G172" s="8"/>
      <c r="H172" s="8"/>
      <c r="I172" s="8"/>
      <c r="J172" s="90"/>
      <c r="K172" s="91"/>
      <c r="L172" s="92" t="str">
        <f ca="1">IFERROR(INDEX(USUARIOS,MATCH($E172,Tabla1[NOMBRE Y APELLIDOS DEL PARTICIPANTE],0),MATCH($L$1,Tabla1[#Headers],0)),"")</f>
        <v/>
      </c>
      <c r="M172" s="93" t="str">
        <f>IFERROR(VLOOKUP(Tabla4[[#This Row],[Concepto]]&amp;"/"&amp;Tabla4[[#This Row],[Relación con el proyecto]],Tabla7[[Concepto/Relación con el proyecto]:[DESCRIPCIÓN ASIENTO]],2,FALSE),"")</f>
        <v/>
      </c>
      <c r="N172" s="94" t="str">
        <f>IFERROR(VLOOKUP(Tabla4[[#This Row],[Forma de pago]],'NO BORRAR'!$H$2:$I$6,2,FALSE),"")</f>
        <v/>
      </c>
      <c r="O172" s="95" t="str">
        <f>IF(Tabla4[[#This Row],[Total factura / recibí (3)]]="","",Tabla4[[#This Row],[Total factura / recibí (3)]])</f>
        <v/>
      </c>
      <c r="P172" s="95" t="str">
        <f>IF(Tabla4[[#This Row],[Total factura / recibí (3)]]="","",Tabla4[[#This Row],[Total factura / recibí (3)]])</f>
        <v/>
      </c>
      <c r="Q17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2" s="93" t="str">
        <f>IFERROR(IF(A172="CHEQUE","",IF(A172="EFECTIVO","EFECTIVO",IF(A172="TRANSFERENCIA",VLOOKUP(Tabla4[[#This Row],[Concepto]]&amp;"/"&amp;Tabla4[[#This Row],[Relación con el proyecto]],Tabla7[[Concepto/Relación con el proyecto]:[Nº DOCUMENTO]],5,FALSE),IF(A172="TARJETA PREPAGO",VLOOKUP(Tabla4[[#This Row],[Concepto]]&amp;"/"&amp;Tabla4[[#This Row],[Relación con el proyecto]],Tabla7[[Concepto/Relación con el proyecto]:[Nº DOCUMENTO]],5,FALSE),"")))),"")</f>
        <v/>
      </c>
      <c r="S172" s="94" t="str">
        <f ca="1">IFERROR(INDEX(USUARIOS,MATCH($E172,Tabla1[NOMBRE Y APELLIDOS DEL PARTICIPANTE],0),MATCH($S$1,Tabla1[#Headers],0)),"")</f>
        <v/>
      </c>
      <c r="T172" s="94" t="str">
        <f ca="1">IFERROR(INDEX(USUARIOS,MATCH($E172,Tabla1[NOMBRE Y APELLIDOS DEL PARTICIPANTE],0),MATCH($T$1,Tabla1[#Headers],0)),"")</f>
        <v/>
      </c>
      <c r="U172" s="94" t="str">
        <f>IF(Tabla4[[#This Row],[Nombre y apellidos del TITULAR DE LA UC]]="","",Tabla4[[#This Row],[Nombre y apellidos del TITULAR DE LA UC]])</f>
        <v/>
      </c>
      <c r="V172" s="96" t="str">
        <f>IFERROR(VLOOKUP(Tabla4[[#This Row],[Mes de Imputación]],'NO BORRAR'!$E$1:$G$13,2,FALSE),"")</f>
        <v/>
      </c>
      <c r="W172" s="96" t="str">
        <f>IFERROR(VLOOKUP(Tabla4[[#This Row],[Mes de Imputación]],'NO BORRAR'!$E$1:$G$13,3,FALSE),"")</f>
        <v/>
      </c>
      <c r="X172" s="94" t="str">
        <f>IFERROR(VLOOKUP(Tabla4[[#This Row],[Actuación]],'NO BORRAR'!$B$1:$D$8,3,FALSE),"")</f>
        <v/>
      </c>
      <c r="Y172" s="97" t="str">
        <f>IFERROR(VLOOKUP(Tabla4[[#This Row],[Localización]],'NO BORRAR'!$G$15:$H$24,2,FALSE),"")</f>
        <v/>
      </c>
      <c r="Z172" s="93" t="str">
        <f>IFERROR(VLOOKUP(Tabla4[[#This Row],[Actuación]],'NO BORRAR'!$B$1:$C$8,2,FALSE),"")</f>
        <v/>
      </c>
      <c r="AA172" s="93" t="str">
        <f>IF(Tabla4[[#This Row],[Forma de pago]]="TRANSFERENCIA",IFERROR(INDEX(USUARIOS,MATCH($E172,Tabla1[NOMBRE Y APELLIDOS DEL PARTICIPANTE],0),MATCH(A172,Tabla1[#Headers],0)),""),"")</f>
        <v/>
      </c>
      <c r="AB172" s="98" t="str">
        <f>IF(Tabla4[[#This Row],[Forma de pago]]="TARJETA PREPAGO",IFERROR(INDEX(USUARIOS,MATCH($E172,Tabla1[NOMBRE Y APELLIDOS DEL PARTICIPANTE],0),MATCH(A172,Tabla1[#Headers],0)),""),"")</f>
        <v/>
      </c>
      <c r="AC172" s="73" t="str">
        <f>IF(Tabla4[[#This Row],[Forma de pago]]="CHEQUE",Tabla4[[#This Row],[Nombre y apellidos del TITULAR DE LA UC]],(IF(Tabla4[[#This Row],[Forma de pago]]="CHEQUE PORTADOR","AL PORTADOR","")))</f>
        <v/>
      </c>
    </row>
    <row r="173" spans="1:29" x14ac:dyDescent="0.25">
      <c r="A173" s="88"/>
      <c r="B173" s="88"/>
      <c r="C173" s="8"/>
      <c r="D173" s="89"/>
      <c r="E173" s="8"/>
      <c r="F173" s="8" t="str">
        <f>IFERROR(VLOOKUP(Tabla4[[#This Row],[Nombre y apellidos del TITULAR DE LA UC]],Tabla1[[NOMBRE Y APELLIDOS DEL PARTICIPANTE]:[NIE]],3,FALSE),"")</f>
        <v/>
      </c>
      <c r="G173" s="8"/>
      <c r="H173" s="8"/>
      <c r="I173" s="8"/>
      <c r="J173" s="90"/>
      <c r="K173" s="91"/>
      <c r="L173" s="92" t="str">
        <f ca="1">IFERROR(INDEX(USUARIOS,MATCH($E173,Tabla1[NOMBRE Y APELLIDOS DEL PARTICIPANTE],0),MATCH($L$1,Tabla1[#Headers],0)),"")</f>
        <v/>
      </c>
      <c r="M173" s="93" t="str">
        <f>IFERROR(VLOOKUP(Tabla4[[#This Row],[Concepto]]&amp;"/"&amp;Tabla4[[#This Row],[Relación con el proyecto]],Tabla7[[Concepto/Relación con el proyecto]:[DESCRIPCIÓN ASIENTO]],2,FALSE),"")</f>
        <v/>
      </c>
      <c r="N173" s="94" t="str">
        <f>IFERROR(VLOOKUP(Tabla4[[#This Row],[Forma de pago]],'NO BORRAR'!$H$2:$I$6,2,FALSE),"")</f>
        <v/>
      </c>
      <c r="O173" s="95" t="str">
        <f>IF(Tabla4[[#This Row],[Total factura / recibí (3)]]="","",Tabla4[[#This Row],[Total factura / recibí (3)]])</f>
        <v/>
      </c>
      <c r="P173" s="95" t="str">
        <f>IF(Tabla4[[#This Row],[Total factura / recibí (3)]]="","",Tabla4[[#This Row],[Total factura / recibí (3)]])</f>
        <v/>
      </c>
      <c r="Q17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3" s="93" t="str">
        <f>IFERROR(IF(A173="CHEQUE","",IF(A173="EFECTIVO","EFECTIVO",IF(A173="TRANSFERENCIA",VLOOKUP(Tabla4[[#This Row],[Concepto]]&amp;"/"&amp;Tabla4[[#This Row],[Relación con el proyecto]],Tabla7[[Concepto/Relación con el proyecto]:[Nº DOCUMENTO]],5,FALSE),IF(A173="TARJETA PREPAGO",VLOOKUP(Tabla4[[#This Row],[Concepto]]&amp;"/"&amp;Tabla4[[#This Row],[Relación con el proyecto]],Tabla7[[Concepto/Relación con el proyecto]:[Nº DOCUMENTO]],5,FALSE),"")))),"")</f>
        <v/>
      </c>
      <c r="S173" s="94" t="str">
        <f ca="1">IFERROR(INDEX(USUARIOS,MATCH($E173,Tabla1[NOMBRE Y APELLIDOS DEL PARTICIPANTE],0),MATCH($S$1,Tabla1[#Headers],0)),"")</f>
        <v/>
      </c>
      <c r="T173" s="94" t="str">
        <f ca="1">IFERROR(INDEX(USUARIOS,MATCH($E173,Tabla1[NOMBRE Y APELLIDOS DEL PARTICIPANTE],0),MATCH($T$1,Tabla1[#Headers],0)),"")</f>
        <v/>
      </c>
      <c r="U173" s="94" t="str">
        <f>IF(Tabla4[[#This Row],[Nombre y apellidos del TITULAR DE LA UC]]="","",Tabla4[[#This Row],[Nombre y apellidos del TITULAR DE LA UC]])</f>
        <v/>
      </c>
      <c r="V173" s="96" t="str">
        <f>IFERROR(VLOOKUP(Tabla4[[#This Row],[Mes de Imputación]],'NO BORRAR'!$E$1:$G$13,2,FALSE),"")</f>
        <v/>
      </c>
      <c r="W173" s="96" t="str">
        <f>IFERROR(VLOOKUP(Tabla4[[#This Row],[Mes de Imputación]],'NO BORRAR'!$E$1:$G$13,3,FALSE),"")</f>
        <v/>
      </c>
      <c r="X173" s="94" t="str">
        <f>IFERROR(VLOOKUP(Tabla4[[#This Row],[Actuación]],'NO BORRAR'!$B$1:$D$8,3,FALSE),"")</f>
        <v/>
      </c>
      <c r="Y173" s="97" t="str">
        <f>IFERROR(VLOOKUP(Tabla4[[#This Row],[Localización]],'NO BORRAR'!$G$15:$H$24,2,FALSE),"")</f>
        <v/>
      </c>
      <c r="Z173" s="93" t="str">
        <f>IFERROR(VLOOKUP(Tabla4[[#This Row],[Actuación]],'NO BORRAR'!$B$1:$C$8,2,FALSE),"")</f>
        <v/>
      </c>
      <c r="AA173" s="93" t="str">
        <f>IF(Tabla4[[#This Row],[Forma de pago]]="TRANSFERENCIA",IFERROR(INDEX(USUARIOS,MATCH($E173,Tabla1[NOMBRE Y APELLIDOS DEL PARTICIPANTE],0),MATCH(A173,Tabla1[#Headers],0)),""),"")</f>
        <v/>
      </c>
      <c r="AB173" s="98" t="str">
        <f>IF(Tabla4[[#This Row],[Forma de pago]]="TARJETA PREPAGO",IFERROR(INDEX(USUARIOS,MATCH($E173,Tabla1[NOMBRE Y APELLIDOS DEL PARTICIPANTE],0),MATCH(A173,Tabla1[#Headers],0)),""),"")</f>
        <v/>
      </c>
      <c r="AC173" s="73" t="str">
        <f>IF(Tabla4[[#This Row],[Forma de pago]]="CHEQUE",Tabla4[[#This Row],[Nombre y apellidos del TITULAR DE LA UC]],(IF(Tabla4[[#This Row],[Forma de pago]]="CHEQUE PORTADOR","AL PORTADOR","")))</f>
        <v/>
      </c>
    </row>
    <row r="174" spans="1:29" x14ac:dyDescent="0.25">
      <c r="A174" s="88"/>
      <c r="B174" s="88"/>
      <c r="C174" s="8"/>
      <c r="D174" s="89"/>
      <c r="E174" s="8"/>
      <c r="F174" s="8" t="str">
        <f>IFERROR(VLOOKUP(Tabla4[[#This Row],[Nombre y apellidos del TITULAR DE LA UC]],Tabla1[[NOMBRE Y APELLIDOS DEL PARTICIPANTE]:[NIE]],3,FALSE),"")</f>
        <v/>
      </c>
      <c r="G174" s="8"/>
      <c r="H174" s="8"/>
      <c r="I174" s="8"/>
      <c r="J174" s="90"/>
      <c r="K174" s="91"/>
      <c r="L174" s="92" t="str">
        <f ca="1">IFERROR(INDEX(USUARIOS,MATCH($E174,Tabla1[NOMBRE Y APELLIDOS DEL PARTICIPANTE],0),MATCH($L$1,Tabla1[#Headers],0)),"")</f>
        <v/>
      </c>
      <c r="M174" s="93" t="str">
        <f>IFERROR(VLOOKUP(Tabla4[[#This Row],[Concepto]]&amp;"/"&amp;Tabla4[[#This Row],[Relación con el proyecto]],Tabla7[[Concepto/Relación con el proyecto]:[DESCRIPCIÓN ASIENTO]],2,FALSE),"")</f>
        <v/>
      </c>
      <c r="N174" s="94" t="str">
        <f>IFERROR(VLOOKUP(Tabla4[[#This Row],[Forma de pago]],'NO BORRAR'!$H$2:$I$6,2,FALSE),"")</f>
        <v/>
      </c>
      <c r="O174" s="95" t="str">
        <f>IF(Tabla4[[#This Row],[Total factura / recibí (3)]]="","",Tabla4[[#This Row],[Total factura / recibí (3)]])</f>
        <v/>
      </c>
      <c r="P174" s="95" t="str">
        <f>IF(Tabla4[[#This Row],[Total factura / recibí (3)]]="","",Tabla4[[#This Row],[Total factura / recibí (3)]])</f>
        <v/>
      </c>
      <c r="Q17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4" s="93" t="str">
        <f>IFERROR(IF(A174="CHEQUE","",IF(A174="EFECTIVO","EFECTIVO",IF(A174="TRANSFERENCIA",VLOOKUP(Tabla4[[#This Row],[Concepto]]&amp;"/"&amp;Tabla4[[#This Row],[Relación con el proyecto]],Tabla7[[Concepto/Relación con el proyecto]:[Nº DOCUMENTO]],5,FALSE),IF(A174="TARJETA PREPAGO",VLOOKUP(Tabla4[[#This Row],[Concepto]]&amp;"/"&amp;Tabla4[[#This Row],[Relación con el proyecto]],Tabla7[[Concepto/Relación con el proyecto]:[Nº DOCUMENTO]],5,FALSE),"")))),"")</f>
        <v/>
      </c>
      <c r="S174" s="94" t="str">
        <f ca="1">IFERROR(INDEX(USUARIOS,MATCH($E174,Tabla1[NOMBRE Y APELLIDOS DEL PARTICIPANTE],0),MATCH($S$1,Tabla1[#Headers],0)),"")</f>
        <v/>
      </c>
      <c r="T174" s="94" t="str">
        <f ca="1">IFERROR(INDEX(USUARIOS,MATCH($E174,Tabla1[NOMBRE Y APELLIDOS DEL PARTICIPANTE],0),MATCH($T$1,Tabla1[#Headers],0)),"")</f>
        <v/>
      </c>
      <c r="U174" s="94" t="str">
        <f>IF(Tabla4[[#This Row],[Nombre y apellidos del TITULAR DE LA UC]]="","",Tabla4[[#This Row],[Nombre y apellidos del TITULAR DE LA UC]])</f>
        <v/>
      </c>
      <c r="V174" s="96" t="str">
        <f>IFERROR(VLOOKUP(Tabla4[[#This Row],[Mes de Imputación]],'NO BORRAR'!$E$1:$G$13,2,FALSE),"")</f>
        <v/>
      </c>
      <c r="W174" s="96" t="str">
        <f>IFERROR(VLOOKUP(Tabla4[[#This Row],[Mes de Imputación]],'NO BORRAR'!$E$1:$G$13,3,FALSE),"")</f>
        <v/>
      </c>
      <c r="X174" s="94" t="str">
        <f>IFERROR(VLOOKUP(Tabla4[[#This Row],[Actuación]],'NO BORRAR'!$B$1:$D$8,3,FALSE),"")</f>
        <v/>
      </c>
      <c r="Y174" s="97" t="str">
        <f>IFERROR(VLOOKUP(Tabla4[[#This Row],[Localización]],'NO BORRAR'!$G$15:$H$24,2,FALSE),"")</f>
        <v/>
      </c>
      <c r="Z174" s="93" t="str">
        <f>IFERROR(VLOOKUP(Tabla4[[#This Row],[Actuación]],'NO BORRAR'!$B$1:$C$8,2,FALSE),"")</f>
        <v/>
      </c>
      <c r="AA174" s="93" t="str">
        <f>IF(Tabla4[[#This Row],[Forma de pago]]="TRANSFERENCIA",IFERROR(INDEX(USUARIOS,MATCH($E174,Tabla1[NOMBRE Y APELLIDOS DEL PARTICIPANTE],0),MATCH(A174,Tabla1[#Headers],0)),""),"")</f>
        <v/>
      </c>
      <c r="AB174" s="98" t="str">
        <f>IF(Tabla4[[#This Row],[Forma de pago]]="TARJETA PREPAGO",IFERROR(INDEX(USUARIOS,MATCH($E174,Tabla1[NOMBRE Y APELLIDOS DEL PARTICIPANTE],0),MATCH(A174,Tabla1[#Headers],0)),""),"")</f>
        <v/>
      </c>
      <c r="AC174" s="73" t="str">
        <f>IF(Tabla4[[#This Row],[Forma de pago]]="CHEQUE",Tabla4[[#This Row],[Nombre y apellidos del TITULAR DE LA UC]],(IF(Tabla4[[#This Row],[Forma de pago]]="CHEQUE PORTADOR","AL PORTADOR","")))</f>
        <v/>
      </c>
    </row>
    <row r="175" spans="1:29" x14ac:dyDescent="0.25">
      <c r="A175" s="88"/>
      <c r="B175" s="88"/>
      <c r="C175" s="8"/>
      <c r="D175" s="89"/>
      <c r="E175" s="8"/>
      <c r="F175" s="8" t="str">
        <f>IFERROR(VLOOKUP(Tabla4[[#This Row],[Nombre y apellidos del TITULAR DE LA UC]],Tabla1[[NOMBRE Y APELLIDOS DEL PARTICIPANTE]:[NIE]],3,FALSE),"")</f>
        <v/>
      </c>
      <c r="G175" s="8"/>
      <c r="H175" s="8"/>
      <c r="I175" s="8"/>
      <c r="J175" s="90"/>
      <c r="K175" s="91"/>
      <c r="L175" s="92" t="str">
        <f ca="1">IFERROR(INDEX(USUARIOS,MATCH($E175,Tabla1[NOMBRE Y APELLIDOS DEL PARTICIPANTE],0),MATCH($L$1,Tabla1[#Headers],0)),"")</f>
        <v/>
      </c>
      <c r="M175" s="93" t="str">
        <f>IFERROR(VLOOKUP(Tabla4[[#This Row],[Concepto]]&amp;"/"&amp;Tabla4[[#This Row],[Relación con el proyecto]],Tabla7[[Concepto/Relación con el proyecto]:[DESCRIPCIÓN ASIENTO]],2,FALSE),"")</f>
        <v/>
      </c>
      <c r="N175" s="94" t="str">
        <f>IFERROR(VLOOKUP(Tabla4[[#This Row],[Forma de pago]],'NO BORRAR'!$H$2:$I$6,2,FALSE),"")</f>
        <v/>
      </c>
      <c r="O175" s="95" t="str">
        <f>IF(Tabla4[[#This Row],[Total factura / recibí (3)]]="","",Tabla4[[#This Row],[Total factura / recibí (3)]])</f>
        <v/>
      </c>
      <c r="P175" s="95" t="str">
        <f>IF(Tabla4[[#This Row],[Total factura / recibí (3)]]="","",Tabla4[[#This Row],[Total factura / recibí (3)]])</f>
        <v/>
      </c>
      <c r="Q17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5" s="93" t="str">
        <f>IFERROR(IF(A175="CHEQUE","",IF(A175="EFECTIVO","EFECTIVO",IF(A175="TRANSFERENCIA",VLOOKUP(Tabla4[[#This Row],[Concepto]]&amp;"/"&amp;Tabla4[[#This Row],[Relación con el proyecto]],Tabla7[[Concepto/Relación con el proyecto]:[Nº DOCUMENTO]],5,FALSE),IF(A175="TARJETA PREPAGO",VLOOKUP(Tabla4[[#This Row],[Concepto]]&amp;"/"&amp;Tabla4[[#This Row],[Relación con el proyecto]],Tabla7[[Concepto/Relación con el proyecto]:[Nº DOCUMENTO]],5,FALSE),"")))),"")</f>
        <v/>
      </c>
      <c r="S175" s="94" t="str">
        <f ca="1">IFERROR(INDEX(USUARIOS,MATCH($E175,Tabla1[NOMBRE Y APELLIDOS DEL PARTICIPANTE],0),MATCH($S$1,Tabla1[#Headers],0)),"")</f>
        <v/>
      </c>
      <c r="T175" s="94" t="str">
        <f ca="1">IFERROR(INDEX(USUARIOS,MATCH($E175,Tabla1[NOMBRE Y APELLIDOS DEL PARTICIPANTE],0),MATCH($T$1,Tabla1[#Headers],0)),"")</f>
        <v/>
      </c>
      <c r="U175" s="94" t="str">
        <f>IF(Tabla4[[#This Row],[Nombre y apellidos del TITULAR DE LA UC]]="","",Tabla4[[#This Row],[Nombre y apellidos del TITULAR DE LA UC]])</f>
        <v/>
      </c>
      <c r="V175" s="96" t="str">
        <f>IFERROR(VLOOKUP(Tabla4[[#This Row],[Mes de Imputación]],'NO BORRAR'!$E$1:$G$13,2,FALSE),"")</f>
        <v/>
      </c>
      <c r="W175" s="96" t="str">
        <f>IFERROR(VLOOKUP(Tabla4[[#This Row],[Mes de Imputación]],'NO BORRAR'!$E$1:$G$13,3,FALSE),"")</f>
        <v/>
      </c>
      <c r="X175" s="94" t="str">
        <f>IFERROR(VLOOKUP(Tabla4[[#This Row],[Actuación]],'NO BORRAR'!$B$1:$D$8,3,FALSE),"")</f>
        <v/>
      </c>
      <c r="Y175" s="97" t="str">
        <f>IFERROR(VLOOKUP(Tabla4[[#This Row],[Localización]],'NO BORRAR'!$G$15:$H$24,2,FALSE),"")</f>
        <v/>
      </c>
      <c r="Z175" s="93" t="str">
        <f>IFERROR(VLOOKUP(Tabla4[[#This Row],[Actuación]],'NO BORRAR'!$B$1:$C$8,2,FALSE),"")</f>
        <v/>
      </c>
      <c r="AA175" s="93" t="str">
        <f>IF(Tabla4[[#This Row],[Forma de pago]]="TRANSFERENCIA",IFERROR(INDEX(USUARIOS,MATCH($E175,Tabla1[NOMBRE Y APELLIDOS DEL PARTICIPANTE],0),MATCH(A175,Tabla1[#Headers],0)),""),"")</f>
        <v/>
      </c>
      <c r="AB175" s="98" t="str">
        <f>IF(Tabla4[[#This Row],[Forma de pago]]="TARJETA PREPAGO",IFERROR(INDEX(USUARIOS,MATCH($E175,Tabla1[NOMBRE Y APELLIDOS DEL PARTICIPANTE],0),MATCH(A175,Tabla1[#Headers],0)),""),"")</f>
        <v/>
      </c>
      <c r="AC175" s="73" t="str">
        <f>IF(Tabla4[[#This Row],[Forma de pago]]="CHEQUE",Tabla4[[#This Row],[Nombre y apellidos del TITULAR DE LA UC]],(IF(Tabla4[[#This Row],[Forma de pago]]="CHEQUE PORTADOR","AL PORTADOR","")))</f>
        <v/>
      </c>
    </row>
    <row r="176" spans="1:29" x14ac:dyDescent="0.25">
      <c r="A176" s="88"/>
      <c r="B176" s="88"/>
      <c r="C176" s="8"/>
      <c r="D176" s="89"/>
      <c r="E176" s="8"/>
      <c r="F176" s="8" t="str">
        <f>IFERROR(VLOOKUP(Tabla4[[#This Row],[Nombre y apellidos del TITULAR DE LA UC]],Tabla1[[NOMBRE Y APELLIDOS DEL PARTICIPANTE]:[NIE]],3,FALSE),"")</f>
        <v/>
      </c>
      <c r="G176" s="8"/>
      <c r="H176" s="8"/>
      <c r="I176" s="8"/>
      <c r="J176" s="90"/>
      <c r="K176" s="91"/>
      <c r="L176" s="92" t="str">
        <f ca="1">IFERROR(INDEX(USUARIOS,MATCH($E176,Tabla1[NOMBRE Y APELLIDOS DEL PARTICIPANTE],0),MATCH($L$1,Tabla1[#Headers],0)),"")</f>
        <v/>
      </c>
      <c r="M176" s="93" t="str">
        <f>IFERROR(VLOOKUP(Tabla4[[#This Row],[Concepto]]&amp;"/"&amp;Tabla4[[#This Row],[Relación con el proyecto]],Tabla7[[Concepto/Relación con el proyecto]:[DESCRIPCIÓN ASIENTO]],2,FALSE),"")</f>
        <v/>
      </c>
      <c r="N176" s="94" t="str">
        <f>IFERROR(VLOOKUP(Tabla4[[#This Row],[Forma de pago]],'NO BORRAR'!$H$2:$I$6,2,FALSE),"")</f>
        <v/>
      </c>
      <c r="O176" s="95" t="str">
        <f>IF(Tabla4[[#This Row],[Total factura / recibí (3)]]="","",Tabla4[[#This Row],[Total factura / recibí (3)]])</f>
        <v/>
      </c>
      <c r="P176" s="95" t="str">
        <f>IF(Tabla4[[#This Row],[Total factura / recibí (3)]]="","",Tabla4[[#This Row],[Total factura / recibí (3)]])</f>
        <v/>
      </c>
      <c r="Q17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6" s="93" t="str">
        <f>IFERROR(IF(A176="CHEQUE","",IF(A176="EFECTIVO","EFECTIVO",IF(A176="TRANSFERENCIA",VLOOKUP(Tabla4[[#This Row],[Concepto]]&amp;"/"&amp;Tabla4[[#This Row],[Relación con el proyecto]],Tabla7[[Concepto/Relación con el proyecto]:[Nº DOCUMENTO]],5,FALSE),IF(A176="TARJETA PREPAGO",VLOOKUP(Tabla4[[#This Row],[Concepto]]&amp;"/"&amp;Tabla4[[#This Row],[Relación con el proyecto]],Tabla7[[Concepto/Relación con el proyecto]:[Nº DOCUMENTO]],5,FALSE),"")))),"")</f>
        <v/>
      </c>
      <c r="S176" s="94" t="str">
        <f ca="1">IFERROR(INDEX(USUARIOS,MATCH($E176,Tabla1[NOMBRE Y APELLIDOS DEL PARTICIPANTE],0),MATCH($S$1,Tabla1[#Headers],0)),"")</f>
        <v/>
      </c>
      <c r="T176" s="94" t="str">
        <f ca="1">IFERROR(INDEX(USUARIOS,MATCH($E176,Tabla1[NOMBRE Y APELLIDOS DEL PARTICIPANTE],0),MATCH($T$1,Tabla1[#Headers],0)),"")</f>
        <v/>
      </c>
      <c r="U176" s="94" t="str">
        <f>IF(Tabla4[[#This Row],[Nombre y apellidos del TITULAR DE LA UC]]="","",Tabla4[[#This Row],[Nombre y apellidos del TITULAR DE LA UC]])</f>
        <v/>
      </c>
      <c r="V176" s="96" t="str">
        <f>IFERROR(VLOOKUP(Tabla4[[#This Row],[Mes de Imputación]],'NO BORRAR'!$E$1:$G$13,2,FALSE),"")</f>
        <v/>
      </c>
      <c r="W176" s="96" t="str">
        <f>IFERROR(VLOOKUP(Tabla4[[#This Row],[Mes de Imputación]],'NO BORRAR'!$E$1:$G$13,3,FALSE),"")</f>
        <v/>
      </c>
      <c r="X176" s="94" t="str">
        <f>IFERROR(VLOOKUP(Tabla4[[#This Row],[Actuación]],'NO BORRAR'!$B$1:$D$8,3,FALSE),"")</f>
        <v/>
      </c>
      <c r="Y176" s="97" t="str">
        <f>IFERROR(VLOOKUP(Tabla4[[#This Row],[Localización]],'NO BORRAR'!$G$15:$H$24,2,FALSE),"")</f>
        <v/>
      </c>
      <c r="Z176" s="93" t="str">
        <f>IFERROR(VLOOKUP(Tabla4[[#This Row],[Actuación]],'NO BORRAR'!$B$1:$C$8,2,FALSE),"")</f>
        <v/>
      </c>
      <c r="AA176" s="93" t="str">
        <f>IF(Tabla4[[#This Row],[Forma de pago]]="TRANSFERENCIA",IFERROR(INDEX(USUARIOS,MATCH($E176,Tabla1[NOMBRE Y APELLIDOS DEL PARTICIPANTE],0),MATCH(A176,Tabla1[#Headers],0)),""),"")</f>
        <v/>
      </c>
      <c r="AB176" s="98" t="str">
        <f>IF(Tabla4[[#This Row],[Forma de pago]]="TARJETA PREPAGO",IFERROR(INDEX(USUARIOS,MATCH($E176,Tabla1[NOMBRE Y APELLIDOS DEL PARTICIPANTE],0),MATCH(A176,Tabla1[#Headers],0)),""),"")</f>
        <v/>
      </c>
      <c r="AC176" s="73" t="str">
        <f>IF(Tabla4[[#This Row],[Forma de pago]]="CHEQUE",Tabla4[[#This Row],[Nombre y apellidos del TITULAR DE LA UC]],(IF(Tabla4[[#This Row],[Forma de pago]]="CHEQUE PORTADOR","AL PORTADOR","")))</f>
        <v/>
      </c>
    </row>
    <row r="177" spans="1:29" x14ac:dyDescent="0.25">
      <c r="A177" s="88"/>
      <c r="B177" s="88"/>
      <c r="C177" s="8"/>
      <c r="D177" s="89"/>
      <c r="E177" s="8"/>
      <c r="F177" s="8" t="str">
        <f>IFERROR(VLOOKUP(Tabla4[[#This Row],[Nombre y apellidos del TITULAR DE LA UC]],Tabla1[[NOMBRE Y APELLIDOS DEL PARTICIPANTE]:[NIE]],3,FALSE),"")</f>
        <v/>
      </c>
      <c r="G177" s="8"/>
      <c r="H177" s="8"/>
      <c r="I177" s="8"/>
      <c r="J177" s="90"/>
      <c r="K177" s="91"/>
      <c r="L177" s="92" t="str">
        <f ca="1">IFERROR(INDEX(USUARIOS,MATCH($E177,Tabla1[NOMBRE Y APELLIDOS DEL PARTICIPANTE],0),MATCH($L$1,Tabla1[#Headers],0)),"")</f>
        <v/>
      </c>
      <c r="M177" s="93" t="str">
        <f>IFERROR(VLOOKUP(Tabla4[[#This Row],[Concepto]]&amp;"/"&amp;Tabla4[[#This Row],[Relación con el proyecto]],Tabla7[[Concepto/Relación con el proyecto]:[DESCRIPCIÓN ASIENTO]],2,FALSE),"")</f>
        <v/>
      </c>
      <c r="N177" s="94" t="str">
        <f>IFERROR(VLOOKUP(Tabla4[[#This Row],[Forma de pago]],'NO BORRAR'!$H$2:$I$6,2,FALSE),"")</f>
        <v/>
      </c>
      <c r="O177" s="95" t="str">
        <f>IF(Tabla4[[#This Row],[Total factura / recibí (3)]]="","",Tabla4[[#This Row],[Total factura / recibí (3)]])</f>
        <v/>
      </c>
      <c r="P177" s="95" t="str">
        <f>IF(Tabla4[[#This Row],[Total factura / recibí (3)]]="","",Tabla4[[#This Row],[Total factura / recibí (3)]])</f>
        <v/>
      </c>
      <c r="Q17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7" s="93" t="str">
        <f>IFERROR(IF(A177="CHEQUE","",IF(A177="EFECTIVO","EFECTIVO",IF(A177="TRANSFERENCIA",VLOOKUP(Tabla4[[#This Row],[Concepto]]&amp;"/"&amp;Tabla4[[#This Row],[Relación con el proyecto]],Tabla7[[Concepto/Relación con el proyecto]:[Nº DOCUMENTO]],5,FALSE),IF(A177="TARJETA PREPAGO",VLOOKUP(Tabla4[[#This Row],[Concepto]]&amp;"/"&amp;Tabla4[[#This Row],[Relación con el proyecto]],Tabla7[[Concepto/Relación con el proyecto]:[Nº DOCUMENTO]],5,FALSE),"")))),"")</f>
        <v/>
      </c>
      <c r="S177" s="94" t="str">
        <f ca="1">IFERROR(INDEX(USUARIOS,MATCH($E177,Tabla1[NOMBRE Y APELLIDOS DEL PARTICIPANTE],0),MATCH($S$1,Tabla1[#Headers],0)),"")</f>
        <v/>
      </c>
      <c r="T177" s="94" t="str">
        <f ca="1">IFERROR(INDEX(USUARIOS,MATCH($E177,Tabla1[NOMBRE Y APELLIDOS DEL PARTICIPANTE],0),MATCH($T$1,Tabla1[#Headers],0)),"")</f>
        <v/>
      </c>
      <c r="U177" s="94" t="str">
        <f>IF(Tabla4[[#This Row],[Nombre y apellidos del TITULAR DE LA UC]]="","",Tabla4[[#This Row],[Nombre y apellidos del TITULAR DE LA UC]])</f>
        <v/>
      </c>
      <c r="V177" s="96" t="str">
        <f>IFERROR(VLOOKUP(Tabla4[[#This Row],[Mes de Imputación]],'NO BORRAR'!$E$1:$G$13,2,FALSE),"")</f>
        <v/>
      </c>
      <c r="W177" s="96" t="str">
        <f>IFERROR(VLOOKUP(Tabla4[[#This Row],[Mes de Imputación]],'NO BORRAR'!$E$1:$G$13,3,FALSE),"")</f>
        <v/>
      </c>
      <c r="X177" s="94" t="str">
        <f>IFERROR(VLOOKUP(Tabla4[[#This Row],[Actuación]],'NO BORRAR'!$B$1:$D$8,3,FALSE),"")</f>
        <v/>
      </c>
      <c r="Y177" s="97" t="str">
        <f>IFERROR(VLOOKUP(Tabla4[[#This Row],[Localización]],'NO BORRAR'!$G$15:$H$24,2,FALSE),"")</f>
        <v/>
      </c>
      <c r="Z177" s="93" t="str">
        <f>IFERROR(VLOOKUP(Tabla4[[#This Row],[Actuación]],'NO BORRAR'!$B$1:$C$8,2,FALSE),"")</f>
        <v/>
      </c>
      <c r="AA177" s="93" t="str">
        <f>IF(Tabla4[[#This Row],[Forma de pago]]="TRANSFERENCIA",IFERROR(INDEX(USUARIOS,MATCH($E177,Tabla1[NOMBRE Y APELLIDOS DEL PARTICIPANTE],0),MATCH(A177,Tabla1[#Headers],0)),""),"")</f>
        <v/>
      </c>
      <c r="AB177" s="98" t="str">
        <f>IF(Tabla4[[#This Row],[Forma de pago]]="TARJETA PREPAGO",IFERROR(INDEX(USUARIOS,MATCH($E177,Tabla1[NOMBRE Y APELLIDOS DEL PARTICIPANTE],0),MATCH(A177,Tabla1[#Headers],0)),""),"")</f>
        <v/>
      </c>
      <c r="AC177" s="73" t="str">
        <f>IF(Tabla4[[#This Row],[Forma de pago]]="CHEQUE",Tabla4[[#This Row],[Nombre y apellidos del TITULAR DE LA UC]],(IF(Tabla4[[#This Row],[Forma de pago]]="CHEQUE PORTADOR","AL PORTADOR","")))</f>
        <v/>
      </c>
    </row>
    <row r="178" spans="1:29" x14ac:dyDescent="0.25">
      <c r="A178" s="88"/>
      <c r="B178" s="88"/>
      <c r="C178" s="8"/>
      <c r="D178" s="89"/>
      <c r="E178" s="8"/>
      <c r="F178" s="8" t="str">
        <f>IFERROR(VLOOKUP(Tabla4[[#This Row],[Nombre y apellidos del TITULAR DE LA UC]],Tabla1[[NOMBRE Y APELLIDOS DEL PARTICIPANTE]:[NIE]],3,FALSE),"")</f>
        <v/>
      </c>
      <c r="G178" s="8"/>
      <c r="H178" s="8"/>
      <c r="I178" s="8"/>
      <c r="J178" s="90"/>
      <c r="K178" s="91"/>
      <c r="L178" s="92" t="str">
        <f ca="1">IFERROR(INDEX(USUARIOS,MATCH($E178,Tabla1[NOMBRE Y APELLIDOS DEL PARTICIPANTE],0),MATCH($L$1,Tabla1[#Headers],0)),"")</f>
        <v/>
      </c>
      <c r="M178" s="93" t="str">
        <f>IFERROR(VLOOKUP(Tabla4[[#This Row],[Concepto]]&amp;"/"&amp;Tabla4[[#This Row],[Relación con el proyecto]],Tabla7[[Concepto/Relación con el proyecto]:[DESCRIPCIÓN ASIENTO]],2,FALSE),"")</f>
        <v/>
      </c>
      <c r="N178" s="94" t="str">
        <f>IFERROR(VLOOKUP(Tabla4[[#This Row],[Forma de pago]],'NO BORRAR'!$H$2:$I$6,2,FALSE),"")</f>
        <v/>
      </c>
      <c r="O178" s="95" t="str">
        <f>IF(Tabla4[[#This Row],[Total factura / recibí (3)]]="","",Tabla4[[#This Row],[Total factura / recibí (3)]])</f>
        <v/>
      </c>
      <c r="P178" s="95" t="str">
        <f>IF(Tabla4[[#This Row],[Total factura / recibí (3)]]="","",Tabla4[[#This Row],[Total factura / recibí (3)]])</f>
        <v/>
      </c>
      <c r="Q17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8" s="93" t="str">
        <f>IFERROR(IF(A178="CHEQUE","",IF(A178="EFECTIVO","EFECTIVO",IF(A178="TRANSFERENCIA",VLOOKUP(Tabla4[[#This Row],[Concepto]]&amp;"/"&amp;Tabla4[[#This Row],[Relación con el proyecto]],Tabla7[[Concepto/Relación con el proyecto]:[Nº DOCUMENTO]],5,FALSE),IF(A178="TARJETA PREPAGO",VLOOKUP(Tabla4[[#This Row],[Concepto]]&amp;"/"&amp;Tabla4[[#This Row],[Relación con el proyecto]],Tabla7[[Concepto/Relación con el proyecto]:[Nº DOCUMENTO]],5,FALSE),"")))),"")</f>
        <v/>
      </c>
      <c r="S178" s="94" t="str">
        <f ca="1">IFERROR(INDEX(USUARIOS,MATCH($E178,Tabla1[NOMBRE Y APELLIDOS DEL PARTICIPANTE],0),MATCH($S$1,Tabla1[#Headers],0)),"")</f>
        <v/>
      </c>
      <c r="T178" s="94" t="str">
        <f ca="1">IFERROR(INDEX(USUARIOS,MATCH($E178,Tabla1[NOMBRE Y APELLIDOS DEL PARTICIPANTE],0),MATCH($T$1,Tabla1[#Headers],0)),"")</f>
        <v/>
      </c>
      <c r="U178" s="94" t="str">
        <f>IF(Tabla4[[#This Row],[Nombre y apellidos del TITULAR DE LA UC]]="","",Tabla4[[#This Row],[Nombre y apellidos del TITULAR DE LA UC]])</f>
        <v/>
      </c>
      <c r="V178" s="96" t="str">
        <f>IFERROR(VLOOKUP(Tabla4[[#This Row],[Mes de Imputación]],'NO BORRAR'!$E$1:$G$13,2,FALSE),"")</f>
        <v/>
      </c>
      <c r="W178" s="96" t="str">
        <f>IFERROR(VLOOKUP(Tabla4[[#This Row],[Mes de Imputación]],'NO BORRAR'!$E$1:$G$13,3,FALSE),"")</f>
        <v/>
      </c>
      <c r="X178" s="94" t="str">
        <f>IFERROR(VLOOKUP(Tabla4[[#This Row],[Actuación]],'NO BORRAR'!$B$1:$D$8,3,FALSE),"")</f>
        <v/>
      </c>
      <c r="Y178" s="97" t="str">
        <f>IFERROR(VLOOKUP(Tabla4[[#This Row],[Localización]],'NO BORRAR'!$G$15:$H$24,2,FALSE),"")</f>
        <v/>
      </c>
      <c r="Z178" s="93" t="str">
        <f>IFERROR(VLOOKUP(Tabla4[[#This Row],[Actuación]],'NO BORRAR'!$B$1:$C$8,2,FALSE),"")</f>
        <v/>
      </c>
      <c r="AA178" s="93" t="str">
        <f>IF(Tabla4[[#This Row],[Forma de pago]]="TRANSFERENCIA",IFERROR(INDEX(USUARIOS,MATCH($E178,Tabla1[NOMBRE Y APELLIDOS DEL PARTICIPANTE],0),MATCH(A178,Tabla1[#Headers],0)),""),"")</f>
        <v/>
      </c>
      <c r="AB178" s="98" t="str">
        <f>IF(Tabla4[[#This Row],[Forma de pago]]="TARJETA PREPAGO",IFERROR(INDEX(USUARIOS,MATCH($E178,Tabla1[NOMBRE Y APELLIDOS DEL PARTICIPANTE],0),MATCH(A178,Tabla1[#Headers],0)),""),"")</f>
        <v/>
      </c>
      <c r="AC178" s="73" t="str">
        <f>IF(Tabla4[[#This Row],[Forma de pago]]="CHEQUE",Tabla4[[#This Row],[Nombre y apellidos del TITULAR DE LA UC]],(IF(Tabla4[[#This Row],[Forma de pago]]="CHEQUE PORTADOR","AL PORTADOR","")))</f>
        <v/>
      </c>
    </row>
    <row r="179" spans="1:29" x14ac:dyDescent="0.25">
      <c r="A179" s="88"/>
      <c r="B179" s="88"/>
      <c r="C179" s="8"/>
      <c r="D179" s="89"/>
      <c r="E179" s="8"/>
      <c r="F179" s="8" t="str">
        <f>IFERROR(VLOOKUP(Tabla4[[#This Row],[Nombre y apellidos del TITULAR DE LA UC]],Tabla1[[NOMBRE Y APELLIDOS DEL PARTICIPANTE]:[NIE]],3,FALSE),"")</f>
        <v/>
      </c>
      <c r="G179" s="8"/>
      <c r="H179" s="8"/>
      <c r="I179" s="8"/>
      <c r="J179" s="90"/>
      <c r="K179" s="91"/>
      <c r="L179" s="92" t="str">
        <f ca="1">IFERROR(INDEX(USUARIOS,MATCH($E179,Tabla1[NOMBRE Y APELLIDOS DEL PARTICIPANTE],0),MATCH($L$1,Tabla1[#Headers],0)),"")</f>
        <v/>
      </c>
      <c r="M179" s="93" t="str">
        <f>IFERROR(VLOOKUP(Tabla4[[#This Row],[Concepto]]&amp;"/"&amp;Tabla4[[#This Row],[Relación con el proyecto]],Tabla7[[Concepto/Relación con el proyecto]:[DESCRIPCIÓN ASIENTO]],2,FALSE),"")</f>
        <v/>
      </c>
      <c r="N179" s="94" t="str">
        <f>IFERROR(VLOOKUP(Tabla4[[#This Row],[Forma de pago]],'NO BORRAR'!$H$2:$I$6,2,FALSE),"")</f>
        <v/>
      </c>
      <c r="O179" s="95" t="str">
        <f>IF(Tabla4[[#This Row],[Total factura / recibí (3)]]="","",Tabla4[[#This Row],[Total factura / recibí (3)]])</f>
        <v/>
      </c>
      <c r="P179" s="95" t="str">
        <f>IF(Tabla4[[#This Row],[Total factura / recibí (3)]]="","",Tabla4[[#This Row],[Total factura / recibí (3)]])</f>
        <v/>
      </c>
      <c r="Q17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79" s="93" t="str">
        <f>IFERROR(IF(A179="CHEQUE","",IF(A179="EFECTIVO","EFECTIVO",IF(A179="TRANSFERENCIA",VLOOKUP(Tabla4[[#This Row],[Concepto]]&amp;"/"&amp;Tabla4[[#This Row],[Relación con el proyecto]],Tabla7[[Concepto/Relación con el proyecto]:[Nº DOCUMENTO]],5,FALSE),IF(A179="TARJETA PREPAGO",VLOOKUP(Tabla4[[#This Row],[Concepto]]&amp;"/"&amp;Tabla4[[#This Row],[Relación con el proyecto]],Tabla7[[Concepto/Relación con el proyecto]:[Nº DOCUMENTO]],5,FALSE),"")))),"")</f>
        <v/>
      </c>
      <c r="S179" s="94" t="str">
        <f ca="1">IFERROR(INDEX(USUARIOS,MATCH($E179,Tabla1[NOMBRE Y APELLIDOS DEL PARTICIPANTE],0),MATCH($S$1,Tabla1[#Headers],0)),"")</f>
        <v/>
      </c>
      <c r="T179" s="94" t="str">
        <f ca="1">IFERROR(INDEX(USUARIOS,MATCH($E179,Tabla1[NOMBRE Y APELLIDOS DEL PARTICIPANTE],0),MATCH($T$1,Tabla1[#Headers],0)),"")</f>
        <v/>
      </c>
      <c r="U179" s="94" t="str">
        <f>IF(Tabla4[[#This Row],[Nombre y apellidos del TITULAR DE LA UC]]="","",Tabla4[[#This Row],[Nombre y apellidos del TITULAR DE LA UC]])</f>
        <v/>
      </c>
      <c r="V179" s="96" t="str">
        <f>IFERROR(VLOOKUP(Tabla4[[#This Row],[Mes de Imputación]],'NO BORRAR'!$E$1:$G$13,2,FALSE),"")</f>
        <v/>
      </c>
      <c r="W179" s="96" t="str">
        <f>IFERROR(VLOOKUP(Tabla4[[#This Row],[Mes de Imputación]],'NO BORRAR'!$E$1:$G$13,3,FALSE),"")</f>
        <v/>
      </c>
      <c r="X179" s="94" t="str">
        <f>IFERROR(VLOOKUP(Tabla4[[#This Row],[Actuación]],'NO BORRAR'!$B$1:$D$8,3,FALSE),"")</f>
        <v/>
      </c>
      <c r="Y179" s="97" t="str">
        <f>IFERROR(VLOOKUP(Tabla4[[#This Row],[Localización]],'NO BORRAR'!$G$15:$H$24,2,FALSE),"")</f>
        <v/>
      </c>
      <c r="Z179" s="93" t="str">
        <f>IFERROR(VLOOKUP(Tabla4[[#This Row],[Actuación]],'NO BORRAR'!$B$1:$C$8,2,FALSE),"")</f>
        <v/>
      </c>
      <c r="AA179" s="93" t="str">
        <f>IF(Tabla4[[#This Row],[Forma de pago]]="TRANSFERENCIA",IFERROR(INDEX(USUARIOS,MATCH($E179,Tabla1[NOMBRE Y APELLIDOS DEL PARTICIPANTE],0),MATCH(A179,Tabla1[#Headers],0)),""),"")</f>
        <v/>
      </c>
      <c r="AB179" s="98" t="str">
        <f>IF(Tabla4[[#This Row],[Forma de pago]]="TARJETA PREPAGO",IFERROR(INDEX(USUARIOS,MATCH($E179,Tabla1[NOMBRE Y APELLIDOS DEL PARTICIPANTE],0),MATCH(A179,Tabla1[#Headers],0)),""),"")</f>
        <v/>
      </c>
      <c r="AC179" s="73" t="str">
        <f>IF(Tabla4[[#This Row],[Forma de pago]]="CHEQUE",Tabla4[[#This Row],[Nombre y apellidos del TITULAR DE LA UC]],(IF(Tabla4[[#This Row],[Forma de pago]]="CHEQUE PORTADOR","AL PORTADOR","")))</f>
        <v/>
      </c>
    </row>
    <row r="180" spans="1:29" x14ac:dyDescent="0.25">
      <c r="A180" s="88"/>
      <c r="B180" s="88"/>
      <c r="C180" s="8"/>
      <c r="D180" s="89"/>
      <c r="E180" s="8"/>
      <c r="F180" s="8" t="str">
        <f>IFERROR(VLOOKUP(Tabla4[[#This Row],[Nombre y apellidos del TITULAR DE LA UC]],Tabla1[[NOMBRE Y APELLIDOS DEL PARTICIPANTE]:[NIE]],3,FALSE),"")</f>
        <v/>
      </c>
      <c r="G180" s="8"/>
      <c r="H180" s="8"/>
      <c r="I180" s="8"/>
      <c r="J180" s="90"/>
      <c r="K180" s="91"/>
      <c r="L180" s="92" t="str">
        <f ca="1">IFERROR(INDEX(USUARIOS,MATCH($E180,Tabla1[NOMBRE Y APELLIDOS DEL PARTICIPANTE],0),MATCH($L$1,Tabla1[#Headers],0)),"")</f>
        <v/>
      </c>
      <c r="M180" s="93" t="str">
        <f>IFERROR(VLOOKUP(Tabla4[[#This Row],[Concepto]]&amp;"/"&amp;Tabla4[[#This Row],[Relación con el proyecto]],Tabla7[[Concepto/Relación con el proyecto]:[DESCRIPCIÓN ASIENTO]],2,FALSE),"")</f>
        <v/>
      </c>
      <c r="N180" s="94" t="str">
        <f>IFERROR(VLOOKUP(Tabla4[[#This Row],[Forma de pago]],'NO BORRAR'!$H$2:$I$6,2,FALSE),"")</f>
        <v/>
      </c>
      <c r="O180" s="95" t="str">
        <f>IF(Tabla4[[#This Row],[Total factura / recibí (3)]]="","",Tabla4[[#This Row],[Total factura / recibí (3)]])</f>
        <v/>
      </c>
      <c r="P180" s="95" t="str">
        <f>IF(Tabla4[[#This Row],[Total factura / recibí (3)]]="","",Tabla4[[#This Row],[Total factura / recibí (3)]])</f>
        <v/>
      </c>
      <c r="Q18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0" s="93" t="str">
        <f>IFERROR(IF(A180="CHEQUE","",IF(A180="EFECTIVO","EFECTIVO",IF(A180="TRANSFERENCIA",VLOOKUP(Tabla4[[#This Row],[Concepto]]&amp;"/"&amp;Tabla4[[#This Row],[Relación con el proyecto]],Tabla7[[Concepto/Relación con el proyecto]:[Nº DOCUMENTO]],5,FALSE),IF(A180="TARJETA PREPAGO",VLOOKUP(Tabla4[[#This Row],[Concepto]]&amp;"/"&amp;Tabla4[[#This Row],[Relación con el proyecto]],Tabla7[[Concepto/Relación con el proyecto]:[Nº DOCUMENTO]],5,FALSE),"")))),"")</f>
        <v/>
      </c>
      <c r="S180" s="94" t="str">
        <f ca="1">IFERROR(INDEX(USUARIOS,MATCH($E180,Tabla1[NOMBRE Y APELLIDOS DEL PARTICIPANTE],0),MATCH($S$1,Tabla1[#Headers],0)),"")</f>
        <v/>
      </c>
      <c r="T180" s="94" t="str">
        <f ca="1">IFERROR(INDEX(USUARIOS,MATCH($E180,Tabla1[NOMBRE Y APELLIDOS DEL PARTICIPANTE],0),MATCH($T$1,Tabla1[#Headers],0)),"")</f>
        <v/>
      </c>
      <c r="U180" s="94" t="str">
        <f>IF(Tabla4[[#This Row],[Nombre y apellidos del TITULAR DE LA UC]]="","",Tabla4[[#This Row],[Nombre y apellidos del TITULAR DE LA UC]])</f>
        <v/>
      </c>
      <c r="V180" s="96" t="str">
        <f>IFERROR(VLOOKUP(Tabla4[[#This Row],[Mes de Imputación]],'NO BORRAR'!$E$1:$G$13,2,FALSE),"")</f>
        <v/>
      </c>
      <c r="W180" s="96" t="str">
        <f>IFERROR(VLOOKUP(Tabla4[[#This Row],[Mes de Imputación]],'NO BORRAR'!$E$1:$G$13,3,FALSE),"")</f>
        <v/>
      </c>
      <c r="X180" s="94" t="str">
        <f>IFERROR(VLOOKUP(Tabla4[[#This Row],[Actuación]],'NO BORRAR'!$B$1:$D$8,3,FALSE),"")</f>
        <v/>
      </c>
      <c r="Y180" s="97" t="str">
        <f>IFERROR(VLOOKUP(Tabla4[[#This Row],[Localización]],'NO BORRAR'!$G$15:$H$24,2,FALSE),"")</f>
        <v/>
      </c>
      <c r="Z180" s="93" t="str">
        <f>IFERROR(VLOOKUP(Tabla4[[#This Row],[Actuación]],'NO BORRAR'!$B$1:$C$8,2,FALSE),"")</f>
        <v/>
      </c>
      <c r="AA180" s="93" t="str">
        <f>IF(Tabla4[[#This Row],[Forma de pago]]="TRANSFERENCIA",IFERROR(INDEX(USUARIOS,MATCH($E180,Tabla1[NOMBRE Y APELLIDOS DEL PARTICIPANTE],0),MATCH(A180,Tabla1[#Headers],0)),""),"")</f>
        <v/>
      </c>
      <c r="AB180" s="98" t="str">
        <f>IF(Tabla4[[#This Row],[Forma de pago]]="TARJETA PREPAGO",IFERROR(INDEX(USUARIOS,MATCH($E180,Tabla1[NOMBRE Y APELLIDOS DEL PARTICIPANTE],0),MATCH(A180,Tabla1[#Headers],0)),""),"")</f>
        <v/>
      </c>
      <c r="AC180" s="73" t="str">
        <f>IF(Tabla4[[#This Row],[Forma de pago]]="CHEQUE",Tabla4[[#This Row],[Nombre y apellidos del TITULAR DE LA UC]],(IF(Tabla4[[#This Row],[Forma de pago]]="CHEQUE PORTADOR","AL PORTADOR","")))</f>
        <v/>
      </c>
    </row>
    <row r="181" spans="1:29" x14ac:dyDescent="0.25">
      <c r="A181" s="88"/>
      <c r="B181" s="88"/>
      <c r="C181" s="8"/>
      <c r="D181" s="89"/>
      <c r="E181" s="8"/>
      <c r="F181" s="8" t="str">
        <f>IFERROR(VLOOKUP(Tabla4[[#This Row],[Nombre y apellidos del TITULAR DE LA UC]],Tabla1[[NOMBRE Y APELLIDOS DEL PARTICIPANTE]:[NIE]],3,FALSE),"")</f>
        <v/>
      </c>
      <c r="G181" s="8"/>
      <c r="H181" s="8"/>
      <c r="I181" s="8"/>
      <c r="J181" s="90"/>
      <c r="K181" s="91"/>
      <c r="L181" s="92" t="str">
        <f ca="1">IFERROR(INDEX(USUARIOS,MATCH($E181,Tabla1[NOMBRE Y APELLIDOS DEL PARTICIPANTE],0),MATCH($L$1,Tabla1[#Headers],0)),"")</f>
        <v/>
      </c>
      <c r="M181" s="93" t="str">
        <f>IFERROR(VLOOKUP(Tabla4[[#This Row],[Concepto]]&amp;"/"&amp;Tabla4[[#This Row],[Relación con el proyecto]],Tabla7[[Concepto/Relación con el proyecto]:[DESCRIPCIÓN ASIENTO]],2,FALSE),"")</f>
        <v/>
      </c>
      <c r="N181" s="94" t="str">
        <f>IFERROR(VLOOKUP(Tabla4[[#This Row],[Forma de pago]],'NO BORRAR'!$H$2:$I$6,2,FALSE),"")</f>
        <v/>
      </c>
      <c r="O181" s="95" t="str">
        <f>IF(Tabla4[[#This Row],[Total factura / recibí (3)]]="","",Tabla4[[#This Row],[Total factura / recibí (3)]])</f>
        <v/>
      </c>
      <c r="P181" s="95" t="str">
        <f>IF(Tabla4[[#This Row],[Total factura / recibí (3)]]="","",Tabla4[[#This Row],[Total factura / recibí (3)]])</f>
        <v/>
      </c>
      <c r="Q18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1" s="93" t="str">
        <f>IFERROR(IF(A181="CHEQUE","",IF(A181="EFECTIVO","EFECTIVO",IF(A181="TRANSFERENCIA",VLOOKUP(Tabla4[[#This Row],[Concepto]]&amp;"/"&amp;Tabla4[[#This Row],[Relación con el proyecto]],Tabla7[[Concepto/Relación con el proyecto]:[Nº DOCUMENTO]],5,FALSE),IF(A181="TARJETA PREPAGO",VLOOKUP(Tabla4[[#This Row],[Concepto]]&amp;"/"&amp;Tabla4[[#This Row],[Relación con el proyecto]],Tabla7[[Concepto/Relación con el proyecto]:[Nº DOCUMENTO]],5,FALSE),"")))),"")</f>
        <v/>
      </c>
      <c r="S181" s="94" t="str">
        <f ca="1">IFERROR(INDEX(USUARIOS,MATCH($E181,Tabla1[NOMBRE Y APELLIDOS DEL PARTICIPANTE],0),MATCH($S$1,Tabla1[#Headers],0)),"")</f>
        <v/>
      </c>
      <c r="T181" s="94" t="str">
        <f ca="1">IFERROR(INDEX(USUARIOS,MATCH($E181,Tabla1[NOMBRE Y APELLIDOS DEL PARTICIPANTE],0),MATCH($T$1,Tabla1[#Headers],0)),"")</f>
        <v/>
      </c>
      <c r="U181" s="94" t="str">
        <f>IF(Tabla4[[#This Row],[Nombre y apellidos del TITULAR DE LA UC]]="","",Tabla4[[#This Row],[Nombre y apellidos del TITULAR DE LA UC]])</f>
        <v/>
      </c>
      <c r="V181" s="96" t="str">
        <f>IFERROR(VLOOKUP(Tabla4[[#This Row],[Mes de Imputación]],'NO BORRAR'!$E$1:$G$13,2,FALSE),"")</f>
        <v/>
      </c>
      <c r="W181" s="96" t="str">
        <f>IFERROR(VLOOKUP(Tabla4[[#This Row],[Mes de Imputación]],'NO BORRAR'!$E$1:$G$13,3,FALSE),"")</f>
        <v/>
      </c>
      <c r="X181" s="94" t="str">
        <f>IFERROR(VLOOKUP(Tabla4[[#This Row],[Actuación]],'NO BORRAR'!$B$1:$D$8,3,FALSE),"")</f>
        <v/>
      </c>
      <c r="Y181" s="97" t="str">
        <f>IFERROR(VLOOKUP(Tabla4[[#This Row],[Localización]],'NO BORRAR'!$G$15:$H$24,2,FALSE),"")</f>
        <v/>
      </c>
      <c r="Z181" s="93" t="str">
        <f>IFERROR(VLOOKUP(Tabla4[[#This Row],[Actuación]],'NO BORRAR'!$B$1:$C$8,2,FALSE),"")</f>
        <v/>
      </c>
      <c r="AA181" s="93" t="str">
        <f>IF(Tabla4[[#This Row],[Forma de pago]]="TRANSFERENCIA",IFERROR(INDEX(USUARIOS,MATCH($E181,Tabla1[NOMBRE Y APELLIDOS DEL PARTICIPANTE],0),MATCH(A181,Tabla1[#Headers],0)),""),"")</f>
        <v/>
      </c>
      <c r="AB181" s="98" t="str">
        <f>IF(Tabla4[[#This Row],[Forma de pago]]="TARJETA PREPAGO",IFERROR(INDEX(USUARIOS,MATCH($E181,Tabla1[NOMBRE Y APELLIDOS DEL PARTICIPANTE],0),MATCH(A181,Tabla1[#Headers],0)),""),"")</f>
        <v/>
      </c>
      <c r="AC181" s="73" t="str">
        <f>IF(Tabla4[[#This Row],[Forma de pago]]="CHEQUE",Tabla4[[#This Row],[Nombre y apellidos del TITULAR DE LA UC]],(IF(Tabla4[[#This Row],[Forma de pago]]="CHEQUE PORTADOR","AL PORTADOR","")))</f>
        <v/>
      </c>
    </row>
    <row r="182" spans="1:29" x14ac:dyDescent="0.25">
      <c r="A182" s="88"/>
      <c r="B182" s="88"/>
      <c r="C182" s="8"/>
      <c r="D182" s="89"/>
      <c r="E182" s="8"/>
      <c r="F182" s="8" t="str">
        <f>IFERROR(VLOOKUP(Tabla4[[#This Row],[Nombre y apellidos del TITULAR DE LA UC]],Tabla1[[NOMBRE Y APELLIDOS DEL PARTICIPANTE]:[NIE]],3,FALSE),"")</f>
        <v/>
      </c>
      <c r="G182" s="8"/>
      <c r="H182" s="8"/>
      <c r="I182" s="8"/>
      <c r="J182" s="90"/>
      <c r="K182" s="91"/>
      <c r="L182" s="92" t="str">
        <f ca="1">IFERROR(INDEX(USUARIOS,MATCH($E182,Tabla1[NOMBRE Y APELLIDOS DEL PARTICIPANTE],0),MATCH($L$1,Tabla1[#Headers],0)),"")</f>
        <v/>
      </c>
      <c r="M182" s="93" t="str">
        <f>IFERROR(VLOOKUP(Tabla4[[#This Row],[Concepto]]&amp;"/"&amp;Tabla4[[#This Row],[Relación con el proyecto]],Tabla7[[Concepto/Relación con el proyecto]:[DESCRIPCIÓN ASIENTO]],2,FALSE),"")</f>
        <v/>
      </c>
      <c r="N182" s="94" t="str">
        <f>IFERROR(VLOOKUP(Tabla4[[#This Row],[Forma de pago]],'NO BORRAR'!$H$2:$I$6,2,FALSE),"")</f>
        <v/>
      </c>
      <c r="O182" s="95" t="str">
        <f>IF(Tabla4[[#This Row],[Total factura / recibí (3)]]="","",Tabla4[[#This Row],[Total factura / recibí (3)]])</f>
        <v/>
      </c>
      <c r="P182" s="95" t="str">
        <f>IF(Tabla4[[#This Row],[Total factura / recibí (3)]]="","",Tabla4[[#This Row],[Total factura / recibí (3)]])</f>
        <v/>
      </c>
      <c r="Q18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2" s="93" t="str">
        <f>IFERROR(IF(A182="CHEQUE","",IF(A182="EFECTIVO","EFECTIVO",IF(A182="TRANSFERENCIA",VLOOKUP(Tabla4[[#This Row],[Concepto]]&amp;"/"&amp;Tabla4[[#This Row],[Relación con el proyecto]],Tabla7[[Concepto/Relación con el proyecto]:[Nº DOCUMENTO]],5,FALSE),IF(A182="TARJETA PREPAGO",VLOOKUP(Tabla4[[#This Row],[Concepto]]&amp;"/"&amp;Tabla4[[#This Row],[Relación con el proyecto]],Tabla7[[Concepto/Relación con el proyecto]:[Nº DOCUMENTO]],5,FALSE),"")))),"")</f>
        <v/>
      </c>
      <c r="S182" s="94" t="str">
        <f ca="1">IFERROR(INDEX(USUARIOS,MATCH($E182,Tabla1[NOMBRE Y APELLIDOS DEL PARTICIPANTE],0),MATCH($S$1,Tabla1[#Headers],0)),"")</f>
        <v/>
      </c>
      <c r="T182" s="94" t="str">
        <f ca="1">IFERROR(INDEX(USUARIOS,MATCH($E182,Tabla1[NOMBRE Y APELLIDOS DEL PARTICIPANTE],0),MATCH($T$1,Tabla1[#Headers],0)),"")</f>
        <v/>
      </c>
      <c r="U182" s="94" t="str">
        <f>IF(Tabla4[[#This Row],[Nombre y apellidos del TITULAR DE LA UC]]="","",Tabla4[[#This Row],[Nombre y apellidos del TITULAR DE LA UC]])</f>
        <v/>
      </c>
      <c r="V182" s="96" t="str">
        <f>IFERROR(VLOOKUP(Tabla4[[#This Row],[Mes de Imputación]],'NO BORRAR'!$E$1:$G$13,2,FALSE),"")</f>
        <v/>
      </c>
      <c r="W182" s="96" t="str">
        <f>IFERROR(VLOOKUP(Tabla4[[#This Row],[Mes de Imputación]],'NO BORRAR'!$E$1:$G$13,3,FALSE),"")</f>
        <v/>
      </c>
      <c r="X182" s="94" t="str">
        <f>IFERROR(VLOOKUP(Tabla4[[#This Row],[Actuación]],'NO BORRAR'!$B$1:$D$8,3,FALSE),"")</f>
        <v/>
      </c>
      <c r="Y182" s="97" t="str">
        <f>IFERROR(VLOOKUP(Tabla4[[#This Row],[Localización]],'NO BORRAR'!$G$15:$H$24,2,FALSE),"")</f>
        <v/>
      </c>
      <c r="Z182" s="93" t="str">
        <f>IFERROR(VLOOKUP(Tabla4[[#This Row],[Actuación]],'NO BORRAR'!$B$1:$C$8,2,FALSE),"")</f>
        <v/>
      </c>
      <c r="AA182" s="93" t="str">
        <f>IF(Tabla4[[#This Row],[Forma de pago]]="TRANSFERENCIA",IFERROR(INDEX(USUARIOS,MATCH($E182,Tabla1[NOMBRE Y APELLIDOS DEL PARTICIPANTE],0),MATCH(A182,Tabla1[#Headers],0)),""),"")</f>
        <v/>
      </c>
      <c r="AB182" s="98" t="str">
        <f>IF(Tabla4[[#This Row],[Forma de pago]]="TARJETA PREPAGO",IFERROR(INDEX(USUARIOS,MATCH($E182,Tabla1[NOMBRE Y APELLIDOS DEL PARTICIPANTE],0),MATCH(A182,Tabla1[#Headers],0)),""),"")</f>
        <v/>
      </c>
      <c r="AC182" s="73" t="str">
        <f>IF(Tabla4[[#This Row],[Forma de pago]]="CHEQUE",Tabla4[[#This Row],[Nombre y apellidos del TITULAR DE LA UC]],(IF(Tabla4[[#This Row],[Forma de pago]]="CHEQUE PORTADOR","AL PORTADOR","")))</f>
        <v/>
      </c>
    </row>
    <row r="183" spans="1:29" x14ac:dyDescent="0.25">
      <c r="A183" s="88"/>
      <c r="B183" s="88"/>
      <c r="C183" s="8"/>
      <c r="D183" s="89"/>
      <c r="E183" s="8"/>
      <c r="F183" s="8" t="str">
        <f>IFERROR(VLOOKUP(Tabla4[[#This Row],[Nombre y apellidos del TITULAR DE LA UC]],Tabla1[[NOMBRE Y APELLIDOS DEL PARTICIPANTE]:[NIE]],3,FALSE),"")</f>
        <v/>
      </c>
      <c r="G183" s="8"/>
      <c r="H183" s="8"/>
      <c r="I183" s="8"/>
      <c r="J183" s="90"/>
      <c r="K183" s="91"/>
      <c r="L183" s="92" t="str">
        <f ca="1">IFERROR(INDEX(USUARIOS,MATCH($E183,Tabla1[NOMBRE Y APELLIDOS DEL PARTICIPANTE],0),MATCH($L$1,Tabla1[#Headers],0)),"")</f>
        <v/>
      </c>
      <c r="M183" s="93" t="str">
        <f>IFERROR(VLOOKUP(Tabla4[[#This Row],[Concepto]]&amp;"/"&amp;Tabla4[[#This Row],[Relación con el proyecto]],Tabla7[[Concepto/Relación con el proyecto]:[DESCRIPCIÓN ASIENTO]],2,FALSE),"")</f>
        <v/>
      </c>
      <c r="N183" s="94" t="str">
        <f>IFERROR(VLOOKUP(Tabla4[[#This Row],[Forma de pago]],'NO BORRAR'!$H$2:$I$6,2,FALSE),"")</f>
        <v/>
      </c>
      <c r="O183" s="95" t="str">
        <f>IF(Tabla4[[#This Row],[Total factura / recibí (3)]]="","",Tabla4[[#This Row],[Total factura / recibí (3)]])</f>
        <v/>
      </c>
      <c r="P183" s="95" t="str">
        <f>IF(Tabla4[[#This Row],[Total factura / recibí (3)]]="","",Tabla4[[#This Row],[Total factura / recibí (3)]])</f>
        <v/>
      </c>
      <c r="Q18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3" s="93" t="str">
        <f>IFERROR(IF(A183="CHEQUE","",IF(A183="EFECTIVO","EFECTIVO",IF(A183="TRANSFERENCIA",VLOOKUP(Tabla4[[#This Row],[Concepto]]&amp;"/"&amp;Tabla4[[#This Row],[Relación con el proyecto]],Tabla7[[Concepto/Relación con el proyecto]:[Nº DOCUMENTO]],5,FALSE),IF(A183="TARJETA PREPAGO",VLOOKUP(Tabla4[[#This Row],[Concepto]]&amp;"/"&amp;Tabla4[[#This Row],[Relación con el proyecto]],Tabla7[[Concepto/Relación con el proyecto]:[Nº DOCUMENTO]],5,FALSE),"")))),"")</f>
        <v/>
      </c>
      <c r="S183" s="94" t="str">
        <f ca="1">IFERROR(INDEX(USUARIOS,MATCH($E183,Tabla1[NOMBRE Y APELLIDOS DEL PARTICIPANTE],0),MATCH($S$1,Tabla1[#Headers],0)),"")</f>
        <v/>
      </c>
      <c r="T183" s="94" t="str">
        <f ca="1">IFERROR(INDEX(USUARIOS,MATCH($E183,Tabla1[NOMBRE Y APELLIDOS DEL PARTICIPANTE],0),MATCH($T$1,Tabla1[#Headers],0)),"")</f>
        <v/>
      </c>
      <c r="U183" s="94" t="str">
        <f>IF(Tabla4[[#This Row],[Nombre y apellidos del TITULAR DE LA UC]]="","",Tabla4[[#This Row],[Nombre y apellidos del TITULAR DE LA UC]])</f>
        <v/>
      </c>
      <c r="V183" s="96" t="str">
        <f>IFERROR(VLOOKUP(Tabla4[[#This Row],[Mes de Imputación]],'NO BORRAR'!$E$1:$G$13,2,FALSE),"")</f>
        <v/>
      </c>
      <c r="W183" s="96" t="str">
        <f>IFERROR(VLOOKUP(Tabla4[[#This Row],[Mes de Imputación]],'NO BORRAR'!$E$1:$G$13,3,FALSE),"")</f>
        <v/>
      </c>
      <c r="X183" s="94" t="str">
        <f>IFERROR(VLOOKUP(Tabla4[[#This Row],[Actuación]],'NO BORRAR'!$B$1:$D$8,3,FALSE),"")</f>
        <v/>
      </c>
      <c r="Y183" s="97" t="str">
        <f>IFERROR(VLOOKUP(Tabla4[[#This Row],[Localización]],'NO BORRAR'!$G$15:$H$24,2,FALSE),"")</f>
        <v/>
      </c>
      <c r="Z183" s="93" t="str">
        <f>IFERROR(VLOOKUP(Tabla4[[#This Row],[Actuación]],'NO BORRAR'!$B$1:$C$8,2,FALSE),"")</f>
        <v/>
      </c>
      <c r="AA183" s="93" t="str">
        <f>IF(Tabla4[[#This Row],[Forma de pago]]="TRANSFERENCIA",IFERROR(INDEX(USUARIOS,MATCH($E183,Tabla1[NOMBRE Y APELLIDOS DEL PARTICIPANTE],0),MATCH(A183,Tabla1[#Headers],0)),""),"")</f>
        <v/>
      </c>
      <c r="AB183" s="98" t="str">
        <f>IF(Tabla4[[#This Row],[Forma de pago]]="TARJETA PREPAGO",IFERROR(INDEX(USUARIOS,MATCH($E183,Tabla1[NOMBRE Y APELLIDOS DEL PARTICIPANTE],0),MATCH(A183,Tabla1[#Headers],0)),""),"")</f>
        <v/>
      </c>
      <c r="AC183" s="73" t="str">
        <f>IF(Tabla4[[#This Row],[Forma de pago]]="CHEQUE",Tabla4[[#This Row],[Nombre y apellidos del TITULAR DE LA UC]],(IF(Tabla4[[#This Row],[Forma de pago]]="CHEQUE PORTADOR","AL PORTADOR","")))</f>
        <v/>
      </c>
    </row>
    <row r="184" spans="1:29" x14ac:dyDescent="0.25">
      <c r="A184" s="88"/>
      <c r="B184" s="88"/>
      <c r="C184" s="8"/>
      <c r="D184" s="89"/>
      <c r="E184" s="8"/>
      <c r="F184" s="8" t="str">
        <f>IFERROR(VLOOKUP(Tabla4[[#This Row],[Nombre y apellidos del TITULAR DE LA UC]],Tabla1[[NOMBRE Y APELLIDOS DEL PARTICIPANTE]:[NIE]],3,FALSE),"")</f>
        <v/>
      </c>
      <c r="G184" s="8"/>
      <c r="H184" s="8"/>
      <c r="I184" s="8"/>
      <c r="J184" s="90"/>
      <c r="K184" s="91"/>
      <c r="L184" s="92" t="str">
        <f ca="1">IFERROR(INDEX(USUARIOS,MATCH($E184,Tabla1[NOMBRE Y APELLIDOS DEL PARTICIPANTE],0),MATCH($L$1,Tabla1[#Headers],0)),"")</f>
        <v/>
      </c>
      <c r="M184" s="93" t="str">
        <f>IFERROR(VLOOKUP(Tabla4[[#This Row],[Concepto]]&amp;"/"&amp;Tabla4[[#This Row],[Relación con el proyecto]],Tabla7[[Concepto/Relación con el proyecto]:[DESCRIPCIÓN ASIENTO]],2,FALSE),"")</f>
        <v/>
      </c>
      <c r="N184" s="94" t="str">
        <f>IFERROR(VLOOKUP(Tabla4[[#This Row],[Forma de pago]],'NO BORRAR'!$H$2:$I$6,2,FALSE),"")</f>
        <v/>
      </c>
      <c r="O184" s="95" t="str">
        <f>IF(Tabla4[[#This Row],[Total factura / recibí (3)]]="","",Tabla4[[#This Row],[Total factura / recibí (3)]])</f>
        <v/>
      </c>
      <c r="P184" s="95" t="str">
        <f>IF(Tabla4[[#This Row],[Total factura / recibí (3)]]="","",Tabla4[[#This Row],[Total factura / recibí (3)]])</f>
        <v/>
      </c>
      <c r="Q18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4" s="93" t="str">
        <f>IFERROR(IF(A184="CHEQUE","",IF(A184="EFECTIVO","EFECTIVO",IF(A184="TRANSFERENCIA",VLOOKUP(Tabla4[[#This Row],[Concepto]]&amp;"/"&amp;Tabla4[[#This Row],[Relación con el proyecto]],Tabla7[[Concepto/Relación con el proyecto]:[Nº DOCUMENTO]],5,FALSE),IF(A184="TARJETA PREPAGO",VLOOKUP(Tabla4[[#This Row],[Concepto]]&amp;"/"&amp;Tabla4[[#This Row],[Relación con el proyecto]],Tabla7[[Concepto/Relación con el proyecto]:[Nº DOCUMENTO]],5,FALSE),"")))),"")</f>
        <v/>
      </c>
      <c r="S184" s="94" t="str">
        <f ca="1">IFERROR(INDEX(USUARIOS,MATCH($E184,Tabla1[NOMBRE Y APELLIDOS DEL PARTICIPANTE],0),MATCH($S$1,Tabla1[#Headers],0)),"")</f>
        <v/>
      </c>
      <c r="T184" s="94" t="str">
        <f ca="1">IFERROR(INDEX(USUARIOS,MATCH($E184,Tabla1[NOMBRE Y APELLIDOS DEL PARTICIPANTE],0),MATCH($T$1,Tabla1[#Headers],0)),"")</f>
        <v/>
      </c>
      <c r="U184" s="94" t="str">
        <f>IF(Tabla4[[#This Row],[Nombre y apellidos del TITULAR DE LA UC]]="","",Tabla4[[#This Row],[Nombre y apellidos del TITULAR DE LA UC]])</f>
        <v/>
      </c>
      <c r="V184" s="96" t="str">
        <f>IFERROR(VLOOKUP(Tabla4[[#This Row],[Mes de Imputación]],'NO BORRAR'!$E$1:$G$13,2,FALSE),"")</f>
        <v/>
      </c>
      <c r="W184" s="96" t="str">
        <f>IFERROR(VLOOKUP(Tabla4[[#This Row],[Mes de Imputación]],'NO BORRAR'!$E$1:$G$13,3,FALSE),"")</f>
        <v/>
      </c>
      <c r="X184" s="94" t="str">
        <f>IFERROR(VLOOKUP(Tabla4[[#This Row],[Actuación]],'NO BORRAR'!$B$1:$D$8,3,FALSE),"")</f>
        <v/>
      </c>
      <c r="Y184" s="97" t="str">
        <f>IFERROR(VLOOKUP(Tabla4[[#This Row],[Localización]],'NO BORRAR'!$G$15:$H$24,2,FALSE),"")</f>
        <v/>
      </c>
      <c r="Z184" s="93" t="str">
        <f>IFERROR(VLOOKUP(Tabla4[[#This Row],[Actuación]],'NO BORRAR'!$B$1:$C$8,2,FALSE),"")</f>
        <v/>
      </c>
      <c r="AA184" s="93" t="str">
        <f>IF(Tabla4[[#This Row],[Forma de pago]]="TRANSFERENCIA",IFERROR(INDEX(USUARIOS,MATCH($E184,Tabla1[NOMBRE Y APELLIDOS DEL PARTICIPANTE],0),MATCH(A184,Tabla1[#Headers],0)),""),"")</f>
        <v/>
      </c>
      <c r="AB184" s="98" t="str">
        <f>IF(Tabla4[[#This Row],[Forma de pago]]="TARJETA PREPAGO",IFERROR(INDEX(USUARIOS,MATCH($E184,Tabla1[NOMBRE Y APELLIDOS DEL PARTICIPANTE],0),MATCH(A184,Tabla1[#Headers],0)),""),"")</f>
        <v/>
      </c>
      <c r="AC184" s="73" t="str">
        <f>IF(Tabla4[[#This Row],[Forma de pago]]="CHEQUE",Tabla4[[#This Row],[Nombre y apellidos del TITULAR DE LA UC]],(IF(Tabla4[[#This Row],[Forma de pago]]="CHEQUE PORTADOR","AL PORTADOR","")))</f>
        <v/>
      </c>
    </row>
    <row r="185" spans="1:29" x14ac:dyDescent="0.25">
      <c r="A185" s="88"/>
      <c r="B185" s="88"/>
      <c r="C185" s="8"/>
      <c r="D185" s="89"/>
      <c r="E185" s="8"/>
      <c r="F185" s="8" t="str">
        <f>IFERROR(VLOOKUP(Tabla4[[#This Row],[Nombre y apellidos del TITULAR DE LA UC]],Tabla1[[NOMBRE Y APELLIDOS DEL PARTICIPANTE]:[NIE]],3,FALSE),"")</f>
        <v/>
      </c>
      <c r="G185" s="8"/>
      <c r="H185" s="8"/>
      <c r="I185" s="8"/>
      <c r="J185" s="90"/>
      <c r="K185" s="91"/>
      <c r="L185" s="92" t="str">
        <f ca="1">IFERROR(INDEX(USUARIOS,MATCH($E185,Tabla1[NOMBRE Y APELLIDOS DEL PARTICIPANTE],0),MATCH($L$1,Tabla1[#Headers],0)),"")</f>
        <v/>
      </c>
      <c r="M185" s="93" t="str">
        <f>IFERROR(VLOOKUP(Tabla4[[#This Row],[Concepto]]&amp;"/"&amp;Tabla4[[#This Row],[Relación con el proyecto]],Tabla7[[Concepto/Relación con el proyecto]:[DESCRIPCIÓN ASIENTO]],2,FALSE),"")</f>
        <v/>
      </c>
      <c r="N185" s="94" t="str">
        <f>IFERROR(VLOOKUP(Tabla4[[#This Row],[Forma de pago]],'NO BORRAR'!$H$2:$I$6,2,FALSE),"")</f>
        <v/>
      </c>
      <c r="O185" s="95" t="str">
        <f>IF(Tabla4[[#This Row],[Total factura / recibí (3)]]="","",Tabla4[[#This Row],[Total factura / recibí (3)]])</f>
        <v/>
      </c>
      <c r="P185" s="95" t="str">
        <f>IF(Tabla4[[#This Row],[Total factura / recibí (3)]]="","",Tabla4[[#This Row],[Total factura / recibí (3)]])</f>
        <v/>
      </c>
      <c r="Q18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5" s="93" t="str">
        <f>IFERROR(IF(A185="CHEQUE","",IF(A185="EFECTIVO","EFECTIVO",IF(A185="TRANSFERENCIA",VLOOKUP(Tabla4[[#This Row],[Concepto]]&amp;"/"&amp;Tabla4[[#This Row],[Relación con el proyecto]],Tabla7[[Concepto/Relación con el proyecto]:[Nº DOCUMENTO]],5,FALSE),IF(A185="TARJETA PREPAGO",VLOOKUP(Tabla4[[#This Row],[Concepto]]&amp;"/"&amp;Tabla4[[#This Row],[Relación con el proyecto]],Tabla7[[Concepto/Relación con el proyecto]:[Nº DOCUMENTO]],5,FALSE),"")))),"")</f>
        <v/>
      </c>
      <c r="S185" s="94" t="str">
        <f ca="1">IFERROR(INDEX(USUARIOS,MATCH($E185,Tabla1[NOMBRE Y APELLIDOS DEL PARTICIPANTE],0),MATCH($S$1,Tabla1[#Headers],0)),"")</f>
        <v/>
      </c>
      <c r="T185" s="94" t="str">
        <f ca="1">IFERROR(INDEX(USUARIOS,MATCH($E185,Tabla1[NOMBRE Y APELLIDOS DEL PARTICIPANTE],0),MATCH($T$1,Tabla1[#Headers],0)),"")</f>
        <v/>
      </c>
      <c r="U185" s="94" t="str">
        <f>IF(Tabla4[[#This Row],[Nombre y apellidos del TITULAR DE LA UC]]="","",Tabla4[[#This Row],[Nombre y apellidos del TITULAR DE LA UC]])</f>
        <v/>
      </c>
      <c r="V185" s="96" t="str">
        <f>IFERROR(VLOOKUP(Tabla4[[#This Row],[Mes de Imputación]],'NO BORRAR'!$E$1:$G$13,2,FALSE),"")</f>
        <v/>
      </c>
      <c r="W185" s="96" t="str">
        <f>IFERROR(VLOOKUP(Tabla4[[#This Row],[Mes de Imputación]],'NO BORRAR'!$E$1:$G$13,3,FALSE),"")</f>
        <v/>
      </c>
      <c r="X185" s="94" t="str">
        <f>IFERROR(VLOOKUP(Tabla4[[#This Row],[Actuación]],'NO BORRAR'!$B$1:$D$8,3,FALSE),"")</f>
        <v/>
      </c>
      <c r="Y185" s="97" t="str">
        <f>IFERROR(VLOOKUP(Tabla4[[#This Row],[Localización]],'NO BORRAR'!$G$15:$H$24,2,FALSE),"")</f>
        <v/>
      </c>
      <c r="Z185" s="93" t="str">
        <f>IFERROR(VLOOKUP(Tabla4[[#This Row],[Actuación]],'NO BORRAR'!$B$1:$C$8,2,FALSE),"")</f>
        <v/>
      </c>
      <c r="AA185" s="93" t="str">
        <f>IF(Tabla4[[#This Row],[Forma de pago]]="TRANSFERENCIA",IFERROR(INDEX(USUARIOS,MATCH($E185,Tabla1[NOMBRE Y APELLIDOS DEL PARTICIPANTE],0),MATCH(A185,Tabla1[#Headers],0)),""),"")</f>
        <v/>
      </c>
      <c r="AB185" s="98" t="str">
        <f>IF(Tabla4[[#This Row],[Forma de pago]]="TARJETA PREPAGO",IFERROR(INDEX(USUARIOS,MATCH($E185,Tabla1[NOMBRE Y APELLIDOS DEL PARTICIPANTE],0),MATCH(A185,Tabla1[#Headers],0)),""),"")</f>
        <v/>
      </c>
      <c r="AC185" s="73" t="str">
        <f>IF(Tabla4[[#This Row],[Forma de pago]]="CHEQUE",Tabla4[[#This Row],[Nombre y apellidos del TITULAR DE LA UC]],(IF(Tabla4[[#This Row],[Forma de pago]]="CHEQUE PORTADOR","AL PORTADOR","")))</f>
        <v/>
      </c>
    </row>
    <row r="186" spans="1:29" x14ac:dyDescent="0.25">
      <c r="A186" s="88"/>
      <c r="B186" s="88"/>
      <c r="C186" s="8"/>
      <c r="D186" s="89"/>
      <c r="E186" s="8"/>
      <c r="F186" s="8" t="str">
        <f>IFERROR(VLOOKUP(Tabla4[[#This Row],[Nombre y apellidos del TITULAR DE LA UC]],Tabla1[[NOMBRE Y APELLIDOS DEL PARTICIPANTE]:[NIE]],3,FALSE),"")</f>
        <v/>
      </c>
      <c r="G186" s="8"/>
      <c r="H186" s="8"/>
      <c r="I186" s="8"/>
      <c r="J186" s="90"/>
      <c r="K186" s="91"/>
      <c r="L186" s="92" t="str">
        <f ca="1">IFERROR(INDEX(USUARIOS,MATCH($E186,Tabla1[NOMBRE Y APELLIDOS DEL PARTICIPANTE],0),MATCH($L$1,Tabla1[#Headers],0)),"")</f>
        <v/>
      </c>
      <c r="M186" s="93" t="str">
        <f>IFERROR(VLOOKUP(Tabla4[[#This Row],[Concepto]]&amp;"/"&amp;Tabla4[[#This Row],[Relación con el proyecto]],Tabla7[[Concepto/Relación con el proyecto]:[DESCRIPCIÓN ASIENTO]],2,FALSE),"")</f>
        <v/>
      </c>
      <c r="N186" s="94" t="str">
        <f>IFERROR(VLOOKUP(Tabla4[[#This Row],[Forma de pago]],'NO BORRAR'!$H$2:$I$6,2,FALSE),"")</f>
        <v/>
      </c>
      <c r="O186" s="95" t="str">
        <f>IF(Tabla4[[#This Row],[Total factura / recibí (3)]]="","",Tabla4[[#This Row],[Total factura / recibí (3)]])</f>
        <v/>
      </c>
      <c r="P186" s="95" t="str">
        <f>IF(Tabla4[[#This Row],[Total factura / recibí (3)]]="","",Tabla4[[#This Row],[Total factura / recibí (3)]])</f>
        <v/>
      </c>
      <c r="Q18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6" s="93" t="str">
        <f>IFERROR(IF(A186="CHEQUE","",IF(A186="EFECTIVO","EFECTIVO",IF(A186="TRANSFERENCIA",VLOOKUP(Tabla4[[#This Row],[Concepto]]&amp;"/"&amp;Tabla4[[#This Row],[Relación con el proyecto]],Tabla7[[Concepto/Relación con el proyecto]:[Nº DOCUMENTO]],5,FALSE),IF(A186="TARJETA PREPAGO",VLOOKUP(Tabla4[[#This Row],[Concepto]]&amp;"/"&amp;Tabla4[[#This Row],[Relación con el proyecto]],Tabla7[[Concepto/Relación con el proyecto]:[Nº DOCUMENTO]],5,FALSE),"")))),"")</f>
        <v/>
      </c>
      <c r="S186" s="94" t="str">
        <f ca="1">IFERROR(INDEX(USUARIOS,MATCH($E186,Tabla1[NOMBRE Y APELLIDOS DEL PARTICIPANTE],0),MATCH($S$1,Tabla1[#Headers],0)),"")</f>
        <v/>
      </c>
      <c r="T186" s="94" t="str">
        <f ca="1">IFERROR(INDEX(USUARIOS,MATCH($E186,Tabla1[NOMBRE Y APELLIDOS DEL PARTICIPANTE],0),MATCH($T$1,Tabla1[#Headers],0)),"")</f>
        <v/>
      </c>
      <c r="U186" s="94" t="str">
        <f>IF(Tabla4[[#This Row],[Nombre y apellidos del TITULAR DE LA UC]]="","",Tabla4[[#This Row],[Nombre y apellidos del TITULAR DE LA UC]])</f>
        <v/>
      </c>
      <c r="V186" s="96" t="str">
        <f>IFERROR(VLOOKUP(Tabla4[[#This Row],[Mes de Imputación]],'NO BORRAR'!$E$1:$G$13,2,FALSE),"")</f>
        <v/>
      </c>
      <c r="W186" s="96" t="str">
        <f>IFERROR(VLOOKUP(Tabla4[[#This Row],[Mes de Imputación]],'NO BORRAR'!$E$1:$G$13,3,FALSE),"")</f>
        <v/>
      </c>
      <c r="X186" s="94" t="str">
        <f>IFERROR(VLOOKUP(Tabla4[[#This Row],[Actuación]],'NO BORRAR'!$B$1:$D$8,3,FALSE),"")</f>
        <v/>
      </c>
      <c r="Y186" s="97" t="str">
        <f>IFERROR(VLOOKUP(Tabla4[[#This Row],[Localización]],'NO BORRAR'!$G$15:$H$24,2,FALSE),"")</f>
        <v/>
      </c>
      <c r="Z186" s="93" t="str">
        <f>IFERROR(VLOOKUP(Tabla4[[#This Row],[Actuación]],'NO BORRAR'!$B$1:$C$8,2,FALSE),"")</f>
        <v/>
      </c>
      <c r="AA186" s="93" t="str">
        <f>IF(Tabla4[[#This Row],[Forma de pago]]="TRANSFERENCIA",IFERROR(INDEX(USUARIOS,MATCH($E186,Tabla1[NOMBRE Y APELLIDOS DEL PARTICIPANTE],0),MATCH(A186,Tabla1[#Headers],0)),""),"")</f>
        <v/>
      </c>
      <c r="AB186" s="98" t="str">
        <f>IF(Tabla4[[#This Row],[Forma de pago]]="TARJETA PREPAGO",IFERROR(INDEX(USUARIOS,MATCH($E186,Tabla1[NOMBRE Y APELLIDOS DEL PARTICIPANTE],0),MATCH(A186,Tabla1[#Headers],0)),""),"")</f>
        <v/>
      </c>
      <c r="AC186" s="73" t="str">
        <f>IF(Tabla4[[#This Row],[Forma de pago]]="CHEQUE",Tabla4[[#This Row],[Nombre y apellidos del TITULAR DE LA UC]],(IF(Tabla4[[#This Row],[Forma de pago]]="CHEQUE PORTADOR","AL PORTADOR","")))</f>
        <v/>
      </c>
    </row>
    <row r="187" spans="1:29" x14ac:dyDescent="0.25">
      <c r="A187" s="88"/>
      <c r="B187" s="88"/>
      <c r="C187" s="8"/>
      <c r="D187" s="89"/>
      <c r="E187" s="8"/>
      <c r="F187" s="8" t="str">
        <f>IFERROR(VLOOKUP(Tabla4[[#This Row],[Nombre y apellidos del TITULAR DE LA UC]],Tabla1[[NOMBRE Y APELLIDOS DEL PARTICIPANTE]:[NIE]],3,FALSE),"")</f>
        <v/>
      </c>
      <c r="G187" s="8"/>
      <c r="H187" s="8"/>
      <c r="I187" s="8"/>
      <c r="J187" s="90"/>
      <c r="K187" s="91"/>
      <c r="L187" s="92" t="str">
        <f ca="1">IFERROR(INDEX(USUARIOS,MATCH($E187,Tabla1[NOMBRE Y APELLIDOS DEL PARTICIPANTE],0),MATCH($L$1,Tabla1[#Headers],0)),"")</f>
        <v/>
      </c>
      <c r="M187" s="93" t="str">
        <f>IFERROR(VLOOKUP(Tabla4[[#This Row],[Concepto]]&amp;"/"&amp;Tabla4[[#This Row],[Relación con el proyecto]],Tabla7[[Concepto/Relación con el proyecto]:[DESCRIPCIÓN ASIENTO]],2,FALSE),"")</f>
        <v/>
      </c>
      <c r="N187" s="94" t="str">
        <f>IFERROR(VLOOKUP(Tabla4[[#This Row],[Forma de pago]],'NO BORRAR'!$H$2:$I$6,2,FALSE),"")</f>
        <v/>
      </c>
      <c r="O187" s="95" t="str">
        <f>IF(Tabla4[[#This Row],[Total factura / recibí (3)]]="","",Tabla4[[#This Row],[Total factura / recibí (3)]])</f>
        <v/>
      </c>
      <c r="P187" s="95" t="str">
        <f>IF(Tabla4[[#This Row],[Total factura / recibí (3)]]="","",Tabla4[[#This Row],[Total factura / recibí (3)]])</f>
        <v/>
      </c>
      <c r="Q18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7" s="93" t="str">
        <f>IFERROR(IF(A187="CHEQUE","",IF(A187="EFECTIVO","EFECTIVO",IF(A187="TRANSFERENCIA",VLOOKUP(Tabla4[[#This Row],[Concepto]]&amp;"/"&amp;Tabla4[[#This Row],[Relación con el proyecto]],Tabla7[[Concepto/Relación con el proyecto]:[Nº DOCUMENTO]],5,FALSE),IF(A187="TARJETA PREPAGO",VLOOKUP(Tabla4[[#This Row],[Concepto]]&amp;"/"&amp;Tabla4[[#This Row],[Relación con el proyecto]],Tabla7[[Concepto/Relación con el proyecto]:[Nº DOCUMENTO]],5,FALSE),"")))),"")</f>
        <v/>
      </c>
      <c r="S187" s="94" t="str">
        <f ca="1">IFERROR(INDEX(USUARIOS,MATCH($E187,Tabla1[NOMBRE Y APELLIDOS DEL PARTICIPANTE],0),MATCH($S$1,Tabla1[#Headers],0)),"")</f>
        <v/>
      </c>
      <c r="T187" s="94" t="str">
        <f ca="1">IFERROR(INDEX(USUARIOS,MATCH($E187,Tabla1[NOMBRE Y APELLIDOS DEL PARTICIPANTE],0),MATCH($T$1,Tabla1[#Headers],0)),"")</f>
        <v/>
      </c>
      <c r="U187" s="94" t="str">
        <f>IF(Tabla4[[#This Row],[Nombre y apellidos del TITULAR DE LA UC]]="","",Tabla4[[#This Row],[Nombre y apellidos del TITULAR DE LA UC]])</f>
        <v/>
      </c>
      <c r="V187" s="96" t="str">
        <f>IFERROR(VLOOKUP(Tabla4[[#This Row],[Mes de Imputación]],'NO BORRAR'!$E$1:$G$13,2,FALSE),"")</f>
        <v/>
      </c>
      <c r="W187" s="96" t="str">
        <f>IFERROR(VLOOKUP(Tabla4[[#This Row],[Mes de Imputación]],'NO BORRAR'!$E$1:$G$13,3,FALSE),"")</f>
        <v/>
      </c>
      <c r="X187" s="94" t="str">
        <f>IFERROR(VLOOKUP(Tabla4[[#This Row],[Actuación]],'NO BORRAR'!$B$1:$D$8,3,FALSE),"")</f>
        <v/>
      </c>
      <c r="Y187" s="97" t="str">
        <f>IFERROR(VLOOKUP(Tabla4[[#This Row],[Localización]],'NO BORRAR'!$G$15:$H$24,2,FALSE),"")</f>
        <v/>
      </c>
      <c r="Z187" s="93" t="str">
        <f>IFERROR(VLOOKUP(Tabla4[[#This Row],[Actuación]],'NO BORRAR'!$B$1:$C$8,2,FALSE),"")</f>
        <v/>
      </c>
      <c r="AA187" s="93" t="str">
        <f>IF(Tabla4[[#This Row],[Forma de pago]]="TRANSFERENCIA",IFERROR(INDEX(USUARIOS,MATCH($E187,Tabla1[NOMBRE Y APELLIDOS DEL PARTICIPANTE],0),MATCH(A187,Tabla1[#Headers],0)),""),"")</f>
        <v/>
      </c>
      <c r="AB187" s="98" t="str">
        <f>IF(Tabla4[[#This Row],[Forma de pago]]="TARJETA PREPAGO",IFERROR(INDEX(USUARIOS,MATCH($E187,Tabla1[NOMBRE Y APELLIDOS DEL PARTICIPANTE],0),MATCH(A187,Tabla1[#Headers],0)),""),"")</f>
        <v/>
      </c>
      <c r="AC187" s="73" t="str">
        <f>IF(Tabla4[[#This Row],[Forma de pago]]="CHEQUE",Tabla4[[#This Row],[Nombre y apellidos del TITULAR DE LA UC]],(IF(Tabla4[[#This Row],[Forma de pago]]="CHEQUE PORTADOR","AL PORTADOR","")))</f>
        <v/>
      </c>
    </row>
    <row r="188" spans="1:29" x14ac:dyDescent="0.25">
      <c r="A188" s="88"/>
      <c r="B188" s="88"/>
      <c r="C188" s="8"/>
      <c r="D188" s="89"/>
      <c r="E188" s="8"/>
      <c r="F188" s="8" t="str">
        <f>IFERROR(VLOOKUP(Tabla4[[#This Row],[Nombre y apellidos del TITULAR DE LA UC]],Tabla1[[NOMBRE Y APELLIDOS DEL PARTICIPANTE]:[NIE]],3,FALSE),"")</f>
        <v/>
      </c>
      <c r="G188" s="8"/>
      <c r="H188" s="8"/>
      <c r="I188" s="8"/>
      <c r="J188" s="90"/>
      <c r="K188" s="91"/>
      <c r="L188" s="92" t="str">
        <f ca="1">IFERROR(INDEX(USUARIOS,MATCH($E188,Tabla1[NOMBRE Y APELLIDOS DEL PARTICIPANTE],0),MATCH($L$1,Tabla1[#Headers],0)),"")</f>
        <v/>
      </c>
      <c r="M188" s="93" t="str">
        <f>IFERROR(VLOOKUP(Tabla4[[#This Row],[Concepto]]&amp;"/"&amp;Tabla4[[#This Row],[Relación con el proyecto]],Tabla7[[Concepto/Relación con el proyecto]:[DESCRIPCIÓN ASIENTO]],2,FALSE),"")</f>
        <v/>
      </c>
      <c r="N188" s="94" t="str">
        <f>IFERROR(VLOOKUP(Tabla4[[#This Row],[Forma de pago]],'NO BORRAR'!$H$2:$I$6,2,FALSE),"")</f>
        <v/>
      </c>
      <c r="O188" s="95" t="str">
        <f>IF(Tabla4[[#This Row],[Total factura / recibí (3)]]="","",Tabla4[[#This Row],[Total factura / recibí (3)]])</f>
        <v/>
      </c>
      <c r="P188" s="95" t="str">
        <f>IF(Tabla4[[#This Row],[Total factura / recibí (3)]]="","",Tabla4[[#This Row],[Total factura / recibí (3)]])</f>
        <v/>
      </c>
      <c r="Q18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8" s="93" t="str">
        <f>IFERROR(IF(A188="CHEQUE","",IF(A188="EFECTIVO","EFECTIVO",IF(A188="TRANSFERENCIA",VLOOKUP(Tabla4[[#This Row],[Concepto]]&amp;"/"&amp;Tabla4[[#This Row],[Relación con el proyecto]],Tabla7[[Concepto/Relación con el proyecto]:[Nº DOCUMENTO]],5,FALSE),IF(A188="TARJETA PREPAGO",VLOOKUP(Tabla4[[#This Row],[Concepto]]&amp;"/"&amp;Tabla4[[#This Row],[Relación con el proyecto]],Tabla7[[Concepto/Relación con el proyecto]:[Nº DOCUMENTO]],5,FALSE),"")))),"")</f>
        <v/>
      </c>
      <c r="S188" s="94" t="str">
        <f ca="1">IFERROR(INDEX(USUARIOS,MATCH($E188,Tabla1[NOMBRE Y APELLIDOS DEL PARTICIPANTE],0),MATCH($S$1,Tabla1[#Headers],0)),"")</f>
        <v/>
      </c>
      <c r="T188" s="94" t="str">
        <f ca="1">IFERROR(INDEX(USUARIOS,MATCH($E188,Tabla1[NOMBRE Y APELLIDOS DEL PARTICIPANTE],0),MATCH($T$1,Tabla1[#Headers],0)),"")</f>
        <v/>
      </c>
      <c r="U188" s="94" t="str">
        <f>IF(Tabla4[[#This Row],[Nombre y apellidos del TITULAR DE LA UC]]="","",Tabla4[[#This Row],[Nombre y apellidos del TITULAR DE LA UC]])</f>
        <v/>
      </c>
      <c r="V188" s="96" t="str">
        <f>IFERROR(VLOOKUP(Tabla4[[#This Row],[Mes de Imputación]],'NO BORRAR'!$E$1:$G$13,2,FALSE),"")</f>
        <v/>
      </c>
      <c r="W188" s="96" t="str">
        <f>IFERROR(VLOOKUP(Tabla4[[#This Row],[Mes de Imputación]],'NO BORRAR'!$E$1:$G$13,3,FALSE),"")</f>
        <v/>
      </c>
      <c r="X188" s="94" t="str">
        <f>IFERROR(VLOOKUP(Tabla4[[#This Row],[Actuación]],'NO BORRAR'!$B$1:$D$8,3,FALSE),"")</f>
        <v/>
      </c>
      <c r="Y188" s="97" t="str">
        <f>IFERROR(VLOOKUP(Tabla4[[#This Row],[Localización]],'NO BORRAR'!$G$15:$H$24,2,FALSE),"")</f>
        <v/>
      </c>
      <c r="Z188" s="93" t="str">
        <f>IFERROR(VLOOKUP(Tabla4[[#This Row],[Actuación]],'NO BORRAR'!$B$1:$C$8,2,FALSE),"")</f>
        <v/>
      </c>
      <c r="AA188" s="93" t="str">
        <f>IF(Tabla4[[#This Row],[Forma de pago]]="TRANSFERENCIA",IFERROR(INDEX(USUARIOS,MATCH($E188,Tabla1[NOMBRE Y APELLIDOS DEL PARTICIPANTE],0),MATCH(A188,Tabla1[#Headers],0)),""),"")</f>
        <v/>
      </c>
      <c r="AB188" s="98" t="str">
        <f>IF(Tabla4[[#This Row],[Forma de pago]]="TARJETA PREPAGO",IFERROR(INDEX(USUARIOS,MATCH($E188,Tabla1[NOMBRE Y APELLIDOS DEL PARTICIPANTE],0),MATCH(A188,Tabla1[#Headers],0)),""),"")</f>
        <v/>
      </c>
      <c r="AC188" s="73" t="str">
        <f>IF(Tabla4[[#This Row],[Forma de pago]]="CHEQUE",Tabla4[[#This Row],[Nombre y apellidos del TITULAR DE LA UC]],(IF(Tabla4[[#This Row],[Forma de pago]]="CHEQUE PORTADOR","AL PORTADOR","")))</f>
        <v/>
      </c>
    </row>
    <row r="189" spans="1:29" x14ac:dyDescent="0.25">
      <c r="A189" s="88"/>
      <c r="B189" s="88"/>
      <c r="C189" s="8"/>
      <c r="D189" s="89"/>
      <c r="E189" s="8"/>
      <c r="F189" s="8" t="str">
        <f>IFERROR(VLOOKUP(Tabla4[[#This Row],[Nombre y apellidos del TITULAR DE LA UC]],Tabla1[[NOMBRE Y APELLIDOS DEL PARTICIPANTE]:[NIE]],3,FALSE),"")</f>
        <v/>
      </c>
      <c r="G189" s="8"/>
      <c r="H189" s="8"/>
      <c r="I189" s="8"/>
      <c r="J189" s="90"/>
      <c r="K189" s="91"/>
      <c r="L189" s="92" t="str">
        <f ca="1">IFERROR(INDEX(USUARIOS,MATCH($E189,Tabla1[NOMBRE Y APELLIDOS DEL PARTICIPANTE],0),MATCH($L$1,Tabla1[#Headers],0)),"")</f>
        <v/>
      </c>
      <c r="M189" s="93" t="str">
        <f>IFERROR(VLOOKUP(Tabla4[[#This Row],[Concepto]]&amp;"/"&amp;Tabla4[[#This Row],[Relación con el proyecto]],Tabla7[[Concepto/Relación con el proyecto]:[DESCRIPCIÓN ASIENTO]],2,FALSE),"")</f>
        <v/>
      </c>
      <c r="N189" s="94" t="str">
        <f>IFERROR(VLOOKUP(Tabla4[[#This Row],[Forma de pago]],'NO BORRAR'!$H$2:$I$6,2,FALSE),"")</f>
        <v/>
      </c>
      <c r="O189" s="95" t="str">
        <f>IF(Tabla4[[#This Row],[Total factura / recibí (3)]]="","",Tabla4[[#This Row],[Total factura / recibí (3)]])</f>
        <v/>
      </c>
      <c r="P189" s="95" t="str">
        <f>IF(Tabla4[[#This Row],[Total factura / recibí (3)]]="","",Tabla4[[#This Row],[Total factura / recibí (3)]])</f>
        <v/>
      </c>
      <c r="Q18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89" s="93" t="str">
        <f>IFERROR(IF(A189="CHEQUE","",IF(A189="EFECTIVO","EFECTIVO",IF(A189="TRANSFERENCIA",VLOOKUP(Tabla4[[#This Row],[Concepto]]&amp;"/"&amp;Tabla4[[#This Row],[Relación con el proyecto]],Tabla7[[Concepto/Relación con el proyecto]:[Nº DOCUMENTO]],5,FALSE),IF(A189="TARJETA PREPAGO",VLOOKUP(Tabla4[[#This Row],[Concepto]]&amp;"/"&amp;Tabla4[[#This Row],[Relación con el proyecto]],Tabla7[[Concepto/Relación con el proyecto]:[Nº DOCUMENTO]],5,FALSE),"")))),"")</f>
        <v/>
      </c>
      <c r="S189" s="94" t="str">
        <f ca="1">IFERROR(INDEX(USUARIOS,MATCH($E189,Tabla1[NOMBRE Y APELLIDOS DEL PARTICIPANTE],0),MATCH($S$1,Tabla1[#Headers],0)),"")</f>
        <v/>
      </c>
      <c r="T189" s="94" t="str">
        <f ca="1">IFERROR(INDEX(USUARIOS,MATCH($E189,Tabla1[NOMBRE Y APELLIDOS DEL PARTICIPANTE],0),MATCH($T$1,Tabla1[#Headers],0)),"")</f>
        <v/>
      </c>
      <c r="U189" s="94" t="str">
        <f>IF(Tabla4[[#This Row],[Nombre y apellidos del TITULAR DE LA UC]]="","",Tabla4[[#This Row],[Nombre y apellidos del TITULAR DE LA UC]])</f>
        <v/>
      </c>
      <c r="V189" s="96" t="str">
        <f>IFERROR(VLOOKUP(Tabla4[[#This Row],[Mes de Imputación]],'NO BORRAR'!$E$1:$G$13,2,FALSE),"")</f>
        <v/>
      </c>
      <c r="W189" s="96" t="str">
        <f>IFERROR(VLOOKUP(Tabla4[[#This Row],[Mes de Imputación]],'NO BORRAR'!$E$1:$G$13,3,FALSE),"")</f>
        <v/>
      </c>
      <c r="X189" s="94" t="str">
        <f>IFERROR(VLOOKUP(Tabla4[[#This Row],[Actuación]],'NO BORRAR'!$B$1:$D$8,3,FALSE),"")</f>
        <v/>
      </c>
      <c r="Y189" s="97" t="str">
        <f>IFERROR(VLOOKUP(Tabla4[[#This Row],[Localización]],'NO BORRAR'!$G$15:$H$24,2,FALSE),"")</f>
        <v/>
      </c>
      <c r="Z189" s="93" t="str">
        <f>IFERROR(VLOOKUP(Tabla4[[#This Row],[Actuación]],'NO BORRAR'!$B$1:$C$8,2,FALSE),"")</f>
        <v/>
      </c>
      <c r="AA189" s="93" t="str">
        <f>IF(Tabla4[[#This Row],[Forma de pago]]="TRANSFERENCIA",IFERROR(INDEX(USUARIOS,MATCH($E189,Tabla1[NOMBRE Y APELLIDOS DEL PARTICIPANTE],0),MATCH(A189,Tabla1[#Headers],0)),""),"")</f>
        <v/>
      </c>
      <c r="AB189" s="98" t="str">
        <f>IF(Tabla4[[#This Row],[Forma de pago]]="TARJETA PREPAGO",IFERROR(INDEX(USUARIOS,MATCH($E189,Tabla1[NOMBRE Y APELLIDOS DEL PARTICIPANTE],0),MATCH(A189,Tabla1[#Headers],0)),""),"")</f>
        <v/>
      </c>
      <c r="AC189" s="73" t="str">
        <f>IF(Tabla4[[#This Row],[Forma de pago]]="CHEQUE",Tabla4[[#This Row],[Nombre y apellidos del TITULAR DE LA UC]],(IF(Tabla4[[#This Row],[Forma de pago]]="CHEQUE PORTADOR","AL PORTADOR","")))</f>
        <v/>
      </c>
    </row>
    <row r="190" spans="1:29" x14ac:dyDescent="0.25">
      <c r="A190" s="88"/>
      <c r="B190" s="88"/>
      <c r="C190" s="8"/>
      <c r="D190" s="89"/>
      <c r="E190" s="8"/>
      <c r="F190" s="8" t="str">
        <f>IFERROR(VLOOKUP(Tabla4[[#This Row],[Nombre y apellidos del TITULAR DE LA UC]],Tabla1[[NOMBRE Y APELLIDOS DEL PARTICIPANTE]:[NIE]],3,FALSE),"")</f>
        <v/>
      </c>
      <c r="G190" s="8"/>
      <c r="H190" s="8"/>
      <c r="I190" s="8"/>
      <c r="J190" s="90"/>
      <c r="K190" s="91"/>
      <c r="L190" s="92" t="str">
        <f ca="1">IFERROR(INDEX(USUARIOS,MATCH($E190,Tabla1[NOMBRE Y APELLIDOS DEL PARTICIPANTE],0),MATCH($L$1,Tabla1[#Headers],0)),"")</f>
        <v/>
      </c>
      <c r="M190" s="93" t="str">
        <f>IFERROR(VLOOKUP(Tabla4[[#This Row],[Concepto]]&amp;"/"&amp;Tabla4[[#This Row],[Relación con el proyecto]],Tabla7[[Concepto/Relación con el proyecto]:[DESCRIPCIÓN ASIENTO]],2,FALSE),"")</f>
        <v/>
      </c>
      <c r="N190" s="94" t="str">
        <f>IFERROR(VLOOKUP(Tabla4[[#This Row],[Forma de pago]],'NO BORRAR'!$H$2:$I$6,2,FALSE),"")</f>
        <v/>
      </c>
      <c r="O190" s="95" t="str">
        <f>IF(Tabla4[[#This Row],[Total factura / recibí (3)]]="","",Tabla4[[#This Row],[Total factura / recibí (3)]])</f>
        <v/>
      </c>
      <c r="P190" s="95" t="str">
        <f>IF(Tabla4[[#This Row],[Total factura / recibí (3)]]="","",Tabla4[[#This Row],[Total factura / recibí (3)]])</f>
        <v/>
      </c>
      <c r="Q19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0" s="93" t="str">
        <f>IFERROR(IF(A190="CHEQUE","",IF(A190="EFECTIVO","EFECTIVO",IF(A190="TRANSFERENCIA",VLOOKUP(Tabla4[[#This Row],[Concepto]]&amp;"/"&amp;Tabla4[[#This Row],[Relación con el proyecto]],Tabla7[[Concepto/Relación con el proyecto]:[Nº DOCUMENTO]],5,FALSE),IF(A190="TARJETA PREPAGO",VLOOKUP(Tabla4[[#This Row],[Concepto]]&amp;"/"&amp;Tabla4[[#This Row],[Relación con el proyecto]],Tabla7[[Concepto/Relación con el proyecto]:[Nº DOCUMENTO]],5,FALSE),"")))),"")</f>
        <v/>
      </c>
      <c r="S190" s="94" t="str">
        <f ca="1">IFERROR(INDEX(USUARIOS,MATCH($E190,Tabla1[NOMBRE Y APELLIDOS DEL PARTICIPANTE],0),MATCH($S$1,Tabla1[#Headers],0)),"")</f>
        <v/>
      </c>
      <c r="T190" s="94" t="str">
        <f ca="1">IFERROR(INDEX(USUARIOS,MATCH($E190,Tabla1[NOMBRE Y APELLIDOS DEL PARTICIPANTE],0),MATCH($T$1,Tabla1[#Headers],0)),"")</f>
        <v/>
      </c>
      <c r="U190" s="94" t="str">
        <f>IF(Tabla4[[#This Row],[Nombre y apellidos del TITULAR DE LA UC]]="","",Tabla4[[#This Row],[Nombre y apellidos del TITULAR DE LA UC]])</f>
        <v/>
      </c>
      <c r="V190" s="96" t="str">
        <f>IFERROR(VLOOKUP(Tabla4[[#This Row],[Mes de Imputación]],'NO BORRAR'!$E$1:$G$13,2,FALSE),"")</f>
        <v/>
      </c>
      <c r="W190" s="96" t="str">
        <f>IFERROR(VLOOKUP(Tabla4[[#This Row],[Mes de Imputación]],'NO BORRAR'!$E$1:$G$13,3,FALSE),"")</f>
        <v/>
      </c>
      <c r="X190" s="94" t="str">
        <f>IFERROR(VLOOKUP(Tabla4[[#This Row],[Actuación]],'NO BORRAR'!$B$1:$D$8,3,FALSE),"")</f>
        <v/>
      </c>
      <c r="Y190" s="97" t="str">
        <f>IFERROR(VLOOKUP(Tabla4[[#This Row],[Localización]],'NO BORRAR'!$G$15:$H$24,2,FALSE),"")</f>
        <v/>
      </c>
      <c r="Z190" s="93" t="str">
        <f>IFERROR(VLOOKUP(Tabla4[[#This Row],[Actuación]],'NO BORRAR'!$B$1:$C$8,2,FALSE),"")</f>
        <v/>
      </c>
      <c r="AA190" s="93" t="str">
        <f>IF(Tabla4[[#This Row],[Forma de pago]]="TRANSFERENCIA",IFERROR(INDEX(USUARIOS,MATCH($E190,Tabla1[NOMBRE Y APELLIDOS DEL PARTICIPANTE],0),MATCH(A190,Tabla1[#Headers],0)),""),"")</f>
        <v/>
      </c>
      <c r="AB190" s="98" t="str">
        <f>IF(Tabla4[[#This Row],[Forma de pago]]="TARJETA PREPAGO",IFERROR(INDEX(USUARIOS,MATCH($E190,Tabla1[NOMBRE Y APELLIDOS DEL PARTICIPANTE],0),MATCH(A190,Tabla1[#Headers],0)),""),"")</f>
        <v/>
      </c>
      <c r="AC190" s="73" t="str">
        <f>IF(Tabla4[[#This Row],[Forma de pago]]="CHEQUE",Tabla4[[#This Row],[Nombre y apellidos del TITULAR DE LA UC]],(IF(Tabla4[[#This Row],[Forma de pago]]="CHEQUE PORTADOR","AL PORTADOR","")))</f>
        <v/>
      </c>
    </row>
    <row r="191" spans="1:29" x14ac:dyDescent="0.25">
      <c r="A191" s="88"/>
      <c r="B191" s="88"/>
      <c r="C191" s="8"/>
      <c r="D191" s="89"/>
      <c r="E191" s="8"/>
      <c r="F191" s="8" t="str">
        <f>IFERROR(VLOOKUP(Tabla4[[#This Row],[Nombre y apellidos del TITULAR DE LA UC]],Tabla1[[NOMBRE Y APELLIDOS DEL PARTICIPANTE]:[NIE]],3,FALSE),"")</f>
        <v/>
      </c>
      <c r="G191" s="8"/>
      <c r="H191" s="8"/>
      <c r="I191" s="8"/>
      <c r="J191" s="90"/>
      <c r="K191" s="91"/>
      <c r="L191" s="92" t="str">
        <f ca="1">IFERROR(INDEX(USUARIOS,MATCH($E191,Tabla1[NOMBRE Y APELLIDOS DEL PARTICIPANTE],0),MATCH($L$1,Tabla1[#Headers],0)),"")</f>
        <v/>
      </c>
      <c r="M191" s="93" t="str">
        <f>IFERROR(VLOOKUP(Tabla4[[#This Row],[Concepto]]&amp;"/"&amp;Tabla4[[#This Row],[Relación con el proyecto]],Tabla7[[Concepto/Relación con el proyecto]:[DESCRIPCIÓN ASIENTO]],2,FALSE),"")</f>
        <v/>
      </c>
      <c r="N191" s="94" t="str">
        <f>IFERROR(VLOOKUP(Tabla4[[#This Row],[Forma de pago]],'NO BORRAR'!$H$2:$I$6,2,FALSE),"")</f>
        <v/>
      </c>
      <c r="O191" s="95" t="str">
        <f>IF(Tabla4[[#This Row],[Total factura / recibí (3)]]="","",Tabla4[[#This Row],[Total factura / recibí (3)]])</f>
        <v/>
      </c>
      <c r="P191" s="95" t="str">
        <f>IF(Tabla4[[#This Row],[Total factura / recibí (3)]]="","",Tabla4[[#This Row],[Total factura / recibí (3)]])</f>
        <v/>
      </c>
      <c r="Q19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1" s="93" t="str">
        <f>IFERROR(IF(A191="CHEQUE","",IF(A191="EFECTIVO","EFECTIVO",IF(A191="TRANSFERENCIA",VLOOKUP(Tabla4[[#This Row],[Concepto]]&amp;"/"&amp;Tabla4[[#This Row],[Relación con el proyecto]],Tabla7[[Concepto/Relación con el proyecto]:[Nº DOCUMENTO]],5,FALSE),IF(A191="TARJETA PREPAGO",VLOOKUP(Tabla4[[#This Row],[Concepto]]&amp;"/"&amp;Tabla4[[#This Row],[Relación con el proyecto]],Tabla7[[Concepto/Relación con el proyecto]:[Nº DOCUMENTO]],5,FALSE),"")))),"")</f>
        <v/>
      </c>
      <c r="S191" s="94" t="str">
        <f ca="1">IFERROR(INDEX(USUARIOS,MATCH($E191,Tabla1[NOMBRE Y APELLIDOS DEL PARTICIPANTE],0),MATCH($S$1,Tabla1[#Headers],0)),"")</f>
        <v/>
      </c>
      <c r="T191" s="94" t="str">
        <f ca="1">IFERROR(INDEX(USUARIOS,MATCH($E191,Tabla1[NOMBRE Y APELLIDOS DEL PARTICIPANTE],0),MATCH($T$1,Tabla1[#Headers],0)),"")</f>
        <v/>
      </c>
      <c r="U191" s="94" t="str">
        <f>IF(Tabla4[[#This Row],[Nombre y apellidos del TITULAR DE LA UC]]="","",Tabla4[[#This Row],[Nombre y apellidos del TITULAR DE LA UC]])</f>
        <v/>
      </c>
      <c r="V191" s="96" t="str">
        <f>IFERROR(VLOOKUP(Tabla4[[#This Row],[Mes de Imputación]],'NO BORRAR'!$E$1:$G$13,2,FALSE),"")</f>
        <v/>
      </c>
      <c r="W191" s="96" t="str">
        <f>IFERROR(VLOOKUP(Tabla4[[#This Row],[Mes de Imputación]],'NO BORRAR'!$E$1:$G$13,3,FALSE),"")</f>
        <v/>
      </c>
      <c r="X191" s="94" t="str">
        <f>IFERROR(VLOOKUP(Tabla4[[#This Row],[Actuación]],'NO BORRAR'!$B$1:$D$8,3,FALSE),"")</f>
        <v/>
      </c>
      <c r="Y191" s="97" t="str">
        <f>IFERROR(VLOOKUP(Tabla4[[#This Row],[Localización]],'NO BORRAR'!$G$15:$H$24,2,FALSE),"")</f>
        <v/>
      </c>
      <c r="Z191" s="93" t="str">
        <f>IFERROR(VLOOKUP(Tabla4[[#This Row],[Actuación]],'NO BORRAR'!$B$1:$C$8,2,FALSE),"")</f>
        <v/>
      </c>
      <c r="AA191" s="93" t="str">
        <f>IF(Tabla4[[#This Row],[Forma de pago]]="TRANSFERENCIA",IFERROR(INDEX(USUARIOS,MATCH($E191,Tabla1[NOMBRE Y APELLIDOS DEL PARTICIPANTE],0),MATCH(A191,Tabla1[#Headers],0)),""),"")</f>
        <v/>
      </c>
      <c r="AB191" s="98" t="str">
        <f>IF(Tabla4[[#This Row],[Forma de pago]]="TARJETA PREPAGO",IFERROR(INDEX(USUARIOS,MATCH($E191,Tabla1[NOMBRE Y APELLIDOS DEL PARTICIPANTE],0),MATCH(A191,Tabla1[#Headers],0)),""),"")</f>
        <v/>
      </c>
      <c r="AC191" s="73" t="str">
        <f>IF(Tabla4[[#This Row],[Forma de pago]]="CHEQUE",Tabla4[[#This Row],[Nombre y apellidos del TITULAR DE LA UC]],(IF(Tabla4[[#This Row],[Forma de pago]]="CHEQUE PORTADOR","AL PORTADOR","")))</f>
        <v/>
      </c>
    </row>
    <row r="192" spans="1:29" x14ac:dyDescent="0.25">
      <c r="A192" s="88"/>
      <c r="B192" s="88"/>
      <c r="C192" s="8"/>
      <c r="D192" s="89"/>
      <c r="E192" s="8"/>
      <c r="F192" s="8" t="str">
        <f>IFERROR(VLOOKUP(Tabla4[[#This Row],[Nombre y apellidos del TITULAR DE LA UC]],Tabla1[[NOMBRE Y APELLIDOS DEL PARTICIPANTE]:[NIE]],3,FALSE),"")</f>
        <v/>
      </c>
      <c r="G192" s="8"/>
      <c r="H192" s="8"/>
      <c r="I192" s="8"/>
      <c r="J192" s="90"/>
      <c r="K192" s="91"/>
      <c r="L192" s="92" t="str">
        <f ca="1">IFERROR(INDEX(USUARIOS,MATCH($E192,Tabla1[NOMBRE Y APELLIDOS DEL PARTICIPANTE],0),MATCH($L$1,Tabla1[#Headers],0)),"")</f>
        <v/>
      </c>
      <c r="M192" s="93" t="str">
        <f>IFERROR(VLOOKUP(Tabla4[[#This Row],[Concepto]]&amp;"/"&amp;Tabla4[[#This Row],[Relación con el proyecto]],Tabla7[[Concepto/Relación con el proyecto]:[DESCRIPCIÓN ASIENTO]],2,FALSE),"")</f>
        <v/>
      </c>
      <c r="N192" s="94" t="str">
        <f>IFERROR(VLOOKUP(Tabla4[[#This Row],[Forma de pago]],'NO BORRAR'!$H$2:$I$6,2,FALSE),"")</f>
        <v/>
      </c>
      <c r="O192" s="95" t="str">
        <f>IF(Tabla4[[#This Row],[Total factura / recibí (3)]]="","",Tabla4[[#This Row],[Total factura / recibí (3)]])</f>
        <v/>
      </c>
      <c r="P192" s="95" t="str">
        <f>IF(Tabla4[[#This Row],[Total factura / recibí (3)]]="","",Tabla4[[#This Row],[Total factura / recibí (3)]])</f>
        <v/>
      </c>
      <c r="Q19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2" s="93" t="str">
        <f>IFERROR(IF(A192="CHEQUE","",IF(A192="EFECTIVO","EFECTIVO",IF(A192="TRANSFERENCIA",VLOOKUP(Tabla4[[#This Row],[Concepto]]&amp;"/"&amp;Tabla4[[#This Row],[Relación con el proyecto]],Tabla7[[Concepto/Relación con el proyecto]:[Nº DOCUMENTO]],5,FALSE),IF(A192="TARJETA PREPAGO",VLOOKUP(Tabla4[[#This Row],[Concepto]]&amp;"/"&amp;Tabla4[[#This Row],[Relación con el proyecto]],Tabla7[[Concepto/Relación con el proyecto]:[Nº DOCUMENTO]],5,FALSE),"")))),"")</f>
        <v/>
      </c>
      <c r="S192" s="94" t="str">
        <f ca="1">IFERROR(INDEX(USUARIOS,MATCH($E192,Tabla1[NOMBRE Y APELLIDOS DEL PARTICIPANTE],0),MATCH($S$1,Tabla1[#Headers],0)),"")</f>
        <v/>
      </c>
      <c r="T192" s="94" t="str">
        <f ca="1">IFERROR(INDEX(USUARIOS,MATCH($E192,Tabla1[NOMBRE Y APELLIDOS DEL PARTICIPANTE],0),MATCH($T$1,Tabla1[#Headers],0)),"")</f>
        <v/>
      </c>
      <c r="U192" s="94" t="str">
        <f>IF(Tabla4[[#This Row],[Nombre y apellidos del TITULAR DE LA UC]]="","",Tabla4[[#This Row],[Nombre y apellidos del TITULAR DE LA UC]])</f>
        <v/>
      </c>
      <c r="V192" s="96" t="str">
        <f>IFERROR(VLOOKUP(Tabla4[[#This Row],[Mes de Imputación]],'NO BORRAR'!$E$1:$G$13,2,FALSE),"")</f>
        <v/>
      </c>
      <c r="W192" s="96" t="str">
        <f>IFERROR(VLOOKUP(Tabla4[[#This Row],[Mes de Imputación]],'NO BORRAR'!$E$1:$G$13,3,FALSE),"")</f>
        <v/>
      </c>
      <c r="X192" s="94" t="str">
        <f>IFERROR(VLOOKUP(Tabla4[[#This Row],[Actuación]],'NO BORRAR'!$B$1:$D$8,3,FALSE),"")</f>
        <v/>
      </c>
      <c r="Y192" s="97" t="str">
        <f>IFERROR(VLOOKUP(Tabla4[[#This Row],[Localización]],'NO BORRAR'!$G$15:$H$24,2,FALSE),"")</f>
        <v/>
      </c>
      <c r="Z192" s="93" t="str">
        <f>IFERROR(VLOOKUP(Tabla4[[#This Row],[Actuación]],'NO BORRAR'!$B$1:$C$8,2,FALSE),"")</f>
        <v/>
      </c>
      <c r="AA192" s="93" t="str">
        <f>IF(Tabla4[[#This Row],[Forma de pago]]="TRANSFERENCIA",IFERROR(INDEX(USUARIOS,MATCH($E192,Tabla1[NOMBRE Y APELLIDOS DEL PARTICIPANTE],0),MATCH(A192,Tabla1[#Headers],0)),""),"")</f>
        <v/>
      </c>
      <c r="AB192" s="98" t="str">
        <f>IF(Tabla4[[#This Row],[Forma de pago]]="TARJETA PREPAGO",IFERROR(INDEX(USUARIOS,MATCH($E192,Tabla1[NOMBRE Y APELLIDOS DEL PARTICIPANTE],0),MATCH(A192,Tabla1[#Headers],0)),""),"")</f>
        <v/>
      </c>
      <c r="AC192" s="73" t="str">
        <f>IF(Tabla4[[#This Row],[Forma de pago]]="CHEQUE",Tabla4[[#This Row],[Nombre y apellidos del TITULAR DE LA UC]],(IF(Tabla4[[#This Row],[Forma de pago]]="CHEQUE PORTADOR","AL PORTADOR","")))</f>
        <v/>
      </c>
    </row>
    <row r="193" spans="1:29" x14ac:dyDescent="0.25">
      <c r="A193" s="88"/>
      <c r="B193" s="88"/>
      <c r="C193" s="8"/>
      <c r="D193" s="89"/>
      <c r="E193" s="8"/>
      <c r="F193" s="8" t="str">
        <f>IFERROR(VLOOKUP(Tabla4[[#This Row],[Nombre y apellidos del TITULAR DE LA UC]],Tabla1[[NOMBRE Y APELLIDOS DEL PARTICIPANTE]:[NIE]],3,FALSE),"")</f>
        <v/>
      </c>
      <c r="G193" s="8"/>
      <c r="H193" s="8"/>
      <c r="I193" s="8"/>
      <c r="J193" s="90"/>
      <c r="K193" s="91"/>
      <c r="L193" s="92" t="str">
        <f ca="1">IFERROR(INDEX(USUARIOS,MATCH($E193,Tabla1[NOMBRE Y APELLIDOS DEL PARTICIPANTE],0),MATCH($L$1,Tabla1[#Headers],0)),"")</f>
        <v/>
      </c>
      <c r="M193" s="93" t="str">
        <f>IFERROR(VLOOKUP(Tabla4[[#This Row],[Concepto]]&amp;"/"&amp;Tabla4[[#This Row],[Relación con el proyecto]],Tabla7[[Concepto/Relación con el proyecto]:[DESCRIPCIÓN ASIENTO]],2,FALSE),"")</f>
        <v/>
      </c>
      <c r="N193" s="94" t="str">
        <f>IFERROR(VLOOKUP(Tabla4[[#This Row],[Forma de pago]],'NO BORRAR'!$H$2:$I$6,2,FALSE),"")</f>
        <v/>
      </c>
      <c r="O193" s="95" t="str">
        <f>IF(Tabla4[[#This Row],[Total factura / recibí (3)]]="","",Tabla4[[#This Row],[Total factura / recibí (3)]])</f>
        <v/>
      </c>
      <c r="P193" s="95" t="str">
        <f>IF(Tabla4[[#This Row],[Total factura / recibí (3)]]="","",Tabla4[[#This Row],[Total factura / recibí (3)]])</f>
        <v/>
      </c>
      <c r="Q19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3" s="93" t="str">
        <f>IFERROR(IF(A193="CHEQUE","",IF(A193="EFECTIVO","EFECTIVO",IF(A193="TRANSFERENCIA",VLOOKUP(Tabla4[[#This Row],[Concepto]]&amp;"/"&amp;Tabla4[[#This Row],[Relación con el proyecto]],Tabla7[[Concepto/Relación con el proyecto]:[Nº DOCUMENTO]],5,FALSE),IF(A193="TARJETA PREPAGO",VLOOKUP(Tabla4[[#This Row],[Concepto]]&amp;"/"&amp;Tabla4[[#This Row],[Relación con el proyecto]],Tabla7[[Concepto/Relación con el proyecto]:[Nº DOCUMENTO]],5,FALSE),"")))),"")</f>
        <v/>
      </c>
      <c r="S193" s="94" t="str">
        <f ca="1">IFERROR(INDEX(USUARIOS,MATCH($E193,Tabla1[NOMBRE Y APELLIDOS DEL PARTICIPANTE],0),MATCH($S$1,Tabla1[#Headers],0)),"")</f>
        <v/>
      </c>
      <c r="T193" s="94" t="str">
        <f ca="1">IFERROR(INDEX(USUARIOS,MATCH($E193,Tabla1[NOMBRE Y APELLIDOS DEL PARTICIPANTE],0),MATCH($T$1,Tabla1[#Headers],0)),"")</f>
        <v/>
      </c>
      <c r="U193" s="94" t="str">
        <f>IF(Tabla4[[#This Row],[Nombre y apellidos del TITULAR DE LA UC]]="","",Tabla4[[#This Row],[Nombre y apellidos del TITULAR DE LA UC]])</f>
        <v/>
      </c>
      <c r="V193" s="96" t="str">
        <f>IFERROR(VLOOKUP(Tabla4[[#This Row],[Mes de Imputación]],'NO BORRAR'!$E$1:$G$13,2,FALSE),"")</f>
        <v/>
      </c>
      <c r="W193" s="96" t="str">
        <f>IFERROR(VLOOKUP(Tabla4[[#This Row],[Mes de Imputación]],'NO BORRAR'!$E$1:$G$13,3,FALSE),"")</f>
        <v/>
      </c>
      <c r="X193" s="94" t="str">
        <f>IFERROR(VLOOKUP(Tabla4[[#This Row],[Actuación]],'NO BORRAR'!$B$1:$D$8,3,FALSE),"")</f>
        <v/>
      </c>
      <c r="Y193" s="97" t="str">
        <f>IFERROR(VLOOKUP(Tabla4[[#This Row],[Localización]],'NO BORRAR'!$G$15:$H$24,2,FALSE),"")</f>
        <v/>
      </c>
      <c r="Z193" s="93" t="str">
        <f>IFERROR(VLOOKUP(Tabla4[[#This Row],[Actuación]],'NO BORRAR'!$B$1:$C$8,2,FALSE),"")</f>
        <v/>
      </c>
      <c r="AA193" s="93" t="str">
        <f>IF(Tabla4[[#This Row],[Forma de pago]]="TRANSFERENCIA",IFERROR(INDEX(USUARIOS,MATCH($E193,Tabla1[NOMBRE Y APELLIDOS DEL PARTICIPANTE],0),MATCH(A193,Tabla1[#Headers],0)),""),"")</f>
        <v/>
      </c>
      <c r="AB193" s="98" t="str">
        <f>IF(Tabla4[[#This Row],[Forma de pago]]="TARJETA PREPAGO",IFERROR(INDEX(USUARIOS,MATCH($E193,Tabla1[NOMBRE Y APELLIDOS DEL PARTICIPANTE],0),MATCH(A193,Tabla1[#Headers],0)),""),"")</f>
        <v/>
      </c>
      <c r="AC193" s="73" t="str">
        <f>IF(Tabla4[[#This Row],[Forma de pago]]="CHEQUE",Tabla4[[#This Row],[Nombre y apellidos del TITULAR DE LA UC]],(IF(Tabla4[[#This Row],[Forma de pago]]="CHEQUE PORTADOR","AL PORTADOR","")))</f>
        <v/>
      </c>
    </row>
    <row r="194" spans="1:29" x14ac:dyDescent="0.25">
      <c r="A194" s="88"/>
      <c r="B194" s="88"/>
      <c r="C194" s="8"/>
      <c r="D194" s="89"/>
      <c r="E194" s="8"/>
      <c r="F194" s="8" t="str">
        <f>IFERROR(VLOOKUP(Tabla4[[#This Row],[Nombre y apellidos del TITULAR DE LA UC]],Tabla1[[NOMBRE Y APELLIDOS DEL PARTICIPANTE]:[NIE]],3,FALSE),"")</f>
        <v/>
      </c>
      <c r="G194" s="8"/>
      <c r="H194" s="8"/>
      <c r="I194" s="8"/>
      <c r="J194" s="90"/>
      <c r="K194" s="91"/>
      <c r="L194" s="92" t="str">
        <f ca="1">IFERROR(INDEX(USUARIOS,MATCH($E194,Tabla1[NOMBRE Y APELLIDOS DEL PARTICIPANTE],0),MATCH($L$1,Tabla1[#Headers],0)),"")</f>
        <v/>
      </c>
      <c r="M194" s="93" t="str">
        <f>IFERROR(VLOOKUP(Tabla4[[#This Row],[Concepto]]&amp;"/"&amp;Tabla4[[#This Row],[Relación con el proyecto]],Tabla7[[Concepto/Relación con el proyecto]:[DESCRIPCIÓN ASIENTO]],2,FALSE),"")</f>
        <v/>
      </c>
      <c r="N194" s="94" t="str">
        <f>IFERROR(VLOOKUP(Tabla4[[#This Row],[Forma de pago]],'NO BORRAR'!$H$2:$I$6,2,FALSE),"")</f>
        <v/>
      </c>
      <c r="O194" s="95" t="str">
        <f>IF(Tabla4[[#This Row],[Total factura / recibí (3)]]="","",Tabla4[[#This Row],[Total factura / recibí (3)]])</f>
        <v/>
      </c>
      <c r="P194" s="95" t="str">
        <f>IF(Tabla4[[#This Row],[Total factura / recibí (3)]]="","",Tabla4[[#This Row],[Total factura / recibí (3)]])</f>
        <v/>
      </c>
      <c r="Q19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4" s="93" t="str">
        <f>IFERROR(IF(A194="CHEQUE","",IF(A194="EFECTIVO","EFECTIVO",IF(A194="TRANSFERENCIA",VLOOKUP(Tabla4[[#This Row],[Concepto]]&amp;"/"&amp;Tabla4[[#This Row],[Relación con el proyecto]],Tabla7[[Concepto/Relación con el proyecto]:[Nº DOCUMENTO]],5,FALSE),IF(A194="TARJETA PREPAGO",VLOOKUP(Tabla4[[#This Row],[Concepto]]&amp;"/"&amp;Tabla4[[#This Row],[Relación con el proyecto]],Tabla7[[Concepto/Relación con el proyecto]:[Nº DOCUMENTO]],5,FALSE),"")))),"")</f>
        <v/>
      </c>
      <c r="S194" s="94" t="str">
        <f ca="1">IFERROR(INDEX(USUARIOS,MATCH($E194,Tabla1[NOMBRE Y APELLIDOS DEL PARTICIPANTE],0),MATCH($S$1,Tabla1[#Headers],0)),"")</f>
        <v/>
      </c>
      <c r="T194" s="94" t="str">
        <f ca="1">IFERROR(INDEX(USUARIOS,MATCH($E194,Tabla1[NOMBRE Y APELLIDOS DEL PARTICIPANTE],0),MATCH($T$1,Tabla1[#Headers],0)),"")</f>
        <v/>
      </c>
      <c r="U194" s="94" t="str">
        <f>IF(Tabla4[[#This Row],[Nombre y apellidos del TITULAR DE LA UC]]="","",Tabla4[[#This Row],[Nombre y apellidos del TITULAR DE LA UC]])</f>
        <v/>
      </c>
      <c r="V194" s="96" t="str">
        <f>IFERROR(VLOOKUP(Tabla4[[#This Row],[Mes de Imputación]],'NO BORRAR'!$E$1:$G$13,2,FALSE),"")</f>
        <v/>
      </c>
      <c r="W194" s="96" t="str">
        <f>IFERROR(VLOOKUP(Tabla4[[#This Row],[Mes de Imputación]],'NO BORRAR'!$E$1:$G$13,3,FALSE),"")</f>
        <v/>
      </c>
      <c r="X194" s="94" t="str">
        <f>IFERROR(VLOOKUP(Tabla4[[#This Row],[Actuación]],'NO BORRAR'!$B$1:$D$8,3,FALSE),"")</f>
        <v/>
      </c>
      <c r="Y194" s="97" t="str">
        <f>IFERROR(VLOOKUP(Tabla4[[#This Row],[Localización]],'NO BORRAR'!$G$15:$H$24,2,FALSE),"")</f>
        <v/>
      </c>
      <c r="Z194" s="93" t="str">
        <f>IFERROR(VLOOKUP(Tabla4[[#This Row],[Actuación]],'NO BORRAR'!$B$1:$C$8,2,FALSE),"")</f>
        <v/>
      </c>
      <c r="AA194" s="93" t="str">
        <f>IF(Tabla4[[#This Row],[Forma de pago]]="TRANSFERENCIA",IFERROR(INDEX(USUARIOS,MATCH($E194,Tabla1[NOMBRE Y APELLIDOS DEL PARTICIPANTE],0),MATCH(A194,Tabla1[#Headers],0)),""),"")</f>
        <v/>
      </c>
      <c r="AB194" s="98" t="str">
        <f>IF(Tabla4[[#This Row],[Forma de pago]]="TARJETA PREPAGO",IFERROR(INDEX(USUARIOS,MATCH($E194,Tabla1[NOMBRE Y APELLIDOS DEL PARTICIPANTE],0),MATCH(A194,Tabla1[#Headers],0)),""),"")</f>
        <v/>
      </c>
      <c r="AC194" s="73" t="str">
        <f>IF(Tabla4[[#This Row],[Forma de pago]]="CHEQUE",Tabla4[[#This Row],[Nombre y apellidos del TITULAR DE LA UC]],(IF(Tabla4[[#This Row],[Forma de pago]]="CHEQUE PORTADOR","AL PORTADOR","")))</f>
        <v/>
      </c>
    </row>
    <row r="195" spans="1:29" x14ac:dyDescent="0.25">
      <c r="A195" s="88"/>
      <c r="B195" s="88"/>
      <c r="C195" s="8"/>
      <c r="D195" s="89"/>
      <c r="E195" s="8"/>
      <c r="F195" s="8" t="str">
        <f>IFERROR(VLOOKUP(Tabla4[[#This Row],[Nombre y apellidos del TITULAR DE LA UC]],Tabla1[[NOMBRE Y APELLIDOS DEL PARTICIPANTE]:[NIE]],3,FALSE),"")</f>
        <v/>
      </c>
      <c r="G195" s="8"/>
      <c r="H195" s="8"/>
      <c r="I195" s="8"/>
      <c r="J195" s="90"/>
      <c r="K195" s="91"/>
      <c r="L195" s="92" t="str">
        <f ca="1">IFERROR(INDEX(USUARIOS,MATCH($E195,Tabla1[NOMBRE Y APELLIDOS DEL PARTICIPANTE],0),MATCH($L$1,Tabla1[#Headers],0)),"")</f>
        <v/>
      </c>
      <c r="M195" s="93" t="str">
        <f>IFERROR(VLOOKUP(Tabla4[[#This Row],[Concepto]]&amp;"/"&amp;Tabla4[[#This Row],[Relación con el proyecto]],Tabla7[[Concepto/Relación con el proyecto]:[DESCRIPCIÓN ASIENTO]],2,FALSE),"")</f>
        <v/>
      </c>
      <c r="N195" s="94" t="str">
        <f>IFERROR(VLOOKUP(Tabla4[[#This Row],[Forma de pago]],'NO BORRAR'!$H$2:$I$6,2,FALSE),"")</f>
        <v/>
      </c>
      <c r="O195" s="95" t="str">
        <f>IF(Tabla4[[#This Row],[Total factura / recibí (3)]]="","",Tabla4[[#This Row],[Total factura / recibí (3)]])</f>
        <v/>
      </c>
      <c r="P195" s="95" t="str">
        <f>IF(Tabla4[[#This Row],[Total factura / recibí (3)]]="","",Tabla4[[#This Row],[Total factura / recibí (3)]])</f>
        <v/>
      </c>
      <c r="Q19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5" s="93" t="str">
        <f>IFERROR(IF(A195="CHEQUE","",IF(A195="EFECTIVO","EFECTIVO",IF(A195="TRANSFERENCIA",VLOOKUP(Tabla4[[#This Row],[Concepto]]&amp;"/"&amp;Tabla4[[#This Row],[Relación con el proyecto]],Tabla7[[Concepto/Relación con el proyecto]:[Nº DOCUMENTO]],5,FALSE),IF(A195="TARJETA PREPAGO",VLOOKUP(Tabla4[[#This Row],[Concepto]]&amp;"/"&amp;Tabla4[[#This Row],[Relación con el proyecto]],Tabla7[[Concepto/Relación con el proyecto]:[Nº DOCUMENTO]],5,FALSE),"")))),"")</f>
        <v/>
      </c>
      <c r="S195" s="94" t="str">
        <f ca="1">IFERROR(INDEX(USUARIOS,MATCH($E195,Tabla1[NOMBRE Y APELLIDOS DEL PARTICIPANTE],0),MATCH($S$1,Tabla1[#Headers],0)),"")</f>
        <v/>
      </c>
      <c r="T195" s="94" t="str">
        <f ca="1">IFERROR(INDEX(USUARIOS,MATCH($E195,Tabla1[NOMBRE Y APELLIDOS DEL PARTICIPANTE],0),MATCH($T$1,Tabla1[#Headers],0)),"")</f>
        <v/>
      </c>
      <c r="U195" s="94" t="str">
        <f>IF(Tabla4[[#This Row],[Nombre y apellidos del TITULAR DE LA UC]]="","",Tabla4[[#This Row],[Nombre y apellidos del TITULAR DE LA UC]])</f>
        <v/>
      </c>
      <c r="V195" s="96" t="str">
        <f>IFERROR(VLOOKUP(Tabla4[[#This Row],[Mes de Imputación]],'NO BORRAR'!$E$1:$G$13,2,FALSE),"")</f>
        <v/>
      </c>
      <c r="W195" s="96" t="str">
        <f>IFERROR(VLOOKUP(Tabla4[[#This Row],[Mes de Imputación]],'NO BORRAR'!$E$1:$G$13,3,FALSE),"")</f>
        <v/>
      </c>
      <c r="X195" s="94" t="str">
        <f>IFERROR(VLOOKUP(Tabla4[[#This Row],[Actuación]],'NO BORRAR'!$B$1:$D$8,3,FALSE),"")</f>
        <v/>
      </c>
      <c r="Y195" s="97" t="str">
        <f>IFERROR(VLOOKUP(Tabla4[[#This Row],[Localización]],'NO BORRAR'!$G$15:$H$24,2,FALSE),"")</f>
        <v/>
      </c>
      <c r="Z195" s="93" t="str">
        <f>IFERROR(VLOOKUP(Tabla4[[#This Row],[Actuación]],'NO BORRAR'!$B$1:$C$8,2,FALSE),"")</f>
        <v/>
      </c>
      <c r="AA195" s="93" t="str">
        <f>IF(Tabla4[[#This Row],[Forma de pago]]="TRANSFERENCIA",IFERROR(INDEX(USUARIOS,MATCH($E195,Tabla1[NOMBRE Y APELLIDOS DEL PARTICIPANTE],0),MATCH(A195,Tabla1[#Headers],0)),""),"")</f>
        <v/>
      </c>
      <c r="AB195" s="98" t="str">
        <f>IF(Tabla4[[#This Row],[Forma de pago]]="TARJETA PREPAGO",IFERROR(INDEX(USUARIOS,MATCH($E195,Tabla1[NOMBRE Y APELLIDOS DEL PARTICIPANTE],0),MATCH(A195,Tabla1[#Headers],0)),""),"")</f>
        <v/>
      </c>
      <c r="AC195" s="73" t="str">
        <f>IF(Tabla4[[#This Row],[Forma de pago]]="CHEQUE",Tabla4[[#This Row],[Nombre y apellidos del TITULAR DE LA UC]],(IF(Tabla4[[#This Row],[Forma de pago]]="CHEQUE PORTADOR","AL PORTADOR","")))</f>
        <v/>
      </c>
    </row>
    <row r="196" spans="1:29" x14ac:dyDescent="0.25">
      <c r="A196" s="88"/>
      <c r="B196" s="88"/>
      <c r="C196" s="8"/>
      <c r="D196" s="89"/>
      <c r="E196" s="8"/>
      <c r="F196" s="8" t="str">
        <f>IFERROR(VLOOKUP(Tabla4[[#This Row],[Nombre y apellidos del TITULAR DE LA UC]],Tabla1[[NOMBRE Y APELLIDOS DEL PARTICIPANTE]:[NIE]],3,FALSE),"")</f>
        <v/>
      </c>
      <c r="G196" s="8"/>
      <c r="H196" s="8"/>
      <c r="I196" s="8"/>
      <c r="J196" s="90"/>
      <c r="K196" s="91"/>
      <c r="L196" s="92" t="str">
        <f ca="1">IFERROR(INDEX(USUARIOS,MATCH($E196,Tabla1[NOMBRE Y APELLIDOS DEL PARTICIPANTE],0),MATCH($L$1,Tabla1[#Headers],0)),"")</f>
        <v/>
      </c>
      <c r="M196" s="93" t="str">
        <f>IFERROR(VLOOKUP(Tabla4[[#This Row],[Concepto]]&amp;"/"&amp;Tabla4[[#This Row],[Relación con el proyecto]],Tabla7[[Concepto/Relación con el proyecto]:[DESCRIPCIÓN ASIENTO]],2,FALSE),"")</f>
        <v/>
      </c>
      <c r="N196" s="94" t="str">
        <f>IFERROR(VLOOKUP(Tabla4[[#This Row],[Forma de pago]],'NO BORRAR'!$H$2:$I$6,2,FALSE),"")</f>
        <v/>
      </c>
      <c r="O196" s="95" t="str">
        <f>IF(Tabla4[[#This Row],[Total factura / recibí (3)]]="","",Tabla4[[#This Row],[Total factura / recibí (3)]])</f>
        <v/>
      </c>
      <c r="P196" s="95" t="str">
        <f>IF(Tabla4[[#This Row],[Total factura / recibí (3)]]="","",Tabla4[[#This Row],[Total factura / recibí (3)]])</f>
        <v/>
      </c>
      <c r="Q19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6" s="93" t="str">
        <f>IFERROR(IF(A196="CHEQUE","",IF(A196="EFECTIVO","EFECTIVO",IF(A196="TRANSFERENCIA",VLOOKUP(Tabla4[[#This Row],[Concepto]]&amp;"/"&amp;Tabla4[[#This Row],[Relación con el proyecto]],Tabla7[[Concepto/Relación con el proyecto]:[Nº DOCUMENTO]],5,FALSE),IF(A196="TARJETA PREPAGO",VLOOKUP(Tabla4[[#This Row],[Concepto]]&amp;"/"&amp;Tabla4[[#This Row],[Relación con el proyecto]],Tabla7[[Concepto/Relación con el proyecto]:[Nº DOCUMENTO]],5,FALSE),"")))),"")</f>
        <v/>
      </c>
      <c r="S196" s="94" t="str">
        <f ca="1">IFERROR(INDEX(USUARIOS,MATCH($E196,Tabla1[NOMBRE Y APELLIDOS DEL PARTICIPANTE],0),MATCH($S$1,Tabla1[#Headers],0)),"")</f>
        <v/>
      </c>
      <c r="T196" s="94" t="str">
        <f ca="1">IFERROR(INDEX(USUARIOS,MATCH($E196,Tabla1[NOMBRE Y APELLIDOS DEL PARTICIPANTE],0),MATCH($T$1,Tabla1[#Headers],0)),"")</f>
        <v/>
      </c>
      <c r="U196" s="94" t="str">
        <f>IF(Tabla4[[#This Row],[Nombre y apellidos del TITULAR DE LA UC]]="","",Tabla4[[#This Row],[Nombre y apellidos del TITULAR DE LA UC]])</f>
        <v/>
      </c>
      <c r="V196" s="96" t="str">
        <f>IFERROR(VLOOKUP(Tabla4[[#This Row],[Mes de Imputación]],'NO BORRAR'!$E$1:$G$13,2,FALSE),"")</f>
        <v/>
      </c>
      <c r="W196" s="96" t="str">
        <f>IFERROR(VLOOKUP(Tabla4[[#This Row],[Mes de Imputación]],'NO BORRAR'!$E$1:$G$13,3,FALSE),"")</f>
        <v/>
      </c>
      <c r="X196" s="94" t="str">
        <f>IFERROR(VLOOKUP(Tabla4[[#This Row],[Actuación]],'NO BORRAR'!$B$1:$D$8,3,FALSE),"")</f>
        <v/>
      </c>
      <c r="Y196" s="97" t="str">
        <f>IFERROR(VLOOKUP(Tabla4[[#This Row],[Localización]],'NO BORRAR'!$G$15:$H$24,2,FALSE),"")</f>
        <v/>
      </c>
      <c r="Z196" s="93" t="str">
        <f>IFERROR(VLOOKUP(Tabla4[[#This Row],[Actuación]],'NO BORRAR'!$B$1:$C$8,2,FALSE),"")</f>
        <v/>
      </c>
      <c r="AA196" s="93" t="str">
        <f>IF(Tabla4[[#This Row],[Forma de pago]]="TRANSFERENCIA",IFERROR(INDEX(USUARIOS,MATCH($E196,Tabla1[NOMBRE Y APELLIDOS DEL PARTICIPANTE],0),MATCH(A196,Tabla1[#Headers],0)),""),"")</f>
        <v/>
      </c>
      <c r="AB196" s="98" t="str">
        <f>IF(Tabla4[[#This Row],[Forma de pago]]="TARJETA PREPAGO",IFERROR(INDEX(USUARIOS,MATCH($E196,Tabla1[NOMBRE Y APELLIDOS DEL PARTICIPANTE],0),MATCH(A196,Tabla1[#Headers],0)),""),"")</f>
        <v/>
      </c>
      <c r="AC196" s="73" t="str">
        <f>IF(Tabla4[[#This Row],[Forma de pago]]="CHEQUE",Tabla4[[#This Row],[Nombre y apellidos del TITULAR DE LA UC]],(IF(Tabla4[[#This Row],[Forma de pago]]="CHEQUE PORTADOR","AL PORTADOR","")))</f>
        <v/>
      </c>
    </row>
    <row r="197" spans="1:29" x14ac:dyDescent="0.25">
      <c r="A197" s="88"/>
      <c r="B197" s="88"/>
      <c r="C197" s="8"/>
      <c r="D197" s="89"/>
      <c r="E197" s="8"/>
      <c r="F197" s="8" t="str">
        <f>IFERROR(VLOOKUP(Tabla4[[#This Row],[Nombre y apellidos del TITULAR DE LA UC]],Tabla1[[NOMBRE Y APELLIDOS DEL PARTICIPANTE]:[NIE]],3,FALSE),"")</f>
        <v/>
      </c>
      <c r="G197" s="8"/>
      <c r="H197" s="8"/>
      <c r="I197" s="8"/>
      <c r="J197" s="90"/>
      <c r="K197" s="91"/>
      <c r="L197" s="92" t="str">
        <f ca="1">IFERROR(INDEX(USUARIOS,MATCH($E197,Tabla1[NOMBRE Y APELLIDOS DEL PARTICIPANTE],0),MATCH($L$1,Tabla1[#Headers],0)),"")</f>
        <v/>
      </c>
      <c r="M197" s="93" t="str">
        <f>IFERROR(VLOOKUP(Tabla4[[#This Row],[Concepto]]&amp;"/"&amp;Tabla4[[#This Row],[Relación con el proyecto]],Tabla7[[Concepto/Relación con el proyecto]:[DESCRIPCIÓN ASIENTO]],2,FALSE),"")</f>
        <v/>
      </c>
      <c r="N197" s="94" t="str">
        <f>IFERROR(VLOOKUP(Tabla4[[#This Row],[Forma de pago]],'NO BORRAR'!$H$2:$I$6,2,FALSE),"")</f>
        <v/>
      </c>
      <c r="O197" s="95" t="str">
        <f>IF(Tabla4[[#This Row],[Total factura / recibí (3)]]="","",Tabla4[[#This Row],[Total factura / recibí (3)]])</f>
        <v/>
      </c>
      <c r="P197" s="95" t="str">
        <f>IF(Tabla4[[#This Row],[Total factura / recibí (3)]]="","",Tabla4[[#This Row],[Total factura / recibí (3)]])</f>
        <v/>
      </c>
      <c r="Q19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7" s="93" t="str">
        <f>IFERROR(IF(A197="CHEQUE","",IF(A197="EFECTIVO","EFECTIVO",IF(A197="TRANSFERENCIA",VLOOKUP(Tabla4[[#This Row],[Concepto]]&amp;"/"&amp;Tabla4[[#This Row],[Relación con el proyecto]],Tabla7[[Concepto/Relación con el proyecto]:[Nº DOCUMENTO]],5,FALSE),IF(A197="TARJETA PREPAGO",VLOOKUP(Tabla4[[#This Row],[Concepto]]&amp;"/"&amp;Tabla4[[#This Row],[Relación con el proyecto]],Tabla7[[Concepto/Relación con el proyecto]:[Nº DOCUMENTO]],5,FALSE),"")))),"")</f>
        <v/>
      </c>
      <c r="S197" s="94" t="str">
        <f ca="1">IFERROR(INDEX(USUARIOS,MATCH($E197,Tabla1[NOMBRE Y APELLIDOS DEL PARTICIPANTE],0),MATCH($S$1,Tabla1[#Headers],0)),"")</f>
        <v/>
      </c>
      <c r="T197" s="94" t="str">
        <f ca="1">IFERROR(INDEX(USUARIOS,MATCH($E197,Tabla1[NOMBRE Y APELLIDOS DEL PARTICIPANTE],0),MATCH($T$1,Tabla1[#Headers],0)),"")</f>
        <v/>
      </c>
      <c r="U197" s="94" t="str">
        <f>IF(Tabla4[[#This Row],[Nombre y apellidos del TITULAR DE LA UC]]="","",Tabla4[[#This Row],[Nombre y apellidos del TITULAR DE LA UC]])</f>
        <v/>
      </c>
      <c r="V197" s="96" t="str">
        <f>IFERROR(VLOOKUP(Tabla4[[#This Row],[Mes de Imputación]],'NO BORRAR'!$E$1:$G$13,2,FALSE),"")</f>
        <v/>
      </c>
      <c r="W197" s="96" t="str">
        <f>IFERROR(VLOOKUP(Tabla4[[#This Row],[Mes de Imputación]],'NO BORRAR'!$E$1:$G$13,3,FALSE),"")</f>
        <v/>
      </c>
      <c r="X197" s="94" t="str">
        <f>IFERROR(VLOOKUP(Tabla4[[#This Row],[Actuación]],'NO BORRAR'!$B$1:$D$8,3,FALSE),"")</f>
        <v/>
      </c>
      <c r="Y197" s="97" t="str">
        <f>IFERROR(VLOOKUP(Tabla4[[#This Row],[Localización]],'NO BORRAR'!$G$15:$H$24,2,FALSE),"")</f>
        <v/>
      </c>
      <c r="Z197" s="93" t="str">
        <f>IFERROR(VLOOKUP(Tabla4[[#This Row],[Actuación]],'NO BORRAR'!$B$1:$C$8,2,FALSE),"")</f>
        <v/>
      </c>
      <c r="AA197" s="93" t="str">
        <f>IF(Tabla4[[#This Row],[Forma de pago]]="TRANSFERENCIA",IFERROR(INDEX(USUARIOS,MATCH($E197,Tabla1[NOMBRE Y APELLIDOS DEL PARTICIPANTE],0),MATCH(A197,Tabla1[#Headers],0)),""),"")</f>
        <v/>
      </c>
      <c r="AB197" s="98" t="str">
        <f>IF(Tabla4[[#This Row],[Forma de pago]]="TARJETA PREPAGO",IFERROR(INDEX(USUARIOS,MATCH($E197,Tabla1[NOMBRE Y APELLIDOS DEL PARTICIPANTE],0),MATCH(A197,Tabla1[#Headers],0)),""),"")</f>
        <v/>
      </c>
      <c r="AC197" s="73" t="str">
        <f>IF(Tabla4[[#This Row],[Forma de pago]]="CHEQUE",Tabla4[[#This Row],[Nombre y apellidos del TITULAR DE LA UC]],(IF(Tabla4[[#This Row],[Forma de pago]]="CHEQUE PORTADOR","AL PORTADOR","")))</f>
        <v/>
      </c>
    </row>
    <row r="198" spans="1:29" x14ac:dyDescent="0.25">
      <c r="A198" s="88"/>
      <c r="B198" s="88"/>
      <c r="C198" s="8"/>
      <c r="D198" s="89"/>
      <c r="E198" s="8"/>
      <c r="F198" s="8" t="str">
        <f>IFERROR(VLOOKUP(Tabla4[[#This Row],[Nombre y apellidos del TITULAR DE LA UC]],Tabla1[[NOMBRE Y APELLIDOS DEL PARTICIPANTE]:[NIE]],3,FALSE),"")</f>
        <v/>
      </c>
      <c r="G198" s="8"/>
      <c r="H198" s="8"/>
      <c r="I198" s="8"/>
      <c r="J198" s="90"/>
      <c r="K198" s="91"/>
      <c r="L198" s="92" t="str">
        <f ca="1">IFERROR(INDEX(USUARIOS,MATCH($E198,Tabla1[NOMBRE Y APELLIDOS DEL PARTICIPANTE],0),MATCH($L$1,Tabla1[#Headers],0)),"")</f>
        <v/>
      </c>
      <c r="M198" s="93" t="str">
        <f>IFERROR(VLOOKUP(Tabla4[[#This Row],[Concepto]]&amp;"/"&amp;Tabla4[[#This Row],[Relación con el proyecto]],Tabla7[[Concepto/Relación con el proyecto]:[DESCRIPCIÓN ASIENTO]],2,FALSE),"")</f>
        <v/>
      </c>
      <c r="N198" s="94" t="str">
        <f>IFERROR(VLOOKUP(Tabla4[[#This Row],[Forma de pago]],'NO BORRAR'!$H$2:$I$6,2,FALSE),"")</f>
        <v/>
      </c>
      <c r="O198" s="95" t="str">
        <f>IF(Tabla4[[#This Row],[Total factura / recibí (3)]]="","",Tabla4[[#This Row],[Total factura / recibí (3)]])</f>
        <v/>
      </c>
      <c r="P198" s="95" t="str">
        <f>IF(Tabla4[[#This Row],[Total factura / recibí (3)]]="","",Tabla4[[#This Row],[Total factura / recibí (3)]])</f>
        <v/>
      </c>
      <c r="Q19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8" s="93" t="str">
        <f>IFERROR(IF(A198="CHEQUE","",IF(A198="EFECTIVO","EFECTIVO",IF(A198="TRANSFERENCIA",VLOOKUP(Tabla4[[#This Row],[Concepto]]&amp;"/"&amp;Tabla4[[#This Row],[Relación con el proyecto]],Tabla7[[Concepto/Relación con el proyecto]:[Nº DOCUMENTO]],5,FALSE),IF(A198="TARJETA PREPAGO",VLOOKUP(Tabla4[[#This Row],[Concepto]]&amp;"/"&amp;Tabla4[[#This Row],[Relación con el proyecto]],Tabla7[[Concepto/Relación con el proyecto]:[Nº DOCUMENTO]],5,FALSE),"")))),"")</f>
        <v/>
      </c>
      <c r="S198" s="94" t="str">
        <f ca="1">IFERROR(INDEX(USUARIOS,MATCH($E198,Tabla1[NOMBRE Y APELLIDOS DEL PARTICIPANTE],0),MATCH($S$1,Tabla1[#Headers],0)),"")</f>
        <v/>
      </c>
      <c r="T198" s="94" t="str">
        <f ca="1">IFERROR(INDEX(USUARIOS,MATCH($E198,Tabla1[NOMBRE Y APELLIDOS DEL PARTICIPANTE],0),MATCH($T$1,Tabla1[#Headers],0)),"")</f>
        <v/>
      </c>
      <c r="U198" s="94" t="str">
        <f>IF(Tabla4[[#This Row],[Nombre y apellidos del TITULAR DE LA UC]]="","",Tabla4[[#This Row],[Nombre y apellidos del TITULAR DE LA UC]])</f>
        <v/>
      </c>
      <c r="V198" s="96" t="str">
        <f>IFERROR(VLOOKUP(Tabla4[[#This Row],[Mes de Imputación]],'NO BORRAR'!$E$1:$G$13,2,FALSE),"")</f>
        <v/>
      </c>
      <c r="W198" s="96" t="str">
        <f>IFERROR(VLOOKUP(Tabla4[[#This Row],[Mes de Imputación]],'NO BORRAR'!$E$1:$G$13,3,FALSE),"")</f>
        <v/>
      </c>
      <c r="X198" s="94" t="str">
        <f>IFERROR(VLOOKUP(Tabla4[[#This Row],[Actuación]],'NO BORRAR'!$B$1:$D$8,3,FALSE),"")</f>
        <v/>
      </c>
      <c r="Y198" s="97" t="str">
        <f>IFERROR(VLOOKUP(Tabla4[[#This Row],[Localización]],'NO BORRAR'!$G$15:$H$24,2,FALSE),"")</f>
        <v/>
      </c>
      <c r="Z198" s="93" t="str">
        <f>IFERROR(VLOOKUP(Tabla4[[#This Row],[Actuación]],'NO BORRAR'!$B$1:$C$8,2,FALSE),"")</f>
        <v/>
      </c>
      <c r="AA198" s="93" t="str">
        <f>IF(Tabla4[[#This Row],[Forma de pago]]="TRANSFERENCIA",IFERROR(INDEX(USUARIOS,MATCH($E198,Tabla1[NOMBRE Y APELLIDOS DEL PARTICIPANTE],0),MATCH(A198,Tabla1[#Headers],0)),""),"")</f>
        <v/>
      </c>
      <c r="AB198" s="98" t="str">
        <f>IF(Tabla4[[#This Row],[Forma de pago]]="TARJETA PREPAGO",IFERROR(INDEX(USUARIOS,MATCH($E198,Tabla1[NOMBRE Y APELLIDOS DEL PARTICIPANTE],0),MATCH(A198,Tabla1[#Headers],0)),""),"")</f>
        <v/>
      </c>
      <c r="AC198" s="73" t="str">
        <f>IF(Tabla4[[#This Row],[Forma de pago]]="CHEQUE",Tabla4[[#This Row],[Nombre y apellidos del TITULAR DE LA UC]],(IF(Tabla4[[#This Row],[Forma de pago]]="CHEQUE PORTADOR","AL PORTADOR","")))</f>
        <v/>
      </c>
    </row>
    <row r="199" spans="1:29" x14ac:dyDescent="0.25">
      <c r="A199" s="88"/>
      <c r="B199" s="88"/>
      <c r="C199" s="8"/>
      <c r="D199" s="89"/>
      <c r="E199" s="8"/>
      <c r="F199" s="8" t="str">
        <f>IFERROR(VLOOKUP(Tabla4[[#This Row],[Nombre y apellidos del TITULAR DE LA UC]],Tabla1[[NOMBRE Y APELLIDOS DEL PARTICIPANTE]:[NIE]],3,FALSE),"")</f>
        <v/>
      </c>
      <c r="G199" s="8"/>
      <c r="H199" s="8"/>
      <c r="I199" s="8"/>
      <c r="J199" s="90"/>
      <c r="K199" s="91"/>
      <c r="L199" s="92" t="str">
        <f ca="1">IFERROR(INDEX(USUARIOS,MATCH($E199,Tabla1[NOMBRE Y APELLIDOS DEL PARTICIPANTE],0),MATCH($L$1,Tabla1[#Headers],0)),"")</f>
        <v/>
      </c>
      <c r="M199" s="93" t="str">
        <f>IFERROR(VLOOKUP(Tabla4[[#This Row],[Concepto]]&amp;"/"&amp;Tabla4[[#This Row],[Relación con el proyecto]],Tabla7[[Concepto/Relación con el proyecto]:[DESCRIPCIÓN ASIENTO]],2,FALSE),"")</f>
        <v/>
      </c>
      <c r="N199" s="94" t="str">
        <f>IFERROR(VLOOKUP(Tabla4[[#This Row],[Forma de pago]],'NO BORRAR'!$H$2:$I$6,2,FALSE),"")</f>
        <v/>
      </c>
      <c r="O199" s="95" t="str">
        <f>IF(Tabla4[[#This Row],[Total factura / recibí (3)]]="","",Tabla4[[#This Row],[Total factura / recibí (3)]])</f>
        <v/>
      </c>
      <c r="P199" s="95" t="str">
        <f>IF(Tabla4[[#This Row],[Total factura / recibí (3)]]="","",Tabla4[[#This Row],[Total factura / recibí (3)]])</f>
        <v/>
      </c>
      <c r="Q19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199" s="93" t="str">
        <f>IFERROR(IF(A199="CHEQUE","",IF(A199="EFECTIVO","EFECTIVO",IF(A199="TRANSFERENCIA",VLOOKUP(Tabla4[[#This Row],[Concepto]]&amp;"/"&amp;Tabla4[[#This Row],[Relación con el proyecto]],Tabla7[[Concepto/Relación con el proyecto]:[Nº DOCUMENTO]],5,FALSE),IF(A199="TARJETA PREPAGO",VLOOKUP(Tabla4[[#This Row],[Concepto]]&amp;"/"&amp;Tabla4[[#This Row],[Relación con el proyecto]],Tabla7[[Concepto/Relación con el proyecto]:[Nº DOCUMENTO]],5,FALSE),"")))),"")</f>
        <v/>
      </c>
      <c r="S199" s="94" t="str">
        <f ca="1">IFERROR(INDEX(USUARIOS,MATCH($E199,Tabla1[NOMBRE Y APELLIDOS DEL PARTICIPANTE],0),MATCH($S$1,Tabla1[#Headers],0)),"")</f>
        <v/>
      </c>
      <c r="T199" s="94" t="str">
        <f ca="1">IFERROR(INDEX(USUARIOS,MATCH($E199,Tabla1[NOMBRE Y APELLIDOS DEL PARTICIPANTE],0),MATCH($T$1,Tabla1[#Headers],0)),"")</f>
        <v/>
      </c>
      <c r="U199" s="94" t="str">
        <f>IF(Tabla4[[#This Row],[Nombre y apellidos del TITULAR DE LA UC]]="","",Tabla4[[#This Row],[Nombre y apellidos del TITULAR DE LA UC]])</f>
        <v/>
      </c>
      <c r="V199" s="96" t="str">
        <f>IFERROR(VLOOKUP(Tabla4[[#This Row],[Mes de Imputación]],'NO BORRAR'!$E$1:$G$13,2,FALSE),"")</f>
        <v/>
      </c>
      <c r="W199" s="96" t="str">
        <f>IFERROR(VLOOKUP(Tabla4[[#This Row],[Mes de Imputación]],'NO BORRAR'!$E$1:$G$13,3,FALSE),"")</f>
        <v/>
      </c>
      <c r="X199" s="94" t="str">
        <f>IFERROR(VLOOKUP(Tabla4[[#This Row],[Actuación]],'NO BORRAR'!$B$1:$D$8,3,FALSE),"")</f>
        <v/>
      </c>
      <c r="Y199" s="97" t="str">
        <f>IFERROR(VLOOKUP(Tabla4[[#This Row],[Localización]],'NO BORRAR'!$G$15:$H$24,2,FALSE),"")</f>
        <v/>
      </c>
      <c r="Z199" s="93" t="str">
        <f>IFERROR(VLOOKUP(Tabla4[[#This Row],[Actuación]],'NO BORRAR'!$B$1:$C$8,2,FALSE),"")</f>
        <v/>
      </c>
      <c r="AA199" s="93" t="str">
        <f>IF(Tabla4[[#This Row],[Forma de pago]]="TRANSFERENCIA",IFERROR(INDEX(USUARIOS,MATCH($E199,Tabla1[NOMBRE Y APELLIDOS DEL PARTICIPANTE],0),MATCH(A199,Tabla1[#Headers],0)),""),"")</f>
        <v/>
      </c>
      <c r="AB199" s="98" t="str">
        <f>IF(Tabla4[[#This Row],[Forma de pago]]="TARJETA PREPAGO",IFERROR(INDEX(USUARIOS,MATCH($E199,Tabla1[NOMBRE Y APELLIDOS DEL PARTICIPANTE],0),MATCH(A199,Tabla1[#Headers],0)),""),"")</f>
        <v/>
      </c>
      <c r="AC199" s="73" t="str">
        <f>IF(Tabla4[[#This Row],[Forma de pago]]="CHEQUE",Tabla4[[#This Row],[Nombre y apellidos del TITULAR DE LA UC]],(IF(Tabla4[[#This Row],[Forma de pago]]="CHEQUE PORTADOR","AL PORTADOR","")))</f>
        <v/>
      </c>
    </row>
    <row r="200" spans="1:29" x14ac:dyDescent="0.25">
      <c r="A200" s="88"/>
      <c r="B200" s="88"/>
      <c r="C200" s="8"/>
      <c r="D200" s="89"/>
      <c r="E200" s="8"/>
      <c r="F200" s="8" t="str">
        <f>IFERROR(VLOOKUP(Tabla4[[#This Row],[Nombre y apellidos del TITULAR DE LA UC]],Tabla1[[NOMBRE Y APELLIDOS DEL PARTICIPANTE]:[NIE]],3,FALSE),"")</f>
        <v/>
      </c>
      <c r="G200" s="8"/>
      <c r="H200" s="8"/>
      <c r="I200" s="8"/>
      <c r="J200" s="90"/>
      <c r="K200" s="91"/>
      <c r="L200" s="92" t="str">
        <f ca="1">IFERROR(INDEX(USUARIOS,MATCH($E200,Tabla1[NOMBRE Y APELLIDOS DEL PARTICIPANTE],0),MATCH($L$1,Tabla1[#Headers],0)),"")</f>
        <v/>
      </c>
      <c r="M200" s="93" t="str">
        <f>IFERROR(VLOOKUP(Tabla4[[#This Row],[Concepto]]&amp;"/"&amp;Tabla4[[#This Row],[Relación con el proyecto]],Tabla7[[Concepto/Relación con el proyecto]:[DESCRIPCIÓN ASIENTO]],2,FALSE),"")</f>
        <v/>
      </c>
      <c r="N200" s="94" t="str">
        <f>IFERROR(VLOOKUP(Tabla4[[#This Row],[Forma de pago]],'NO BORRAR'!$H$2:$I$6,2,FALSE),"")</f>
        <v/>
      </c>
      <c r="O200" s="95" t="str">
        <f>IF(Tabla4[[#This Row],[Total factura / recibí (3)]]="","",Tabla4[[#This Row],[Total factura / recibí (3)]])</f>
        <v/>
      </c>
      <c r="P200" s="95" t="str">
        <f>IF(Tabla4[[#This Row],[Total factura / recibí (3)]]="","",Tabla4[[#This Row],[Total factura / recibí (3)]])</f>
        <v/>
      </c>
      <c r="Q20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0" s="93" t="str">
        <f>IFERROR(IF(A200="CHEQUE","",IF(A200="EFECTIVO","EFECTIVO",IF(A200="TRANSFERENCIA",VLOOKUP(Tabla4[[#This Row],[Concepto]]&amp;"/"&amp;Tabla4[[#This Row],[Relación con el proyecto]],Tabla7[[Concepto/Relación con el proyecto]:[Nº DOCUMENTO]],5,FALSE),IF(A200="TARJETA PREPAGO",VLOOKUP(Tabla4[[#This Row],[Concepto]]&amp;"/"&amp;Tabla4[[#This Row],[Relación con el proyecto]],Tabla7[[Concepto/Relación con el proyecto]:[Nº DOCUMENTO]],5,FALSE),"")))),"")</f>
        <v/>
      </c>
      <c r="S200" s="94" t="str">
        <f ca="1">IFERROR(INDEX(USUARIOS,MATCH($E200,Tabla1[NOMBRE Y APELLIDOS DEL PARTICIPANTE],0),MATCH($S$1,Tabla1[#Headers],0)),"")</f>
        <v/>
      </c>
      <c r="T200" s="94" t="str">
        <f ca="1">IFERROR(INDEX(USUARIOS,MATCH($E200,Tabla1[NOMBRE Y APELLIDOS DEL PARTICIPANTE],0),MATCH($T$1,Tabla1[#Headers],0)),"")</f>
        <v/>
      </c>
      <c r="U200" s="94" t="str">
        <f>IF(Tabla4[[#This Row],[Nombre y apellidos del TITULAR DE LA UC]]="","",Tabla4[[#This Row],[Nombre y apellidos del TITULAR DE LA UC]])</f>
        <v/>
      </c>
      <c r="V200" s="96" t="str">
        <f>IFERROR(VLOOKUP(Tabla4[[#This Row],[Mes de Imputación]],'NO BORRAR'!$E$1:$G$13,2,FALSE),"")</f>
        <v/>
      </c>
      <c r="W200" s="96" t="str">
        <f>IFERROR(VLOOKUP(Tabla4[[#This Row],[Mes de Imputación]],'NO BORRAR'!$E$1:$G$13,3,FALSE),"")</f>
        <v/>
      </c>
      <c r="X200" s="94" t="str">
        <f>IFERROR(VLOOKUP(Tabla4[[#This Row],[Actuación]],'NO BORRAR'!$B$1:$D$8,3,FALSE),"")</f>
        <v/>
      </c>
      <c r="Y200" s="97" t="str">
        <f>IFERROR(VLOOKUP(Tabla4[[#This Row],[Localización]],'NO BORRAR'!$G$15:$H$24,2,FALSE),"")</f>
        <v/>
      </c>
      <c r="Z200" s="93" t="str">
        <f>IFERROR(VLOOKUP(Tabla4[[#This Row],[Actuación]],'NO BORRAR'!$B$1:$C$8,2,FALSE),"")</f>
        <v/>
      </c>
      <c r="AA200" s="93" t="str">
        <f>IF(Tabla4[[#This Row],[Forma de pago]]="TRANSFERENCIA",IFERROR(INDEX(USUARIOS,MATCH($E200,Tabla1[NOMBRE Y APELLIDOS DEL PARTICIPANTE],0),MATCH(A200,Tabla1[#Headers],0)),""),"")</f>
        <v/>
      </c>
      <c r="AB200" s="98" t="str">
        <f>IF(Tabla4[[#This Row],[Forma de pago]]="TARJETA PREPAGO",IFERROR(INDEX(USUARIOS,MATCH($E200,Tabla1[NOMBRE Y APELLIDOS DEL PARTICIPANTE],0),MATCH(A200,Tabla1[#Headers],0)),""),"")</f>
        <v/>
      </c>
      <c r="AC200" s="73" t="str">
        <f>IF(Tabla4[[#This Row],[Forma de pago]]="CHEQUE",Tabla4[[#This Row],[Nombre y apellidos del TITULAR DE LA UC]],(IF(Tabla4[[#This Row],[Forma de pago]]="CHEQUE PORTADOR","AL PORTADOR","")))</f>
        <v/>
      </c>
    </row>
    <row r="201" spans="1:29" x14ac:dyDescent="0.25">
      <c r="A201" s="88"/>
      <c r="B201" s="88"/>
      <c r="C201" s="8"/>
      <c r="D201" s="89"/>
      <c r="E201" s="8"/>
      <c r="F201" s="8" t="str">
        <f>IFERROR(VLOOKUP(Tabla4[[#This Row],[Nombre y apellidos del TITULAR DE LA UC]],Tabla1[[NOMBRE Y APELLIDOS DEL PARTICIPANTE]:[NIE]],3,FALSE),"")</f>
        <v/>
      </c>
      <c r="G201" s="8"/>
      <c r="H201" s="8"/>
      <c r="I201" s="8"/>
      <c r="J201" s="90"/>
      <c r="K201" s="91"/>
      <c r="L201" s="92" t="str">
        <f ca="1">IFERROR(INDEX(USUARIOS,MATCH($E201,Tabla1[NOMBRE Y APELLIDOS DEL PARTICIPANTE],0),MATCH($L$1,Tabla1[#Headers],0)),"")</f>
        <v/>
      </c>
      <c r="M201" s="93" t="str">
        <f>IFERROR(VLOOKUP(Tabla4[[#This Row],[Concepto]]&amp;"/"&amp;Tabla4[[#This Row],[Relación con el proyecto]],Tabla7[[Concepto/Relación con el proyecto]:[DESCRIPCIÓN ASIENTO]],2,FALSE),"")</f>
        <v/>
      </c>
      <c r="N201" s="94" t="str">
        <f>IFERROR(VLOOKUP(Tabla4[[#This Row],[Forma de pago]],'NO BORRAR'!$H$2:$I$6,2,FALSE),"")</f>
        <v/>
      </c>
      <c r="O201" s="95" t="str">
        <f>IF(Tabla4[[#This Row],[Total factura / recibí (3)]]="","",Tabla4[[#This Row],[Total factura / recibí (3)]])</f>
        <v/>
      </c>
      <c r="P201" s="95" t="str">
        <f>IF(Tabla4[[#This Row],[Total factura / recibí (3)]]="","",Tabla4[[#This Row],[Total factura / recibí (3)]])</f>
        <v/>
      </c>
      <c r="Q20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1" s="93" t="str">
        <f>IFERROR(IF(A201="CHEQUE","",IF(A201="EFECTIVO","EFECTIVO",IF(A201="TRANSFERENCIA",VLOOKUP(Tabla4[[#This Row],[Concepto]]&amp;"/"&amp;Tabla4[[#This Row],[Relación con el proyecto]],Tabla7[[Concepto/Relación con el proyecto]:[Nº DOCUMENTO]],5,FALSE),IF(A201="TARJETA PREPAGO",VLOOKUP(Tabla4[[#This Row],[Concepto]]&amp;"/"&amp;Tabla4[[#This Row],[Relación con el proyecto]],Tabla7[[Concepto/Relación con el proyecto]:[Nº DOCUMENTO]],5,FALSE),"")))),"")</f>
        <v/>
      </c>
      <c r="S201" s="94" t="str">
        <f ca="1">IFERROR(INDEX(USUARIOS,MATCH($E201,Tabla1[NOMBRE Y APELLIDOS DEL PARTICIPANTE],0),MATCH($S$1,Tabla1[#Headers],0)),"")</f>
        <v/>
      </c>
      <c r="T201" s="94" t="str">
        <f ca="1">IFERROR(INDEX(USUARIOS,MATCH($E201,Tabla1[NOMBRE Y APELLIDOS DEL PARTICIPANTE],0),MATCH($T$1,Tabla1[#Headers],0)),"")</f>
        <v/>
      </c>
      <c r="U201" s="94" t="str">
        <f>IF(Tabla4[[#This Row],[Nombre y apellidos del TITULAR DE LA UC]]="","",Tabla4[[#This Row],[Nombre y apellidos del TITULAR DE LA UC]])</f>
        <v/>
      </c>
      <c r="V201" s="96" t="str">
        <f>IFERROR(VLOOKUP(Tabla4[[#This Row],[Mes de Imputación]],'NO BORRAR'!$E$1:$G$13,2,FALSE),"")</f>
        <v/>
      </c>
      <c r="W201" s="96" t="str">
        <f>IFERROR(VLOOKUP(Tabla4[[#This Row],[Mes de Imputación]],'NO BORRAR'!$E$1:$G$13,3,FALSE),"")</f>
        <v/>
      </c>
      <c r="X201" s="94" t="str">
        <f>IFERROR(VLOOKUP(Tabla4[[#This Row],[Actuación]],'NO BORRAR'!$B$1:$D$8,3,FALSE),"")</f>
        <v/>
      </c>
      <c r="Y201" s="97" t="str">
        <f>IFERROR(VLOOKUP(Tabla4[[#This Row],[Localización]],'NO BORRAR'!$G$15:$H$24,2,FALSE),"")</f>
        <v/>
      </c>
      <c r="Z201" s="93" t="str">
        <f>IFERROR(VLOOKUP(Tabla4[[#This Row],[Actuación]],'NO BORRAR'!$B$1:$C$8,2,FALSE),"")</f>
        <v/>
      </c>
      <c r="AA201" s="93" t="str">
        <f>IF(Tabla4[[#This Row],[Forma de pago]]="TRANSFERENCIA",IFERROR(INDEX(USUARIOS,MATCH($E201,Tabla1[NOMBRE Y APELLIDOS DEL PARTICIPANTE],0),MATCH(A201,Tabla1[#Headers],0)),""),"")</f>
        <v/>
      </c>
      <c r="AB201" s="98" t="str">
        <f>IF(Tabla4[[#This Row],[Forma de pago]]="TARJETA PREPAGO",IFERROR(INDEX(USUARIOS,MATCH($E201,Tabla1[NOMBRE Y APELLIDOS DEL PARTICIPANTE],0),MATCH(A201,Tabla1[#Headers],0)),""),"")</f>
        <v/>
      </c>
      <c r="AC201" s="73" t="str">
        <f>IF(Tabla4[[#This Row],[Forma de pago]]="CHEQUE",Tabla4[[#This Row],[Nombre y apellidos del TITULAR DE LA UC]],(IF(Tabla4[[#This Row],[Forma de pago]]="CHEQUE PORTADOR","AL PORTADOR","")))</f>
        <v/>
      </c>
    </row>
    <row r="202" spans="1:29" x14ac:dyDescent="0.25">
      <c r="A202" s="88"/>
      <c r="B202" s="88"/>
      <c r="C202" s="8"/>
      <c r="D202" s="89"/>
      <c r="E202" s="8"/>
      <c r="F202" s="8" t="str">
        <f>IFERROR(VLOOKUP(Tabla4[[#This Row],[Nombre y apellidos del TITULAR DE LA UC]],Tabla1[[NOMBRE Y APELLIDOS DEL PARTICIPANTE]:[NIE]],3,FALSE),"")</f>
        <v/>
      </c>
      <c r="G202" s="8"/>
      <c r="H202" s="8"/>
      <c r="I202" s="8"/>
      <c r="J202" s="90"/>
      <c r="K202" s="91"/>
      <c r="L202" s="92" t="str">
        <f ca="1">IFERROR(INDEX(USUARIOS,MATCH($E202,Tabla1[NOMBRE Y APELLIDOS DEL PARTICIPANTE],0),MATCH($L$1,Tabla1[#Headers],0)),"")</f>
        <v/>
      </c>
      <c r="M202" s="93" t="str">
        <f>IFERROR(VLOOKUP(Tabla4[[#This Row],[Concepto]]&amp;"/"&amp;Tabla4[[#This Row],[Relación con el proyecto]],Tabla7[[Concepto/Relación con el proyecto]:[DESCRIPCIÓN ASIENTO]],2,FALSE),"")</f>
        <v/>
      </c>
      <c r="N202" s="94" t="str">
        <f>IFERROR(VLOOKUP(Tabla4[[#This Row],[Forma de pago]],'NO BORRAR'!$H$2:$I$6,2,FALSE),"")</f>
        <v/>
      </c>
      <c r="O202" s="95" t="str">
        <f>IF(Tabla4[[#This Row],[Total factura / recibí (3)]]="","",Tabla4[[#This Row],[Total factura / recibí (3)]])</f>
        <v/>
      </c>
      <c r="P202" s="95" t="str">
        <f>IF(Tabla4[[#This Row],[Total factura / recibí (3)]]="","",Tabla4[[#This Row],[Total factura / recibí (3)]])</f>
        <v/>
      </c>
      <c r="Q20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2" s="93" t="str">
        <f>IFERROR(IF(A202="CHEQUE","",IF(A202="EFECTIVO","EFECTIVO",IF(A202="TRANSFERENCIA",VLOOKUP(Tabla4[[#This Row],[Concepto]]&amp;"/"&amp;Tabla4[[#This Row],[Relación con el proyecto]],Tabla7[[Concepto/Relación con el proyecto]:[Nº DOCUMENTO]],5,FALSE),IF(A202="TARJETA PREPAGO",VLOOKUP(Tabla4[[#This Row],[Concepto]]&amp;"/"&amp;Tabla4[[#This Row],[Relación con el proyecto]],Tabla7[[Concepto/Relación con el proyecto]:[Nº DOCUMENTO]],5,FALSE),"")))),"")</f>
        <v/>
      </c>
      <c r="S202" s="94" t="str">
        <f ca="1">IFERROR(INDEX(USUARIOS,MATCH($E202,Tabla1[NOMBRE Y APELLIDOS DEL PARTICIPANTE],0),MATCH($S$1,Tabla1[#Headers],0)),"")</f>
        <v/>
      </c>
      <c r="T202" s="94" t="str">
        <f ca="1">IFERROR(INDEX(USUARIOS,MATCH($E202,Tabla1[NOMBRE Y APELLIDOS DEL PARTICIPANTE],0),MATCH($T$1,Tabla1[#Headers],0)),"")</f>
        <v/>
      </c>
      <c r="U202" s="94" t="str">
        <f>IF(Tabla4[[#This Row],[Nombre y apellidos del TITULAR DE LA UC]]="","",Tabla4[[#This Row],[Nombre y apellidos del TITULAR DE LA UC]])</f>
        <v/>
      </c>
      <c r="V202" s="96" t="str">
        <f>IFERROR(VLOOKUP(Tabla4[[#This Row],[Mes de Imputación]],'NO BORRAR'!$E$1:$G$13,2,FALSE),"")</f>
        <v/>
      </c>
      <c r="W202" s="96" t="str">
        <f>IFERROR(VLOOKUP(Tabla4[[#This Row],[Mes de Imputación]],'NO BORRAR'!$E$1:$G$13,3,FALSE),"")</f>
        <v/>
      </c>
      <c r="X202" s="94" t="str">
        <f>IFERROR(VLOOKUP(Tabla4[[#This Row],[Actuación]],'NO BORRAR'!$B$1:$D$8,3,FALSE),"")</f>
        <v/>
      </c>
      <c r="Y202" s="97" t="str">
        <f>IFERROR(VLOOKUP(Tabla4[[#This Row],[Localización]],'NO BORRAR'!$G$15:$H$24,2,FALSE),"")</f>
        <v/>
      </c>
      <c r="Z202" s="93" t="str">
        <f>IFERROR(VLOOKUP(Tabla4[[#This Row],[Actuación]],'NO BORRAR'!$B$1:$C$8,2,FALSE),"")</f>
        <v/>
      </c>
      <c r="AA202" s="93" t="str">
        <f>IF(Tabla4[[#This Row],[Forma de pago]]="TRANSFERENCIA",IFERROR(INDEX(USUARIOS,MATCH($E202,Tabla1[NOMBRE Y APELLIDOS DEL PARTICIPANTE],0),MATCH(A202,Tabla1[#Headers],0)),""),"")</f>
        <v/>
      </c>
      <c r="AB202" s="98" t="str">
        <f>IF(Tabla4[[#This Row],[Forma de pago]]="TARJETA PREPAGO",IFERROR(INDEX(USUARIOS,MATCH($E202,Tabla1[NOMBRE Y APELLIDOS DEL PARTICIPANTE],0),MATCH(A202,Tabla1[#Headers],0)),""),"")</f>
        <v/>
      </c>
      <c r="AC202" s="73" t="str">
        <f>IF(Tabla4[[#This Row],[Forma de pago]]="CHEQUE",Tabla4[[#This Row],[Nombre y apellidos del TITULAR DE LA UC]],(IF(Tabla4[[#This Row],[Forma de pago]]="CHEQUE PORTADOR","AL PORTADOR","")))</f>
        <v/>
      </c>
    </row>
    <row r="203" spans="1:29" x14ac:dyDescent="0.25">
      <c r="A203" s="88"/>
      <c r="B203" s="88"/>
      <c r="C203" s="8"/>
      <c r="D203" s="89"/>
      <c r="E203" s="8"/>
      <c r="F203" s="8" t="str">
        <f>IFERROR(VLOOKUP(Tabla4[[#This Row],[Nombre y apellidos del TITULAR DE LA UC]],Tabla1[[NOMBRE Y APELLIDOS DEL PARTICIPANTE]:[NIE]],3,FALSE),"")</f>
        <v/>
      </c>
      <c r="G203" s="8"/>
      <c r="H203" s="8"/>
      <c r="I203" s="8"/>
      <c r="J203" s="90"/>
      <c r="K203" s="91"/>
      <c r="L203" s="92" t="str">
        <f ca="1">IFERROR(INDEX(USUARIOS,MATCH($E203,Tabla1[NOMBRE Y APELLIDOS DEL PARTICIPANTE],0),MATCH($L$1,Tabla1[#Headers],0)),"")</f>
        <v/>
      </c>
      <c r="M203" s="93" t="str">
        <f>IFERROR(VLOOKUP(Tabla4[[#This Row],[Concepto]]&amp;"/"&amp;Tabla4[[#This Row],[Relación con el proyecto]],Tabla7[[Concepto/Relación con el proyecto]:[DESCRIPCIÓN ASIENTO]],2,FALSE),"")</f>
        <v/>
      </c>
      <c r="N203" s="94" t="str">
        <f>IFERROR(VLOOKUP(Tabla4[[#This Row],[Forma de pago]],'NO BORRAR'!$H$2:$I$6,2,FALSE),"")</f>
        <v/>
      </c>
      <c r="O203" s="95" t="str">
        <f>IF(Tabla4[[#This Row],[Total factura / recibí (3)]]="","",Tabla4[[#This Row],[Total factura / recibí (3)]])</f>
        <v/>
      </c>
      <c r="P203" s="95" t="str">
        <f>IF(Tabla4[[#This Row],[Total factura / recibí (3)]]="","",Tabla4[[#This Row],[Total factura / recibí (3)]])</f>
        <v/>
      </c>
      <c r="Q20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3" s="93" t="str">
        <f>IFERROR(IF(A203="CHEQUE","",IF(A203="EFECTIVO","EFECTIVO",IF(A203="TRANSFERENCIA",VLOOKUP(Tabla4[[#This Row],[Concepto]]&amp;"/"&amp;Tabla4[[#This Row],[Relación con el proyecto]],Tabla7[[Concepto/Relación con el proyecto]:[Nº DOCUMENTO]],5,FALSE),IF(A203="TARJETA PREPAGO",VLOOKUP(Tabla4[[#This Row],[Concepto]]&amp;"/"&amp;Tabla4[[#This Row],[Relación con el proyecto]],Tabla7[[Concepto/Relación con el proyecto]:[Nº DOCUMENTO]],5,FALSE),"")))),"")</f>
        <v/>
      </c>
      <c r="S203" s="94" t="str">
        <f ca="1">IFERROR(INDEX(USUARIOS,MATCH($E203,Tabla1[NOMBRE Y APELLIDOS DEL PARTICIPANTE],0),MATCH($S$1,Tabla1[#Headers],0)),"")</f>
        <v/>
      </c>
      <c r="T203" s="94" t="str">
        <f ca="1">IFERROR(INDEX(USUARIOS,MATCH($E203,Tabla1[NOMBRE Y APELLIDOS DEL PARTICIPANTE],0),MATCH($T$1,Tabla1[#Headers],0)),"")</f>
        <v/>
      </c>
      <c r="U203" s="94" t="str">
        <f>IF(Tabla4[[#This Row],[Nombre y apellidos del TITULAR DE LA UC]]="","",Tabla4[[#This Row],[Nombre y apellidos del TITULAR DE LA UC]])</f>
        <v/>
      </c>
      <c r="V203" s="96" t="str">
        <f>IFERROR(VLOOKUP(Tabla4[[#This Row],[Mes de Imputación]],'NO BORRAR'!$E$1:$G$13,2,FALSE),"")</f>
        <v/>
      </c>
      <c r="W203" s="96" t="str">
        <f>IFERROR(VLOOKUP(Tabla4[[#This Row],[Mes de Imputación]],'NO BORRAR'!$E$1:$G$13,3,FALSE),"")</f>
        <v/>
      </c>
      <c r="X203" s="94" t="str">
        <f>IFERROR(VLOOKUP(Tabla4[[#This Row],[Actuación]],'NO BORRAR'!$B$1:$D$8,3,FALSE),"")</f>
        <v/>
      </c>
      <c r="Y203" s="97" t="str">
        <f>IFERROR(VLOOKUP(Tabla4[[#This Row],[Localización]],'NO BORRAR'!$G$15:$H$24,2,FALSE),"")</f>
        <v/>
      </c>
      <c r="Z203" s="93" t="str">
        <f>IFERROR(VLOOKUP(Tabla4[[#This Row],[Actuación]],'NO BORRAR'!$B$1:$C$8,2,FALSE),"")</f>
        <v/>
      </c>
      <c r="AA203" s="93" t="str">
        <f>IF(Tabla4[[#This Row],[Forma de pago]]="TRANSFERENCIA",IFERROR(INDEX(USUARIOS,MATCH($E203,Tabla1[NOMBRE Y APELLIDOS DEL PARTICIPANTE],0),MATCH(A203,Tabla1[#Headers],0)),""),"")</f>
        <v/>
      </c>
      <c r="AB203" s="98" t="str">
        <f>IF(Tabla4[[#This Row],[Forma de pago]]="TARJETA PREPAGO",IFERROR(INDEX(USUARIOS,MATCH($E203,Tabla1[NOMBRE Y APELLIDOS DEL PARTICIPANTE],0),MATCH(A203,Tabla1[#Headers],0)),""),"")</f>
        <v/>
      </c>
      <c r="AC203" s="73" t="str">
        <f>IF(Tabla4[[#This Row],[Forma de pago]]="CHEQUE",Tabla4[[#This Row],[Nombre y apellidos del TITULAR DE LA UC]],(IF(Tabla4[[#This Row],[Forma de pago]]="CHEQUE PORTADOR","AL PORTADOR","")))</f>
        <v/>
      </c>
    </row>
    <row r="204" spans="1:29" x14ac:dyDescent="0.25">
      <c r="A204" s="88"/>
      <c r="B204" s="88"/>
      <c r="C204" s="8"/>
      <c r="D204" s="89"/>
      <c r="E204" s="8"/>
      <c r="F204" s="8" t="str">
        <f>IFERROR(VLOOKUP(Tabla4[[#This Row],[Nombre y apellidos del TITULAR DE LA UC]],Tabla1[[NOMBRE Y APELLIDOS DEL PARTICIPANTE]:[NIE]],3,FALSE),"")</f>
        <v/>
      </c>
      <c r="G204" s="8"/>
      <c r="H204" s="8"/>
      <c r="I204" s="8"/>
      <c r="J204" s="90"/>
      <c r="K204" s="91"/>
      <c r="L204" s="92" t="str">
        <f ca="1">IFERROR(INDEX(USUARIOS,MATCH($E204,Tabla1[NOMBRE Y APELLIDOS DEL PARTICIPANTE],0),MATCH($L$1,Tabla1[#Headers],0)),"")</f>
        <v/>
      </c>
      <c r="M204" s="93" t="str">
        <f>IFERROR(VLOOKUP(Tabla4[[#This Row],[Concepto]]&amp;"/"&amp;Tabla4[[#This Row],[Relación con el proyecto]],Tabla7[[Concepto/Relación con el proyecto]:[DESCRIPCIÓN ASIENTO]],2,FALSE),"")</f>
        <v/>
      </c>
      <c r="N204" s="94" t="str">
        <f>IFERROR(VLOOKUP(Tabla4[[#This Row],[Forma de pago]],'NO BORRAR'!$H$2:$I$6,2,FALSE),"")</f>
        <v/>
      </c>
      <c r="O204" s="95" t="str">
        <f>IF(Tabla4[[#This Row],[Total factura / recibí (3)]]="","",Tabla4[[#This Row],[Total factura / recibí (3)]])</f>
        <v/>
      </c>
      <c r="P204" s="95" t="str">
        <f>IF(Tabla4[[#This Row],[Total factura / recibí (3)]]="","",Tabla4[[#This Row],[Total factura / recibí (3)]])</f>
        <v/>
      </c>
      <c r="Q20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4" s="93" t="str">
        <f>IFERROR(IF(A204="CHEQUE","",IF(A204="EFECTIVO","EFECTIVO",IF(A204="TRANSFERENCIA",VLOOKUP(Tabla4[[#This Row],[Concepto]]&amp;"/"&amp;Tabla4[[#This Row],[Relación con el proyecto]],Tabla7[[Concepto/Relación con el proyecto]:[Nº DOCUMENTO]],5,FALSE),IF(A204="TARJETA PREPAGO",VLOOKUP(Tabla4[[#This Row],[Concepto]]&amp;"/"&amp;Tabla4[[#This Row],[Relación con el proyecto]],Tabla7[[Concepto/Relación con el proyecto]:[Nº DOCUMENTO]],5,FALSE),"")))),"")</f>
        <v/>
      </c>
      <c r="S204" s="94" t="str">
        <f ca="1">IFERROR(INDEX(USUARIOS,MATCH($E204,Tabla1[NOMBRE Y APELLIDOS DEL PARTICIPANTE],0),MATCH($S$1,Tabla1[#Headers],0)),"")</f>
        <v/>
      </c>
      <c r="T204" s="94" t="str">
        <f ca="1">IFERROR(INDEX(USUARIOS,MATCH($E204,Tabla1[NOMBRE Y APELLIDOS DEL PARTICIPANTE],0),MATCH($T$1,Tabla1[#Headers],0)),"")</f>
        <v/>
      </c>
      <c r="U204" s="94" t="str">
        <f>IF(Tabla4[[#This Row],[Nombre y apellidos del TITULAR DE LA UC]]="","",Tabla4[[#This Row],[Nombre y apellidos del TITULAR DE LA UC]])</f>
        <v/>
      </c>
      <c r="V204" s="96" t="str">
        <f>IFERROR(VLOOKUP(Tabla4[[#This Row],[Mes de Imputación]],'NO BORRAR'!$E$1:$G$13,2,FALSE),"")</f>
        <v/>
      </c>
      <c r="W204" s="96" t="str">
        <f>IFERROR(VLOOKUP(Tabla4[[#This Row],[Mes de Imputación]],'NO BORRAR'!$E$1:$G$13,3,FALSE),"")</f>
        <v/>
      </c>
      <c r="X204" s="94" t="str">
        <f>IFERROR(VLOOKUP(Tabla4[[#This Row],[Actuación]],'NO BORRAR'!$B$1:$D$8,3,FALSE),"")</f>
        <v/>
      </c>
      <c r="Y204" s="97" t="str">
        <f>IFERROR(VLOOKUP(Tabla4[[#This Row],[Localización]],'NO BORRAR'!$G$15:$H$24,2,FALSE),"")</f>
        <v/>
      </c>
      <c r="Z204" s="93" t="str">
        <f>IFERROR(VLOOKUP(Tabla4[[#This Row],[Actuación]],'NO BORRAR'!$B$1:$C$8,2,FALSE),"")</f>
        <v/>
      </c>
      <c r="AA204" s="93" t="str">
        <f>IF(Tabla4[[#This Row],[Forma de pago]]="TRANSFERENCIA",IFERROR(INDEX(USUARIOS,MATCH($E204,Tabla1[NOMBRE Y APELLIDOS DEL PARTICIPANTE],0),MATCH(A204,Tabla1[#Headers],0)),""),"")</f>
        <v/>
      </c>
      <c r="AB204" s="98" t="str">
        <f>IF(Tabla4[[#This Row],[Forma de pago]]="TARJETA PREPAGO",IFERROR(INDEX(USUARIOS,MATCH($E204,Tabla1[NOMBRE Y APELLIDOS DEL PARTICIPANTE],0),MATCH(A204,Tabla1[#Headers],0)),""),"")</f>
        <v/>
      </c>
      <c r="AC204" s="73" t="str">
        <f>IF(Tabla4[[#This Row],[Forma de pago]]="CHEQUE",Tabla4[[#This Row],[Nombre y apellidos del TITULAR DE LA UC]],(IF(Tabla4[[#This Row],[Forma de pago]]="CHEQUE PORTADOR","AL PORTADOR","")))</f>
        <v/>
      </c>
    </row>
    <row r="205" spans="1:29" x14ac:dyDescent="0.25">
      <c r="A205" s="88"/>
      <c r="B205" s="88"/>
      <c r="C205" s="8"/>
      <c r="D205" s="89"/>
      <c r="E205" s="8"/>
      <c r="F205" s="8" t="str">
        <f>IFERROR(VLOOKUP(Tabla4[[#This Row],[Nombre y apellidos del TITULAR DE LA UC]],Tabla1[[NOMBRE Y APELLIDOS DEL PARTICIPANTE]:[NIE]],3,FALSE),"")</f>
        <v/>
      </c>
      <c r="G205" s="8"/>
      <c r="H205" s="8"/>
      <c r="I205" s="8"/>
      <c r="J205" s="90"/>
      <c r="K205" s="91"/>
      <c r="L205" s="92" t="str">
        <f ca="1">IFERROR(INDEX(USUARIOS,MATCH($E205,Tabla1[NOMBRE Y APELLIDOS DEL PARTICIPANTE],0),MATCH($L$1,Tabla1[#Headers],0)),"")</f>
        <v/>
      </c>
      <c r="M205" s="93" t="str">
        <f>IFERROR(VLOOKUP(Tabla4[[#This Row],[Concepto]]&amp;"/"&amp;Tabla4[[#This Row],[Relación con el proyecto]],Tabla7[[Concepto/Relación con el proyecto]:[DESCRIPCIÓN ASIENTO]],2,FALSE),"")</f>
        <v/>
      </c>
      <c r="N205" s="94" t="str">
        <f>IFERROR(VLOOKUP(Tabla4[[#This Row],[Forma de pago]],'NO BORRAR'!$H$2:$I$6,2,FALSE),"")</f>
        <v/>
      </c>
      <c r="O205" s="95" t="str">
        <f>IF(Tabla4[[#This Row],[Total factura / recibí (3)]]="","",Tabla4[[#This Row],[Total factura / recibí (3)]])</f>
        <v/>
      </c>
      <c r="P205" s="95" t="str">
        <f>IF(Tabla4[[#This Row],[Total factura / recibí (3)]]="","",Tabla4[[#This Row],[Total factura / recibí (3)]])</f>
        <v/>
      </c>
      <c r="Q20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5" s="93" t="str">
        <f>IFERROR(IF(A205="CHEQUE","",IF(A205="EFECTIVO","EFECTIVO",IF(A205="TRANSFERENCIA",VLOOKUP(Tabla4[[#This Row],[Concepto]]&amp;"/"&amp;Tabla4[[#This Row],[Relación con el proyecto]],Tabla7[[Concepto/Relación con el proyecto]:[Nº DOCUMENTO]],5,FALSE),IF(A205="TARJETA PREPAGO",VLOOKUP(Tabla4[[#This Row],[Concepto]]&amp;"/"&amp;Tabla4[[#This Row],[Relación con el proyecto]],Tabla7[[Concepto/Relación con el proyecto]:[Nº DOCUMENTO]],5,FALSE),"")))),"")</f>
        <v/>
      </c>
      <c r="S205" s="94" t="str">
        <f ca="1">IFERROR(INDEX(USUARIOS,MATCH($E205,Tabla1[NOMBRE Y APELLIDOS DEL PARTICIPANTE],0),MATCH($S$1,Tabla1[#Headers],0)),"")</f>
        <v/>
      </c>
      <c r="T205" s="94" t="str">
        <f ca="1">IFERROR(INDEX(USUARIOS,MATCH($E205,Tabla1[NOMBRE Y APELLIDOS DEL PARTICIPANTE],0),MATCH($T$1,Tabla1[#Headers],0)),"")</f>
        <v/>
      </c>
      <c r="U205" s="94" t="str">
        <f>IF(Tabla4[[#This Row],[Nombre y apellidos del TITULAR DE LA UC]]="","",Tabla4[[#This Row],[Nombre y apellidos del TITULAR DE LA UC]])</f>
        <v/>
      </c>
      <c r="V205" s="96" t="str">
        <f>IFERROR(VLOOKUP(Tabla4[[#This Row],[Mes de Imputación]],'NO BORRAR'!$E$1:$G$13,2,FALSE),"")</f>
        <v/>
      </c>
      <c r="W205" s="96" t="str">
        <f>IFERROR(VLOOKUP(Tabla4[[#This Row],[Mes de Imputación]],'NO BORRAR'!$E$1:$G$13,3,FALSE),"")</f>
        <v/>
      </c>
      <c r="X205" s="94" t="str">
        <f>IFERROR(VLOOKUP(Tabla4[[#This Row],[Actuación]],'NO BORRAR'!$B$1:$D$8,3,FALSE),"")</f>
        <v/>
      </c>
      <c r="Y205" s="97" t="str">
        <f>IFERROR(VLOOKUP(Tabla4[[#This Row],[Localización]],'NO BORRAR'!$G$15:$H$24,2,FALSE),"")</f>
        <v/>
      </c>
      <c r="Z205" s="93" t="str">
        <f>IFERROR(VLOOKUP(Tabla4[[#This Row],[Actuación]],'NO BORRAR'!$B$1:$C$8,2,FALSE),"")</f>
        <v/>
      </c>
      <c r="AA205" s="93" t="str">
        <f>IF(Tabla4[[#This Row],[Forma de pago]]="TRANSFERENCIA",IFERROR(INDEX(USUARIOS,MATCH($E205,Tabla1[NOMBRE Y APELLIDOS DEL PARTICIPANTE],0),MATCH(A205,Tabla1[#Headers],0)),""),"")</f>
        <v/>
      </c>
      <c r="AB205" s="98" t="str">
        <f>IF(Tabla4[[#This Row],[Forma de pago]]="TARJETA PREPAGO",IFERROR(INDEX(USUARIOS,MATCH($E205,Tabla1[NOMBRE Y APELLIDOS DEL PARTICIPANTE],0),MATCH(A205,Tabla1[#Headers],0)),""),"")</f>
        <v/>
      </c>
      <c r="AC205" s="73" t="str">
        <f>IF(Tabla4[[#This Row],[Forma de pago]]="CHEQUE",Tabla4[[#This Row],[Nombre y apellidos del TITULAR DE LA UC]],(IF(Tabla4[[#This Row],[Forma de pago]]="CHEQUE PORTADOR","AL PORTADOR","")))</f>
        <v/>
      </c>
    </row>
    <row r="206" spans="1:29" x14ac:dyDescent="0.25">
      <c r="A206" s="88"/>
      <c r="B206" s="88"/>
      <c r="C206" s="8"/>
      <c r="D206" s="89"/>
      <c r="E206" s="8"/>
      <c r="F206" s="8" t="str">
        <f>IFERROR(VLOOKUP(Tabla4[[#This Row],[Nombre y apellidos del TITULAR DE LA UC]],Tabla1[[NOMBRE Y APELLIDOS DEL PARTICIPANTE]:[NIE]],3,FALSE),"")</f>
        <v/>
      </c>
      <c r="G206" s="8"/>
      <c r="H206" s="8"/>
      <c r="I206" s="8"/>
      <c r="J206" s="90"/>
      <c r="K206" s="91"/>
      <c r="L206" s="92" t="str">
        <f ca="1">IFERROR(INDEX(USUARIOS,MATCH($E206,Tabla1[NOMBRE Y APELLIDOS DEL PARTICIPANTE],0),MATCH($L$1,Tabla1[#Headers],0)),"")</f>
        <v/>
      </c>
      <c r="M206" s="93" t="str">
        <f>IFERROR(VLOOKUP(Tabla4[[#This Row],[Concepto]]&amp;"/"&amp;Tabla4[[#This Row],[Relación con el proyecto]],Tabla7[[Concepto/Relación con el proyecto]:[DESCRIPCIÓN ASIENTO]],2,FALSE),"")</f>
        <v/>
      </c>
      <c r="N206" s="94" t="str">
        <f>IFERROR(VLOOKUP(Tabla4[[#This Row],[Forma de pago]],'NO BORRAR'!$H$2:$I$6,2,FALSE),"")</f>
        <v/>
      </c>
      <c r="O206" s="95" t="str">
        <f>IF(Tabla4[[#This Row],[Total factura / recibí (3)]]="","",Tabla4[[#This Row],[Total factura / recibí (3)]])</f>
        <v/>
      </c>
      <c r="P206" s="95" t="str">
        <f>IF(Tabla4[[#This Row],[Total factura / recibí (3)]]="","",Tabla4[[#This Row],[Total factura / recibí (3)]])</f>
        <v/>
      </c>
      <c r="Q20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6" s="93" t="str">
        <f>IFERROR(IF(A206="CHEQUE","",IF(A206="EFECTIVO","EFECTIVO",IF(A206="TRANSFERENCIA",VLOOKUP(Tabla4[[#This Row],[Concepto]]&amp;"/"&amp;Tabla4[[#This Row],[Relación con el proyecto]],Tabla7[[Concepto/Relación con el proyecto]:[Nº DOCUMENTO]],5,FALSE),IF(A206="TARJETA PREPAGO",VLOOKUP(Tabla4[[#This Row],[Concepto]]&amp;"/"&amp;Tabla4[[#This Row],[Relación con el proyecto]],Tabla7[[Concepto/Relación con el proyecto]:[Nº DOCUMENTO]],5,FALSE),"")))),"")</f>
        <v/>
      </c>
      <c r="S206" s="94" t="str">
        <f ca="1">IFERROR(INDEX(USUARIOS,MATCH($E206,Tabla1[NOMBRE Y APELLIDOS DEL PARTICIPANTE],0),MATCH($S$1,Tabla1[#Headers],0)),"")</f>
        <v/>
      </c>
      <c r="T206" s="94" t="str">
        <f ca="1">IFERROR(INDEX(USUARIOS,MATCH($E206,Tabla1[NOMBRE Y APELLIDOS DEL PARTICIPANTE],0),MATCH($T$1,Tabla1[#Headers],0)),"")</f>
        <v/>
      </c>
      <c r="U206" s="94" t="str">
        <f>IF(Tabla4[[#This Row],[Nombre y apellidos del TITULAR DE LA UC]]="","",Tabla4[[#This Row],[Nombre y apellidos del TITULAR DE LA UC]])</f>
        <v/>
      </c>
      <c r="V206" s="96" t="str">
        <f>IFERROR(VLOOKUP(Tabla4[[#This Row],[Mes de Imputación]],'NO BORRAR'!$E$1:$G$13,2,FALSE),"")</f>
        <v/>
      </c>
      <c r="W206" s="96" t="str">
        <f>IFERROR(VLOOKUP(Tabla4[[#This Row],[Mes de Imputación]],'NO BORRAR'!$E$1:$G$13,3,FALSE),"")</f>
        <v/>
      </c>
      <c r="X206" s="94" t="str">
        <f>IFERROR(VLOOKUP(Tabla4[[#This Row],[Actuación]],'NO BORRAR'!$B$1:$D$8,3,FALSE),"")</f>
        <v/>
      </c>
      <c r="Y206" s="97" t="str">
        <f>IFERROR(VLOOKUP(Tabla4[[#This Row],[Localización]],'NO BORRAR'!$G$15:$H$24,2,FALSE),"")</f>
        <v/>
      </c>
      <c r="Z206" s="93" t="str">
        <f>IFERROR(VLOOKUP(Tabla4[[#This Row],[Actuación]],'NO BORRAR'!$B$1:$C$8,2,FALSE),"")</f>
        <v/>
      </c>
      <c r="AA206" s="93" t="str">
        <f>IF(Tabla4[[#This Row],[Forma de pago]]="TRANSFERENCIA",IFERROR(INDEX(USUARIOS,MATCH($E206,Tabla1[NOMBRE Y APELLIDOS DEL PARTICIPANTE],0),MATCH(A206,Tabla1[#Headers],0)),""),"")</f>
        <v/>
      </c>
      <c r="AB206" s="98" t="str">
        <f>IF(Tabla4[[#This Row],[Forma de pago]]="TARJETA PREPAGO",IFERROR(INDEX(USUARIOS,MATCH($E206,Tabla1[NOMBRE Y APELLIDOS DEL PARTICIPANTE],0),MATCH(A206,Tabla1[#Headers],0)),""),"")</f>
        <v/>
      </c>
      <c r="AC206" s="73" t="str">
        <f>IF(Tabla4[[#This Row],[Forma de pago]]="CHEQUE",Tabla4[[#This Row],[Nombre y apellidos del TITULAR DE LA UC]],(IF(Tabla4[[#This Row],[Forma de pago]]="CHEQUE PORTADOR","AL PORTADOR","")))</f>
        <v/>
      </c>
    </row>
    <row r="207" spans="1:29" x14ac:dyDescent="0.25">
      <c r="A207" s="88"/>
      <c r="B207" s="88"/>
      <c r="C207" s="8"/>
      <c r="D207" s="89"/>
      <c r="E207" s="8"/>
      <c r="F207" s="8" t="str">
        <f>IFERROR(VLOOKUP(Tabla4[[#This Row],[Nombre y apellidos del TITULAR DE LA UC]],Tabla1[[NOMBRE Y APELLIDOS DEL PARTICIPANTE]:[NIE]],3,FALSE),"")</f>
        <v/>
      </c>
      <c r="G207" s="8"/>
      <c r="H207" s="8"/>
      <c r="I207" s="8"/>
      <c r="J207" s="90"/>
      <c r="K207" s="91"/>
      <c r="L207" s="92" t="str">
        <f ca="1">IFERROR(INDEX(USUARIOS,MATCH($E207,Tabla1[NOMBRE Y APELLIDOS DEL PARTICIPANTE],0),MATCH($L$1,Tabla1[#Headers],0)),"")</f>
        <v/>
      </c>
      <c r="M207" s="93" t="str">
        <f>IFERROR(VLOOKUP(Tabla4[[#This Row],[Concepto]]&amp;"/"&amp;Tabla4[[#This Row],[Relación con el proyecto]],Tabla7[[Concepto/Relación con el proyecto]:[DESCRIPCIÓN ASIENTO]],2,FALSE),"")</f>
        <v/>
      </c>
      <c r="N207" s="94" t="str">
        <f>IFERROR(VLOOKUP(Tabla4[[#This Row],[Forma de pago]],'NO BORRAR'!$H$2:$I$6,2,FALSE),"")</f>
        <v/>
      </c>
      <c r="O207" s="95" t="str">
        <f>IF(Tabla4[[#This Row],[Total factura / recibí (3)]]="","",Tabla4[[#This Row],[Total factura / recibí (3)]])</f>
        <v/>
      </c>
      <c r="P207" s="95" t="str">
        <f>IF(Tabla4[[#This Row],[Total factura / recibí (3)]]="","",Tabla4[[#This Row],[Total factura / recibí (3)]])</f>
        <v/>
      </c>
      <c r="Q20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7" s="93" t="str">
        <f>IFERROR(IF(A207="CHEQUE","",IF(A207="EFECTIVO","EFECTIVO",IF(A207="TRANSFERENCIA",VLOOKUP(Tabla4[[#This Row],[Concepto]]&amp;"/"&amp;Tabla4[[#This Row],[Relación con el proyecto]],Tabla7[[Concepto/Relación con el proyecto]:[Nº DOCUMENTO]],5,FALSE),IF(A207="TARJETA PREPAGO",VLOOKUP(Tabla4[[#This Row],[Concepto]]&amp;"/"&amp;Tabla4[[#This Row],[Relación con el proyecto]],Tabla7[[Concepto/Relación con el proyecto]:[Nº DOCUMENTO]],5,FALSE),"")))),"")</f>
        <v/>
      </c>
      <c r="S207" s="94" t="str">
        <f ca="1">IFERROR(INDEX(USUARIOS,MATCH($E207,Tabla1[NOMBRE Y APELLIDOS DEL PARTICIPANTE],0),MATCH($S$1,Tabla1[#Headers],0)),"")</f>
        <v/>
      </c>
      <c r="T207" s="94" t="str">
        <f ca="1">IFERROR(INDEX(USUARIOS,MATCH($E207,Tabla1[NOMBRE Y APELLIDOS DEL PARTICIPANTE],0),MATCH($T$1,Tabla1[#Headers],0)),"")</f>
        <v/>
      </c>
      <c r="U207" s="94" t="str">
        <f>IF(Tabla4[[#This Row],[Nombre y apellidos del TITULAR DE LA UC]]="","",Tabla4[[#This Row],[Nombre y apellidos del TITULAR DE LA UC]])</f>
        <v/>
      </c>
      <c r="V207" s="96" t="str">
        <f>IFERROR(VLOOKUP(Tabla4[[#This Row],[Mes de Imputación]],'NO BORRAR'!$E$1:$G$13,2,FALSE),"")</f>
        <v/>
      </c>
      <c r="W207" s="96" t="str">
        <f>IFERROR(VLOOKUP(Tabla4[[#This Row],[Mes de Imputación]],'NO BORRAR'!$E$1:$G$13,3,FALSE),"")</f>
        <v/>
      </c>
      <c r="X207" s="94" t="str">
        <f>IFERROR(VLOOKUP(Tabla4[[#This Row],[Actuación]],'NO BORRAR'!$B$1:$D$8,3,FALSE),"")</f>
        <v/>
      </c>
      <c r="Y207" s="97" t="str">
        <f>IFERROR(VLOOKUP(Tabla4[[#This Row],[Localización]],'NO BORRAR'!$G$15:$H$24,2,FALSE),"")</f>
        <v/>
      </c>
      <c r="Z207" s="93" t="str">
        <f>IFERROR(VLOOKUP(Tabla4[[#This Row],[Actuación]],'NO BORRAR'!$B$1:$C$8,2,FALSE),"")</f>
        <v/>
      </c>
      <c r="AA207" s="93" t="str">
        <f>IF(Tabla4[[#This Row],[Forma de pago]]="TRANSFERENCIA",IFERROR(INDEX(USUARIOS,MATCH($E207,Tabla1[NOMBRE Y APELLIDOS DEL PARTICIPANTE],0),MATCH(A207,Tabla1[#Headers],0)),""),"")</f>
        <v/>
      </c>
      <c r="AB207" s="98" t="str">
        <f>IF(Tabla4[[#This Row],[Forma de pago]]="TARJETA PREPAGO",IFERROR(INDEX(USUARIOS,MATCH($E207,Tabla1[NOMBRE Y APELLIDOS DEL PARTICIPANTE],0),MATCH(A207,Tabla1[#Headers],0)),""),"")</f>
        <v/>
      </c>
      <c r="AC207" s="73" t="str">
        <f>IF(Tabla4[[#This Row],[Forma de pago]]="CHEQUE",Tabla4[[#This Row],[Nombre y apellidos del TITULAR DE LA UC]],(IF(Tabla4[[#This Row],[Forma de pago]]="CHEQUE PORTADOR","AL PORTADOR","")))</f>
        <v/>
      </c>
    </row>
    <row r="208" spans="1:29" x14ac:dyDescent="0.25">
      <c r="A208" s="88"/>
      <c r="B208" s="88"/>
      <c r="C208" s="8"/>
      <c r="D208" s="89"/>
      <c r="E208" s="8"/>
      <c r="F208" s="8" t="str">
        <f>IFERROR(VLOOKUP(Tabla4[[#This Row],[Nombre y apellidos del TITULAR DE LA UC]],Tabla1[[NOMBRE Y APELLIDOS DEL PARTICIPANTE]:[NIE]],3,FALSE),"")</f>
        <v/>
      </c>
      <c r="G208" s="8"/>
      <c r="H208" s="8"/>
      <c r="I208" s="8"/>
      <c r="J208" s="90"/>
      <c r="K208" s="91"/>
      <c r="L208" s="92" t="str">
        <f ca="1">IFERROR(INDEX(USUARIOS,MATCH($E208,Tabla1[NOMBRE Y APELLIDOS DEL PARTICIPANTE],0),MATCH($L$1,Tabla1[#Headers],0)),"")</f>
        <v/>
      </c>
      <c r="M208" s="93" t="str">
        <f>IFERROR(VLOOKUP(Tabla4[[#This Row],[Concepto]]&amp;"/"&amp;Tabla4[[#This Row],[Relación con el proyecto]],Tabla7[[Concepto/Relación con el proyecto]:[DESCRIPCIÓN ASIENTO]],2,FALSE),"")</f>
        <v/>
      </c>
      <c r="N208" s="94" t="str">
        <f>IFERROR(VLOOKUP(Tabla4[[#This Row],[Forma de pago]],'NO BORRAR'!$H$2:$I$6,2,FALSE),"")</f>
        <v/>
      </c>
      <c r="O208" s="95" t="str">
        <f>IF(Tabla4[[#This Row],[Total factura / recibí (3)]]="","",Tabla4[[#This Row],[Total factura / recibí (3)]])</f>
        <v/>
      </c>
      <c r="P208" s="95" t="str">
        <f>IF(Tabla4[[#This Row],[Total factura / recibí (3)]]="","",Tabla4[[#This Row],[Total factura / recibí (3)]])</f>
        <v/>
      </c>
      <c r="Q20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8" s="93" t="str">
        <f>IFERROR(IF(A208="CHEQUE","",IF(A208="EFECTIVO","EFECTIVO",IF(A208="TRANSFERENCIA",VLOOKUP(Tabla4[[#This Row],[Concepto]]&amp;"/"&amp;Tabla4[[#This Row],[Relación con el proyecto]],Tabla7[[Concepto/Relación con el proyecto]:[Nº DOCUMENTO]],5,FALSE),IF(A208="TARJETA PREPAGO",VLOOKUP(Tabla4[[#This Row],[Concepto]]&amp;"/"&amp;Tabla4[[#This Row],[Relación con el proyecto]],Tabla7[[Concepto/Relación con el proyecto]:[Nº DOCUMENTO]],5,FALSE),"")))),"")</f>
        <v/>
      </c>
      <c r="S208" s="94" t="str">
        <f ca="1">IFERROR(INDEX(USUARIOS,MATCH($E208,Tabla1[NOMBRE Y APELLIDOS DEL PARTICIPANTE],0),MATCH($S$1,Tabla1[#Headers],0)),"")</f>
        <v/>
      </c>
      <c r="T208" s="94" t="str">
        <f ca="1">IFERROR(INDEX(USUARIOS,MATCH($E208,Tabla1[NOMBRE Y APELLIDOS DEL PARTICIPANTE],0),MATCH($T$1,Tabla1[#Headers],0)),"")</f>
        <v/>
      </c>
      <c r="U208" s="94" t="str">
        <f>IF(Tabla4[[#This Row],[Nombre y apellidos del TITULAR DE LA UC]]="","",Tabla4[[#This Row],[Nombre y apellidos del TITULAR DE LA UC]])</f>
        <v/>
      </c>
      <c r="V208" s="96" t="str">
        <f>IFERROR(VLOOKUP(Tabla4[[#This Row],[Mes de Imputación]],'NO BORRAR'!$E$1:$G$13,2,FALSE),"")</f>
        <v/>
      </c>
      <c r="W208" s="96" t="str">
        <f>IFERROR(VLOOKUP(Tabla4[[#This Row],[Mes de Imputación]],'NO BORRAR'!$E$1:$G$13,3,FALSE),"")</f>
        <v/>
      </c>
      <c r="X208" s="94" t="str">
        <f>IFERROR(VLOOKUP(Tabla4[[#This Row],[Actuación]],'NO BORRAR'!$B$1:$D$8,3,FALSE),"")</f>
        <v/>
      </c>
      <c r="Y208" s="97" t="str">
        <f>IFERROR(VLOOKUP(Tabla4[[#This Row],[Localización]],'NO BORRAR'!$G$15:$H$24,2,FALSE),"")</f>
        <v/>
      </c>
      <c r="Z208" s="93" t="str">
        <f>IFERROR(VLOOKUP(Tabla4[[#This Row],[Actuación]],'NO BORRAR'!$B$1:$C$8,2,FALSE),"")</f>
        <v/>
      </c>
      <c r="AA208" s="93" t="str">
        <f>IF(Tabla4[[#This Row],[Forma de pago]]="TRANSFERENCIA",IFERROR(INDEX(USUARIOS,MATCH($E208,Tabla1[NOMBRE Y APELLIDOS DEL PARTICIPANTE],0),MATCH(A208,Tabla1[#Headers],0)),""),"")</f>
        <v/>
      </c>
      <c r="AB208" s="98" t="str">
        <f>IF(Tabla4[[#This Row],[Forma de pago]]="TARJETA PREPAGO",IFERROR(INDEX(USUARIOS,MATCH($E208,Tabla1[NOMBRE Y APELLIDOS DEL PARTICIPANTE],0),MATCH(A208,Tabla1[#Headers],0)),""),"")</f>
        <v/>
      </c>
      <c r="AC208" s="73" t="str">
        <f>IF(Tabla4[[#This Row],[Forma de pago]]="CHEQUE",Tabla4[[#This Row],[Nombre y apellidos del TITULAR DE LA UC]],(IF(Tabla4[[#This Row],[Forma de pago]]="CHEQUE PORTADOR","AL PORTADOR","")))</f>
        <v/>
      </c>
    </row>
    <row r="209" spans="1:29" x14ac:dyDescent="0.25">
      <c r="A209" s="88"/>
      <c r="B209" s="88"/>
      <c r="C209" s="8"/>
      <c r="D209" s="89"/>
      <c r="E209" s="8"/>
      <c r="F209" s="8" t="str">
        <f>IFERROR(VLOOKUP(Tabla4[[#This Row],[Nombre y apellidos del TITULAR DE LA UC]],Tabla1[[NOMBRE Y APELLIDOS DEL PARTICIPANTE]:[NIE]],3,FALSE),"")</f>
        <v/>
      </c>
      <c r="G209" s="8"/>
      <c r="H209" s="8"/>
      <c r="I209" s="8"/>
      <c r="J209" s="90"/>
      <c r="K209" s="91"/>
      <c r="L209" s="92" t="str">
        <f ca="1">IFERROR(INDEX(USUARIOS,MATCH($E209,Tabla1[NOMBRE Y APELLIDOS DEL PARTICIPANTE],0),MATCH($L$1,Tabla1[#Headers],0)),"")</f>
        <v/>
      </c>
      <c r="M209" s="93" t="str">
        <f>IFERROR(VLOOKUP(Tabla4[[#This Row],[Concepto]]&amp;"/"&amp;Tabla4[[#This Row],[Relación con el proyecto]],Tabla7[[Concepto/Relación con el proyecto]:[DESCRIPCIÓN ASIENTO]],2,FALSE),"")</f>
        <v/>
      </c>
      <c r="N209" s="94" t="str">
        <f>IFERROR(VLOOKUP(Tabla4[[#This Row],[Forma de pago]],'NO BORRAR'!$H$2:$I$6,2,FALSE),"")</f>
        <v/>
      </c>
      <c r="O209" s="95" t="str">
        <f>IF(Tabla4[[#This Row],[Total factura / recibí (3)]]="","",Tabla4[[#This Row],[Total factura / recibí (3)]])</f>
        <v/>
      </c>
      <c r="P209" s="95" t="str">
        <f>IF(Tabla4[[#This Row],[Total factura / recibí (3)]]="","",Tabla4[[#This Row],[Total factura / recibí (3)]])</f>
        <v/>
      </c>
      <c r="Q20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09" s="93" t="str">
        <f>IFERROR(IF(A209="CHEQUE","",IF(A209="EFECTIVO","EFECTIVO",IF(A209="TRANSFERENCIA",VLOOKUP(Tabla4[[#This Row],[Concepto]]&amp;"/"&amp;Tabla4[[#This Row],[Relación con el proyecto]],Tabla7[[Concepto/Relación con el proyecto]:[Nº DOCUMENTO]],5,FALSE),IF(A209="TARJETA PREPAGO",VLOOKUP(Tabla4[[#This Row],[Concepto]]&amp;"/"&amp;Tabla4[[#This Row],[Relación con el proyecto]],Tabla7[[Concepto/Relación con el proyecto]:[Nº DOCUMENTO]],5,FALSE),"")))),"")</f>
        <v/>
      </c>
      <c r="S209" s="94" t="str">
        <f ca="1">IFERROR(INDEX(USUARIOS,MATCH($E209,Tabla1[NOMBRE Y APELLIDOS DEL PARTICIPANTE],0),MATCH($S$1,Tabla1[#Headers],0)),"")</f>
        <v/>
      </c>
      <c r="T209" s="94" t="str">
        <f ca="1">IFERROR(INDEX(USUARIOS,MATCH($E209,Tabla1[NOMBRE Y APELLIDOS DEL PARTICIPANTE],0),MATCH($T$1,Tabla1[#Headers],0)),"")</f>
        <v/>
      </c>
      <c r="U209" s="94" t="str">
        <f>IF(Tabla4[[#This Row],[Nombre y apellidos del TITULAR DE LA UC]]="","",Tabla4[[#This Row],[Nombre y apellidos del TITULAR DE LA UC]])</f>
        <v/>
      </c>
      <c r="V209" s="96" t="str">
        <f>IFERROR(VLOOKUP(Tabla4[[#This Row],[Mes de Imputación]],'NO BORRAR'!$E$1:$G$13,2,FALSE),"")</f>
        <v/>
      </c>
      <c r="W209" s="96" t="str">
        <f>IFERROR(VLOOKUP(Tabla4[[#This Row],[Mes de Imputación]],'NO BORRAR'!$E$1:$G$13,3,FALSE),"")</f>
        <v/>
      </c>
      <c r="X209" s="94" t="str">
        <f>IFERROR(VLOOKUP(Tabla4[[#This Row],[Actuación]],'NO BORRAR'!$B$1:$D$8,3,FALSE),"")</f>
        <v/>
      </c>
      <c r="Y209" s="97" t="str">
        <f>IFERROR(VLOOKUP(Tabla4[[#This Row],[Localización]],'NO BORRAR'!$G$15:$H$24,2,FALSE),"")</f>
        <v/>
      </c>
      <c r="Z209" s="93" t="str">
        <f>IFERROR(VLOOKUP(Tabla4[[#This Row],[Actuación]],'NO BORRAR'!$B$1:$C$8,2,FALSE),"")</f>
        <v/>
      </c>
      <c r="AA209" s="93" t="str">
        <f>IF(Tabla4[[#This Row],[Forma de pago]]="TRANSFERENCIA",IFERROR(INDEX(USUARIOS,MATCH($E209,Tabla1[NOMBRE Y APELLIDOS DEL PARTICIPANTE],0),MATCH(A209,Tabla1[#Headers],0)),""),"")</f>
        <v/>
      </c>
      <c r="AB209" s="98" t="str">
        <f>IF(Tabla4[[#This Row],[Forma de pago]]="TARJETA PREPAGO",IFERROR(INDEX(USUARIOS,MATCH($E209,Tabla1[NOMBRE Y APELLIDOS DEL PARTICIPANTE],0),MATCH(A209,Tabla1[#Headers],0)),""),"")</f>
        <v/>
      </c>
      <c r="AC209" s="73" t="str">
        <f>IF(Tabla4[[#This Row],[Forma de pago]]="CHEQUE",Tabla4[[#This Row],[Nombre y apellidos del TITULAR DE LA UC]],(IF(Tabla4[[#This Row],[Forma de pago]]="CHEQUE PORTADOR","AL PORTADOR","")))</f>
        <v/>
      </c>
    </row>
    <row r="210" spans="1:29" x14ac:dyDescent="0.25">
      <c r="A210" s="88"/>
      <c r="B210" s="88"/>
      <c r="C210" s="8"/>
      <c r="D210" s="89"/>
      <c r="E210" s="8"/>
      <c r="F210" s="8" t="str">
        <f>IFERROR(VLOOKUP(Tabla4[[#This Row],[Nombre y apellidos del TITULAR DE LA UC]],Tabla1[[NOMBRE Y APELLIDOS DEL PARTICIPANTE]:[NIE]],3,FALSE),"")</f>
        <v/>
      </c>
      <c r="G210" s="8"/>
      <c r="H210" s="8"/>
      <c r="I210" s="8"/>
      <c r="J210" s="90"/>
      <c r="K210" s="91"/>
      <c r="L210" s="92" t="str">
        <f ca="1">IFERROR(INDEX(USUARIOS,MATCH($E210,Tabla1[NOMBRE Y APELLIDOS DEL PARTICIPANTE],0),MATCH($L$1,Tabla1[#Headers],0)),"")</f>
        <v/>
      </c>
      <c r="M210" s="93" t="str">
        <f>IFERROR(VLOOKUP(Tabla4[[#This Row],[Concepto]]&amp;"/"&amp;Tabla4[[#This Row],[Relación con el proyecto]],Tabla7[[Concepto/Relación con el proyecto]:[DESCRIPCIÓN ASIENTO]],2,FALSE),"")</f>
        <v/>
      </c>
      <c r="N210" s="94" t="str">
        <f>IFERROR(VLOOKUP(Tabla4[[#This Row],[Forma de pago]],'NO BORRAR'!$H$2:$I$6,2,FALSE),"")</f>
        <v/>
      </c>
      <c r="O210" s="95" t="str">
        <f>IF(Tabla4[[#This Row],[Total factura / recibí (3)]]="","",Tabla4[[#This Row],[Total factura / recibí (3)]])</f>
        <v/>
      </c>
      <c r="P210" s="95" t="str">
        <f>IF(Tabla4[[#This Row],[Total factura / recibí (3)]]="","",Tabla4[[#This Row],[Total factura / recibí (3)]])</f>
        <v/>
      </c>
      <c r="Q21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0" s="93" t="str">
        <f>IFERROR(IF(A210="CHEQUE","",IF(A210="EFECTIVO","EFECTIVO",IF(A210="TRANSFERENCIA",VLOOKUP(Tabla4[[#This Row],[Concepto]]&amp;"/"&amp;Tabla4[[#This Row],[Relación con el proyecto]],Tabla7[[Concepto/Relación con el proyecto]:[Nº DOCUMENTO]],5,FALSE),IF(A210="TARJETA PREPAGO",VLOOKUP(Tabla4[[#This Row],[Concepto]]&amp;"/"&amp;Tabla4[[#This Row],[Relación con el proyecto]],Tabla7[[Concepto/Relación con el proyecto]:[Nº DOCUMENTO]],5,FALSE),"")))),"")</f>
        <v/>
      </c>
      <c r="S210" s="94" t="str">
        <f ca="1">IFERROR(INDEX(USUARIOS,MATCH($E210,Tabla1[NOMBRE Y APELLIDOS DEL PARTICIPANTE],0),MATCH($S$1,Tabla1[#Headers],0)),"")</f>
        <v/>
      </c>
      <c r="T210" s="94" t="str">
        <f ca="1">IFERROR(INDEX(USUARIOS,MATCH($E210,Tabla1[NOMBRE Y APELLIDOS DEL PARTICIPANTE],0),MATCH($T$1,Tabla1[#Headers],0)),"")</f>
        <v/>
      </c>
      <c r="U210" s="94" t="str">
        <f>IF(Tabla4[[#This Row],[Nombre y apellidos del TITULAR DE LA UC]]="","",Tabla4[[#This Row],[Nombre y apellidos del TITULAR DE LA UC]])</f>
        <v/>
      </c>
      <c r="V210" s="96" t="str">
        <f>IFERROR(VLOOKUP(Tabla4[[#This Row],[Mes de Imputación]],'NO BORRAR'!$E$1:$G$13,2,FALSE),"")</f>
        <v/>
      </c>
      <c r="W210" s="96" t="str">
        <f>IFERROR(VLOOKUP(Tabla4[[#This Row],[Mes de Imputación]],'NO BORRAR'!$E$1:$G$13,3,FALSE),"")</f>
        <v/>
      </c>
      <c r="X210" s="94" t="str">
        <f>IFERROR(VLOOKUP(Tabla4[[#This Row],[Actuación]],'NO BORRAR'!$B$1:$D$8,3,FALSE),"")</f>
        <v/>
      </c>
      <c r="Y210" s="97" t="str">
        <f>IFERROR(VLOOKUP(Tabla4[[#This Row],[Localización]],'NO BORRAR'!$G$15:$H$24,2,FALSE),"")</f>
        <v/>
      </c>
      <c r="Z210" s="93" t="str">
        <f>IFERROR(VLOOKUP(Tabla4[[#This Row],[Actuación]],'NO BORRAR'!$B$1:$C$8,2,FALSE),"")</f>
        <v/>
      </c>
      <c r="AA210" s="93" t="str">
        <f>IF(Tabla4[[#This Row],[Forma de pago]]="TRANSFERENCIA",IFERROR(INDEX(USUARIOS,MATCH($E210,Tabla1[NOMBRE Y APELLIDOS DEL PARTICIPANTE],0),MATCH(A210,Tabla1[#Headers],0)),""),"")</f>
        <v/>
      </c>
      <c r="AB210" s="98" t="str">
        <f>IF(Tabla4[[#This Row],[Forma de pago]]="TARJETA PREPAGO",IFERROR(INDEX(USUARIOS,MATCH($E210,Tabla1[NOMBRE Y APELLIDOS DEL PARTICIPANTE],0),MATCH(A210,Tabla1[#Headers],0)),""),"")</f>
        <v/>
      </c>
      <c r="AC210" s="73" t="str">
        <f>IF(Tabla4[[#This Row],[Forma de pago]]="CHEQUE",Tabla4[[#This Row],[Nombre y apellidos del TITULAR DE LA UC]],(IF(Tabla4[[#This Row],[Forma de pago]]="CHEQUE PORTADOR","AL PORTADOR","")))</f>
        <v/>
      </c>
    </row>
    <row r="211" spans="1:29" x14ac:dyDescent="0.25">
      <c r="A211" s="88"/>
      <c r="B211" s="88"/>
      <c r="C211" s="8"/>
      <c r="D211" s="89"/>
      <c r="E211" s="8"/>
      <c r="F211" s="8" t="str">
        <f>IFERROR(VLOOKUP(Tabla4[[#This Row],[Nombre y apellidos del TITULAR DE LA UC]],Tabla1[[NOMBRE Y APELLIDOS DEL PARTICIPANTE]:[NIE]],3,FALSE),"")</f>
        <v/>
      </c>
      <c r="G211" s="8"/>
      <c r="H211" s="8"/>
      <c r="I211" s="8"/>
      <c r="J211" s="90"/>
      <c r="K211" s="91"/>
      <c r="L211" s="92" t="str">
        <f ca="1">IFERROR(INDEX(USUARIOS,MATCH($E211,Tabla1[NOMBRE Y APELLIDOS DEL PARTICIPANTE],0),MATCH($L$1,Tabla1[#Headers],0)),"")</f>
        <v/>
      </c>
      <c r="M211" s="93" t="str">
        <f>IFERROR(VLOOKUP(Tabla4[[#This Row],[Concepto]]&amp;"/"&amp;Tabla4[[#This Row],[Relación con el proyecto]],Tabla7[[Concepto/Relación con el proyecto]:[DESCRIPCIÓN ASIENTO]],2,FALSE),"")</f>
        <v/>
      </c>
      <c r="N211" s="94" t="str">
        <f>IFERROR(VLOOKUP(Tabla4[[#This Row],[Forma de pago]],'NO BORRAR'!$H$2:$I$6,2,FALSE),"")</f>
        <v/>
      </c>
      <c r="O211" s="95" t="str">
        <f>IF(Tabla4[[#This Row],[Total factura / recibí (3)]]="","",Tabla4[[#This Row],[Total factura / recibí (3)]])</f>
        <v/>
      </c>
      <c r="P211" s="95" t="str">
        <f>IF(Tabla4[[#This Row],[Total factura / recibí (3)]]="","",Tabla4[[#This Row],[Total factura / recibí (3)]])</f>
        <v/>
      </c>
      <c r="Q21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1" s="93" t="str">
        <f>IFERROR(IF(A211="CHEQUE","",IF(A211="EFECTIVO","EFECTIVO",IF(A211="TRANSFERENCIA",VLOOKUP(Tabla4[[#This Row],[Concepto]]&amp;"/"&amp;Tabla4[[#This Row],[Relación con el proyecto]],Tabla7[[Concepto/Relación con el proyecto]:[Nº DOCUMENTO]],5,FALSE),IF(A211="TARJETA PREPAGO",VLOOKUP(Tabla4[[#This Row],[Concepto]]&amp;"/"&amp;Tabla4[[#This Row],[Relación con el proyecto]],Tabla7[[Concepto/Relación con el proyecto]:[Nº DOCUMENTO]],5,FALSE),"")))),"")</f>
        <v/>
      </c>
      <c r="S211" s="94" t="str">
        <f ca="1">IFERROR(INDEX(USUARIOS,MATCH($E211,Tabla1[NOMBRE Y APELLIDOS DEL PARTICIPANTE],0),MATCH($S$1,Tabla1[#Headers],0)),"")</f>
        <v/>
      </c>
      <c r="T211" s="94" t="str">
        <f ca="1">IFERROR(INDEX(USUARIOS,MATCH($E211,Tabla1[NOMBRE Y APELLIDOS DEL PARTICIPANTE],0),MATCH($T$1,Tabla1[#Headers],0)),"")</f>
        <v/>
      </c>
      <c r="U211" s="94" t="str">
        <f>IF(Tabla4[[#This Row],[Nombre y apellidos del TITULAR DE LA UC]]="","",Tabla4[[#This Row],[Nombre y apellidos del TITULAR DE LA UC]])</f>
        <v/>
      </c>
      <c r="V211" s="96" t="str">
        <f>IFERROR(VLOOKUP(Tabla4[[#This Row],[Mes de Imputación]],'NO BORRAR'!$E$1:$G$13,2,FALSE),"")</f>
        <v/>
      </c>
      <c r="W211" s="96" t="str">
        <f>IFERROR(VLOOKUP(Tabla4[[#This Row],[Mes de Imputación]],'NO BORRAR'!$E$1:$G$13,3,FALSE),"")</f>
        <v/>
      </c>
      <c r="X211" s="94" t="str">
        <f>IFERROR(VLOOKUP(Tabla4[[#This Row],[Actuación]],'NO BORRAR'!$B$1:$D$8,3,FALSE),"")</f>
        <v/>
      </c>
      <c r="Y211" s="97" t="str">
        <f>IFERROR(VLOOKUP(Tabla4[[#This Row],[Localización]],'NO BORRAR'!$G$15:$H$24,2,FALSE),"")</f>
        <v/>
      </c>
      <c r="Z211" s="93" t="str">
        <f>IFERROR(VLOOKUP(Tabla4[[#This Row],[Actuación]],'NO BORRAR'!$B$1:$C$8,2,FALSE),"")</f>
        <v/>
      </c>
      <c r="AA211" s="93" t="str">
        <f>IF(Tabla4[[#This Row],[Forma de pago]]="TRANSFERENCIA",IFERROR(INDEX(USUARIOS,MATCH($E211,Tabla1[NOMBRE Y APELLIDOS DEL PARTICIPANTE],0),MATCH(A211,Tabla1[#Headers],0)),""),"")</f>
        <v/>
      </c>
      <c r="AB211" s="98" t="str">
        <f>IF(Tabla4[[#This Row],[Forma de pago]]="TARJETA PREPAGO",IFERROR(INDEX(USUARIOS,MATCH($E211,Tabla1[NOMBRE Y APELLIDOS DEL PARTICIPANTE],0),MATCH(A211,Tabla1[#Headers],0)),""),"")</f>
        <v/>
      </c>
      <c r="AC211" s="73" t="str">
        <f>IF(Tabla4[[#This Row],[Forma de pago]]="CHEQUE",Tabla4[[#This Row],[Nombre y apellidos del TITULAR DE LA UC]],(IF(Tabla4[[#This Row],[Forma de pago]]="CHEQUE PORTADOR","AL PORTADOR","")))</f>
        <v/>
      </c>
    </row>
    <row r="212" spans="1:29" x14ac:dyDescent="0.25">
      <c r="A212" s="88"/>
      <c r="B212" s="88"/>
      <c r="C212" s="8"/>
      <c r="D212" s="89"/>
      <c r="E212" s="8"/>
      <c r="F212" s="8" t="str">
        <f>IFERROR(VLOOKUP(Tabla4[[#This Row],[Nombre y apellidos del TITULAR DE LA UC]],Tabla1[[NOMBRE Y APELLIDOS DEL PARTICIPANTE]:[NIE]],3,FALSE),"")</f>
        <v/>
      </c>
      <c r="G212" s="8"/>
      <c r="H212" s="8"/>
      <c r="I212" s="8"/>
      <c r="J212" s="90"/>
      <c r="K212" s="91"/>
      <c r="L212" s="92" t="str">
        <f ca="1">IFERROR(INDEX(USUARIOS,MATCH($E212,Tabla1[NOMBRE Y APELLIDOS DEL PARTICIPANTE],0),MATCH($L$1,Tabla1[#Headers],0)),"")</f>
        <v/>
      </c>
      <c r="M212" s="93" t="str">
        <f>IFERROR(VLOOKUP(Tabla4[[#This Row],[Concepto]]&amp;"/"&amp;Tabla4[[#This Row],[Relación con el proyecto]],Tabla7[[Concepto/Relación con el proyecto]:[DESCRIPCIÓN ASIENTO]],2,FALSE),"")</f>
        <v/>
      </c>
      <c r="N212" s="94" t="str">
        <f>IFERROR(VLOOKUP(Tabla4[[#This Row],[Forma de pago]],'NO BORRAR'!$H$2:$I$6,2,FALSE),"")</f>
        <v/>
      </c>
      <c r="O212" s="95" t="str">
        <f>IF(Tabla4[[#This Row],[Total factura / recibí (3)]]="","",Tabla4[[#This Row],[Total factura / recibí (3)]])</f>
        <v/>
      </c>
      <c r="P212" s="95" t="str">
        <f>IF(Tabla4[[#This Row],[Total factura / recibí (3)]]="","",Tabla4[[#This Row],[Total factura / recibí (3)]])</f>
        <v/>
      </c>
      <c r="Q21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2" s="93" t="str">
        <f>IFERROR(IF(A212="CHEQUE","",IF(A212="EFECTIVO","EFECTIVO",IF(A212="TRANSFERENCIA",VLOOKUP(Tabla4[[#This Row],[Concepto]]&amp;"/"&amp;Tabla4[[#This Row],[Relación con el proyecto]],Tabla7[[Concepto/Relación con el proyecto]:[Nº DOCUMENTO]],5,FALSE),IF(A212="TARJETA PREPAGO",VLOOKUP(Tabla4[[#This Row],[Concepto]]&amp;"/"&amp;Tabla4[[#This Row],[Relación con el proyecto]],Tabla7[[Concepto/Relación con el proyecto]:[Nº DOCUMENTO]],5,FALSE),"")))),"")</f>
        <v/>
      </c>
      <c r="S212" s="94" t="str">
        <f ca="1">IFERROR(INDEX(USUARIOS,MATCH($E212,Tabla1[NOMBRE Y APELLIDOS DEL PARTICIPANTE],0),MATCH($S$1,Tabla1[#Headers],0)),"")</f>
        <v/>
      </c>
      <c r="T212" s="94" t="str">
        <f ca="1">IFERROR(INDEX(USUARIOS,MATCH($E212,Tabla1[NOMBRE Y APELLIDOS DEL PARTICIPANTE],0),MATCH($T$1,Tabla1[#Headers],0)),"")</f>
        <v/>
      </c>
      <c r="U212" s="94" t="str">
        <f>IF(Tabla4[[#This Row],[Nombre y apellidos del TITULAR DE LA UC]]="","",Tabla4[[#This Row],[Nombre y apellidos del TITULAR DE LA UC]])</f>
        <v/>
      </c>
      <c r="V212" s="96" t="str">
        <f>IFERROR(VLOOKUP(Tabla4[[#This Row],[Mes de Imputación]],'NO BORRAR'!$E$1:$G$13,2,FALSE),"")</f>
        <v/>
      </c>
      <c r="W212" s="96" t="str">
        <f>IFERROR(VLOOKUP(Tabla4[[#This Row],[Mes de Imputación]],'NO BORRAR'!$E$1:$G$13,3,FALSE),"")</f>
        <v/>
      </c>
      <c r="X212" s="94" t="str">
        <f>IFERROR(VLOOKUP(Tabla4[[#This Row],[Actuación]],'NO BORRAR'!$B$1:$D$8,3,FALSE),"")</f>
        <v/>
      </c>
      <c r="Y212" s="97" t="str">
        <f>IFERROR(VLOOKUP(Tabla4[[#This Row],[Localización]],'NO BORRAR'!$G$15:$H$24,2,FALSE),"")</f>
        <v/>
      </c>
      <c r="Z212" s="93" t="str">
        <f>IFERROR(VLOOKUP(Tabla4[[#This Row],[Actuación]],'NO BORRAR'!$B$1:$C$8,2,FALSE),"")</f>
        <v/>
      </c>
      <c r="AA212" s="93" t="str">
        <f>IF(Tabla4[[#This Row],[Forma de pago]]="TRANSFERENCIA",IFERROR(INDEX(USUARIOS,MATCH($E212,Tabla1[NOMBRE Y APELLIDOS DEL PARTICIPANTE],0),MATCH(A212,Tabla1[#Headers],0)),""),"")</f>
        <v/>
      </c>
      <c r="AB212" s="98" t="str">
        <f>IF(Tabla4[[#This Row],[Forma de pago]]="TARJETA PREPAGO",IFERROR(INDEX(USUARIOS,MATCH($E212,Tabla1[NOMBRE Y APELLIDOS DEL PARTICIPANTE],0),MATCH(A212,Tabla1[#Headers],0)),""),"")</f>
        <v/>
      </c>
      <c r="AC212" s="73" t="str">
        <f>IF(Tabla4[[#This Row],[Forma de pago]]="CHEQUE",Tabla4[[#This Row],[Nombre y apellidos del TITULAR DE LA UC]],(IF(Tabla4[[#This Row],[Forma de pago]]="CHEQUE PORTADOR","AL PORTADOR","")))</f>
        <v/>
      </c>
    </row>
    <row r="213" spans="1:29" x14ac:dyDescent="0.25">
      <c r="A213" s="88"/>
      <c r="B213" s="88"/>
      <c r="C213" s="8"/>
      <c r="D213" s="89"/>
      <c r="E213" s="8"/>
      <c r="F213" s="8" t="str">
        <f>IFERROR(VLOOKUP(Tabla4[[#This Row],[Nombre y apellidos del TITULAR DE LA UC]],Tabla1[[NOMBRE Y APELLIDOS DEL PARTICIPANTE]:[NIE]],3,FALSE),"")</f>
        <v/>
      </c>
      <c r="G213" s="8"/>
      <c r="H213" s="8"/>
      <c r="I213" s="8"/>
      <c r="J213" s="90"/>
      <c r="K213" s="91"/>
      <c r="L213" s="92" t="str">
        <f ca="1">IFERROR(INDEX(USUARIOS,MATCH($E213,Tabla1[NOMBRE Y APELLIDOS DEL PARTICIPANTE],0),MATCH($L$1,Tabla1[#Headers],0)),"")</f>
        <v/>
      </c>
      <c r="M213" s="93" t="str">
        <f>IFERROR(VLOOKUP(Tabla4[[#This Row],[Concepto]]&amp;"/"&amp;Tabla4[[#This Row],[Relación con el proyecto]],Tabla7[[Concepto/Relación con el proyecto]:[DESCRIPCIÓN ASIENTO]],2,FALSE),"")</f>
        <v/>
      </c>
      <c r="N213" s="94" t="str">
        <f>IFERROR(VLOOKUP(Tabla4[[#This Row],[Forma de pago]],'NO BORRAR'!$H$2:$I$6,2,FALSE),"")</f>
        <v/>
      </c>
      <c r="O213" s="95" t="str">
        <f>IF(Tabla4[[#This Row],[Total factura / recibí (3)]]="","",Tabla4[[#This Row],[Total factura / recibí (3)]])</f>
        <v/>
      </c>
      <c r="P213" s="95" t="str">
        <f>IF(Tabla4[[#This Row],[Total factura / recibí (3)]]="","",Tabla4[[#This Row],[Total factura / recibí (3)]])</f>
        <v/>
      </c>
      <c r="Q21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3" s="93" t="str">
        <f>IFERROR(IF(A213="CHEQUE","",IF(A213="EFECTIVO","EFECTIVO",IF(A213="TRANSFERENCIA",VLOOKUP(Tabla4[[#This Row],[Concepto]]&amp;"/"&amp;Tabla4[[#This Row],[Relación con el proyecto]],Tabla7[[Concepto/Relación con el proyecto]:[Nº DOCUMENTO]],5,FALSE),IF(A213="TARJETA PREPAGO",VLOOKUP(Tabla4[[#This Row],[Concepto]]&amp;"/"&amp;Tabla4[[#This Row],[Relación con el proyecto]],Tabla7[[Concepto/Relación con el proyecto]:[Nº DOCUMENTO]],5,FALSE),"")))),"")</f>
        <v/>
      </c>
      <c r="S213" s="94" t="str">
        <f ca="1">IFERROR(INDEX(USUARIOS,MATCH($E213,Tabla1[NOMBRE Y APELLIDOS DEL PARTICIPANTE],0),MATCH($S$1,Tabla1[#Headers],0)),"")</f>
        <v/>
      </c>
      <c r="T213" s="94" t="str">
        <f ca="1">IFERROR(INDEX(USUARIOS,MATCH($E213,Tabla1[NOMBRE Y APELLIDOS DEL PARTICIPANTE],0),MATCH($T$1,Tabla1[#Headers],0)),"")</f>
        <v/>
      </c>
      <c r="U213" s="94" t="str">
        <f>IF(Tabla4[[#This Row],[Nombre y apellidos del TITULAR DE LA UC]]="","",Tabla4[[#This Row],[Nombre y apellidos del TITULAR DE LA UC]])</f>
        <v/>
      </c>
      <c r="V213" s="96" t="str">
        <f>IFERROR(VLOOKUP(Tabla4[[#This Row],[Mes de Imputación]],'NO BORRAR'!$E$1:$G$13,2,FALSE),"")</f>
        <v/>
      </c>
      <c r="W213" s="96" t="str">
        <f>IFERROR(VLOOKUP(Tabla4[[#This Row],[Mes de Imputación]],'NO BORRAR'!$E$1:$G$13,3,FALSE),"")</f>
        <v/>
      </c>
      <c r="X213" s="94" t="str">
        <f>IFERROR(VLOOKUP(Tabla4[[#This Row],[Actuación]],'NO BORRAR'!$B$1:$D$8,3,FALSE),"")</f>
        <v/>
      </c>
      <c r="Y213" s="97" t="str">
        <f>IFERROR(VLOOKUP(Tabla4[[#This Row],[Localización]],'NO BORRAR'!$G$15:$H$24,2,FALSE),"")</f>
        <v/>
      </c>
      <c r="Z213" s="93" t="str">
        <f>IFERROR(VLOOKUP(Tabla4[[#This Row],[Actuación]],'NO BORRAR'!$B$1:$C$8,2,FALSE),"")</f>
        <v/>
      </c>
      <c r="AA213" s="93" t="str">
        <f>IF(Tabla4[[#This Row],[Forma de pago]]="TRANSFERENCIA",IFERROR(INDEX(USUARIOS,MATCH($E213,Tabla1[NOMBRE Y APELLIDOS DEL PARTICIPANTE],0),MATCH(A213,Tabla1[#Headers],0)),""),"")</f>
        <v/>
      </c>
      <c r="AB213" s="98" t="str">
        <f>IF(Tabla4[[#This Row],[Forma de pago]]="TARJETA PREPAGO",IFERROR(INDEX(USUARIOS,MATCH($E213,Tabla1[NOMBRE Y APELLIDOS DEL PARTICIPANTE],0),MATCH(A213,Tabla1[#Headers],0)),""),"")</f>
        <v/>
      </c>
      <c r="AC213" s="73" t="str">
        <f>IF(Tabla4[[#This Row],[Forma de pago]]="CHEQUE",Tabla4[[#This Row],[Nombre y apellidos del TITULAR DE LA UC]],(IF(Tabla4[[#This Row],[Forma de pago]]="CHEQUE PORTADOR","AL PORTADOR","")))</f>
        <v/>
      </c>
    </row>
    <row r="214" spans="1:29" x14ac:dyDescent="0.25">
      <c r="A214" s="88"/>
      <c r="B214" s="88"/>
      <c r="C214" s="8"/>
      <c r="D214" s="89"/>
      <c r="E214" s="8"/>
      <c r="F214" s="8" t="str">
        <f>IFERROR(VLOOKUP(Tabla4[[#This Row],[Nombre y apellidos del TITULAR DE LA UC]],Tabla1[[NOMBRE Y APELLIDOS DEL PARTICIPANTE]:[NIE]],3,FALSE),"")</f>
        <v/>
      </c>
      <c r="G214" s="8"/>
      <c r="H214" s="8"/>
      <c r="I214" s="8"/>
      <c r="J214" s="90"/>
      <c r="K214" s="91"/>
      <c r="L214" s="92" t="str">
        <f ca="1">IFERROR(INDEX(USUARIOS,MATCH($E214,Tabla1[NOMBRE Y APELLIDOS DEL PARTICIPANTE],0),MATCH($L$1,Tabla1[#Headers],0)),"")</f>
        <v/>
      </c>
      <c r="M214" s="93" t="str">
        <f>IFERROR(VLOOKUP(Tabla4[[#This Row],[Concepto]]&amp;"/"&amp;Tabla4[[#This Row],[Relación con el proyecto]],Tabla7[[Concepto/Relación con el proyecto]:[DESCRIPCIÓN ASIENTO]],2,FALSE),"")</f>
        <v/>
      </c>
      <c r="N214" s="94" t="str">
        <f>IFERROR(VLOOKUP(Tabla4[[#This Row],[Forma de pago]],'NO BORRAR'!$H$2:$I$6,2,FALSE),"")</f>
        <v/>
      </c>
      <c r="O214" s="95" t="str">
        <f>IF(Tabla4[[#This Row],[Total factura / recibí (3)]]="","",Tabla4[[#This Row],[Total factura / recibí (3)]])</f>
        <v/>
      </c>
      <c r="P214" s="95" t="str">
        <f>IF(Tabla4[[#This Row],[Total factura / recibí (3)]]="","",Tabla4[[#This Row],[Total factura / recibí (3)]])</f>
        <v/>
      </c>
      <c r="Q21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4" s="93" t="str">
        <f>IFERROR(IF(A214="CHEQUE","",IF(A214="EFECTIVO","EFECTIVO",IF(A214="TRANSFERENCIA",VLOOKUP(Tabla4[[#This Row],[Concepto]]&amp;"/"&amp;Tabla4[[#This Row],[Relación con el proyecto]],Tabla7[[Concepto/Relación con el proyecto]:[Nº DOCUMENTO]],5,FALSE),IF(A214="TARJETA PREPAGO",VLOOKUP(Tabla4[[#This Row],[Concepto]]&amp;"/"&amp;Tabla4[[#This Row],[Relación con el proyecto]],Tabla7[[Concepto/Relación con el proyecto]:[Nº DOCUMENTO]],5,FALSE),"")))),"")</f>
        <v/>
      </c>
      <c r="S214" s="94" t="str">
        <f ca="1">IFERROR(INDEX(USUARIOS,MATCH($E214,Tabla1[NOMBRE Y APELLIDOS DEL PARTICIPANTE],0),MATCH($S$1,Tabla1[#Headers],0)),"")</f>
        <v/>
      </c>
      <c r="T214" s="94" t="str">
        <f ca="1">IFERROR(INDEX(USUARIOS,MATCH($E214,Tabla1[NOMBRE Y APELLIDOS DEL PARTICIPANTE],0),MATCH($T$1,Tabla1[#Headers],0)),"")</f>
        <v/>
      </c>
      <c r="U214" s="94" t="str">
        <f>IF(Tabla4[[#This Row],[Nombre y apellidos del TITULAR DE LA UC]]="","",Tabla4[[#This Row],[Nombre y apellidos del TITULAR DE LA UC]])</f>
        <v/>
      </c>
      <c r="V214" s="96" t="str">
        <f>IFERROR(VLOOKUP(Tabla4[[#This Row],[Mes de Imputación]],'NO BORRAR'!$E$1:$G$13,2,FALSE),"")</f>
        <v/>
      </c>
      <c r="W214" s="96" t="str">
        <f>IFERROR(VLOOKUP(Tabla4[[#This Row],[Mes de Imputación]],'NO BORRAR'!$E$1:$G$13,3,FALSE),"")</f>
        <v/>
      </c>
      <c r="X214" s="94" t="str">
        <f>IFERROR(VLOOKUP(Tabla4[[#This Row],[Actuación]],'NO BORRAR'!$B$1:$D$8,3,FALSE),"")</f>
        <v/>
      </c>
      <c r="Y214" s="97" t="str">
        <f>IFERROR(VLOOKUP(Tabla4[[#This Row],[Localización]],'NO BORRAR'!$G$15:$H$24,2,FALSE),"")</f>
        <v/>
      </c>
      <c r="Z214" s="93" t="str">
        <f>IFERROR(VLOOKUP(Tabla4[[#This Row],[Actuación]],'NO BORRAR'!$B$1:$C$8,2,FALSE),"")</f>
        <v/>
      </c>
      <c r="AA214" s="93" t="str">
        <f>IF(Tabla4[[#This Row],[Forma de pago]]="TRANSFERENCIA",IFERROR(INDEX(USUARIOS,MATCH($E214,Tabla1[NOMBRE Y APELLIDOS DEL PARTICIPANTE],0),MATCH(A214,Tabla1[#Headers],0)),""),"")</f>
        <v/>
      </c>
      <c r="AB214" s="98" t="str">
        <f>IF(Tabla4[[#This Row],[Forma de pago]]="TARJETA PREPAGO",IFERROR(INDEX(USUARIOS,MATCH($E214,Tabla1[NOMBRE Y APELLIDOS DEL PARTICIPANTE],0),MATCH(A214,Tabla1[#Headers],0)),""),"")</f>
        <v/>
      </c>
      <c r="AC214" s="73" t="str">
        <f>IF(Tabla4[[#This Row],[Forma de pago]]="CHEQUE",Tabla4[[#This Row],[Nombre y apellidos del TITULAR DE LA UC]],(IF(Tabla4[[#This Row],[Forma de pago]]="CHEQUE PORTADOR","AL PORTADOR","")))</f>
        <v/>
      </c>
    </row>
    <row r="215" spans="1:29" x14ac:dyDescent="0.25">
      <c r="A215" s="88"/>
      <c r="B215" s="88"/>
      <c r="C215" s="8"/>
      <c r="D215" s="89"/>
      <c r="E215" s="8"/>
      <c r="F215" s="8" t="str">
        <f>IFERROR(VLOOKUP(Tabla4[[#This Row],[Nombre y apellidos del TITULAR DE LA UC]],Tabla1[[NOMBRE Y APELLIDOS DEL PARTICIPANTE]:[NIE]],3,FALSE),"")</f>
        <v/>
      </c>
      <c r="G215" s="8"/>
      <c r="H215" s="8"/>
      <c r="I215" s="8"/>
      <c r="J215" s="90"/>
      <c r="K215" s="91"/>
      <c r="L215" s="92" t="str">
        <f ca="1">IFERROR(INDEX(USUARIOS,MATCH($E215,Tabla1[NOMBRE Y APELLIDOS DEL PARTICIPANTE],0),MATCH($L$1,Tabla1[#Headers],0)),"")</f>
        <v/>
      </c>
      <c r="M215" s="93" t="str">
        <f>IFERROR(VLOOKUP(Tabla4[[#This Row],[Concepto]]&amp;"/"&amp;Tabla4[[#This Row],[Relación con el proyecto]],Tabla7[[Concepto/Relación con el proyecto]:[DESCRIPCIÓN ASIENTO]],2,FALSE),"")</f>
        <v/>
      </c>
      <c r="N215" s="94" t="str">
        <f>IFERROR(VLOOKUP(Tabla4[[#This Row],[Forma de pago]],'NO BORRAR'!$H$2:$I$6,2,FALSE),"")</f>
        <v/>
      </c>
      <c r="O215" s="95" t="str">
        <f>IF(Tabla4[[#This Row],[Total factura / recibí (3)]]="","",Tabla4[[#This Row],[Total factura / recibí (3)]])</f>
        <v/>
      </c>
      <c r="P215" s="95" t="str">
        <f>IF(Tabla4[[#This Row],[Total factura / recibí (3)]]="","",Tabla4[[#This Row],[Total factura / recibí (3)]])</f>
        <v/>
      </c>
      <c r="Q21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5" s="93" t="str">
        <f>IFERROR(IF(A215="CHEQUE","",IF(A215="EFECTIVO","EFECTIVO",IF(A215="TRANSFERENCIA",VLOOKUP(Tabla4[[#This Row],[Concepto]]&amp;"/"&amp;Tabla4[[#This Row],[Relación con el proyecto]],Tabla7[[Concepto/Relación con el proyecto]:[Nº DOCUMENTO]],5,FALSE),IF(A215="TARJETA PREPAGO",VLOOKUP(Tabla4[[#This Row],[Concepto]]&amp;"/"&amp;Tabla4[[#This Row],[Relación con el proyecto]],Tabla7[[Concepto/Relación con el proyecto]:[Nº DOCUMENTO]],5,FALSE),"")))),"")</f>
        <v/>
      </c>
      <c r="S215" s="94" t="str">
        <f ca="1">IFERROR(INDEX(USUARIOS,MATCH($E215,Tabla1[NOMBRE Y APELLIDOS DEL PARTICIPANTE],0),MATCH($S$1,Tabla1[#Headers],0)),"")</f>
        <v/>
      </c>
      <c r="T215" s="94" t="str">
        <f ca="1">IFERROR(INDEX(USUARIOS,MATCH($E215,Tabla1[NOMBRE Y APELLIDOS DEL PARTICIPANTE],0),MATCH($T$1,Tabla1[#Headers],0)),"")</f>
        <v/>
      </c>
      <c r="U215" s="94" t="str">
        <f>IF(Tabla4[[#This Row],[Nombre y apellidos del TITULAR DE LA UC]]="","",Tabla4[[#This Row],[Nombre y apellidos del TITULAR DE LA UC]])</f>
        <v/>
      </c>
      <c r="V215" s="96" t="str">
        <f>IFERROR(VLOOKUP(Tabla4[[#This Row],[Mes de Imputación]],'NO BORRAR'!$E$1:$G$13,2,FALSE),"")</f>
        <v/>
      </c>
      <c r="W215" s="96" t="str">
        <f>IFERROR(VLOOKUP(Tabla4[[#This Row],[Mes de Imputación]],'NO BORRAR'!$E$1:$G$13,3,FALSE),"")</f>
        <v/>
      </c>
      <c r="X215" s="94" t="str">
        <f>IFERROR(VLOOKUP(Tabla4[[#This Row],[Actuación]],'NO BORRAR'!$B$1:$D$8,3,FALSE),"")</f>
        <v/>
      </c>
      <c r="Y215" s="97" t="str">
        <f>IFERROR(VLOOKUP(Tabla4[[#This Row],[Localización]],'NO BORRAR'!$G$15:$H$24,2,FALSE),"")</f>
        <v/>
      </c>
      <c r="Z215" s="93" t="str">
        <f>IFERROR(VLOOKUP(Tabla4[[#This Row],[Actuación]],'NO BORRAR'!$B$1:$C$8,2,FALSE),"")</f>
        <v/>
      </c>
      <c r="AA215" s="93" t="str">
        <f>IF(Tabla4[[#This Row],[Forma de pago]]="TRANSFERENCIA",IFERROR(INDEX(USUARIOS,MATCH($E215,Tabla1[NOMBRE Y APELLIDOS DEL PARTICIPANTE],0),MATCH(A215,Tabla1[#Headers],0)),""),"")</f>
        <v/>
      </c>
      <c r="AB215" s="98" t="str">
        <f>IF(Tabla4[[#This Row],[Forma de pago]]="TARJETA PREPAGO",IFERROR(INDEX(USUARIOS,MATCH($E215,Tabla1[NOMBRE Y APELLIDOS DEL PARTICIPANTE],0),MATCH(A215,Tabla1[#Headers],0)),""),"")</f>
        <v/>
      </c>
      <c r="AC215" s="73" t="str">
        <f>IF(Tabla4[[#This Row],[Forma de pago]]="CHEQUE",Tabla4[[#This Row],[Nombre y apellidos del TITULAR DE LA UC]],(IF(Tabla4[[#This Row],[Forma de pago]]="CHEQUE PORTADOR","AL PORTADOR","")))</f>
        <v/>
      </c>
    </row>
    <row r="216" spans="1:29" x14ac:dyDescent="0.25">
      <c r="A216" s="88"/>
      <c r="B216" s="88"/>
      <c r="C216" s="8"/>
      <c r="D216" s="89"/>
      <c r="E216" s="8"/>
      <c r="F216" s="8" t="str">
        <f>IFERROR(VLOOKUP(Tabla4[[#This Row],[Nombre y apellidos del TITULAR DE LA UC]],Tabla1[[NOMBRE Y APELLIDOS DEL PARTICIPANTE]:[NIE]],3,FALSE),"")</f>
        <v/>
      </c>
      <c r="G216" s="8"/>
      <c r="H216" s="8"/>
      <c r="I216" s="8"/>
      <c r="J216" s="90"/>
      <c r="K216" s="91"/>
      <c r="L216" s="92" t="str">
        <f ca="1">IFERROR(INDEX(USUARIOS,MATCH($E216,Tabla1[NOMBRE Y APELLIDOS DEL PARTICIPANTE],0),MATCH($L$1,Tabla1[#Headers],0)),"")</f>
        <v/>
      </c>
      <c r="M216" s="93" t="str">
        <f>IFERROR(VLOOKUP(Tabla4[[#This Row],[Concepto]]&amp;"/"&amp;Tabla4[[#This Row],[Relación con el proyecto]],Tabla7[[Concepto/Relación con el proyecto]:[DESCRIPCIÓN ASIENTO]],2,FALSE),"")</f>
        <v/>
      </c>
      <c r="N216" s="94" t="str">
        <f>IFERROR(VLOOKUP(Tabla4[[#This Row],[Forma de pago]],'NO BORRAR'!$H$2:$I$6,2,FALSE),"")</f>
        <v/>
      </c>
      <c r="O216" s="95" t="str">
        <f>IF(Tabla4[[#This Row],[Total factura / recibí (3)]]="","",Tabla4[[#This Row],[Total factura / recibí (3)]])</f>
        <v/>
      </c>
      <c r="P216" s="95" t="str">
        <f>IF(Tabla4[[#This Row],[Total factura / recibí (3)]]="","",Tabla4[[#This Row],[Total factura / recibí (3)]])</f>
        <v/>
      </c>
      <c r="Q21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6" s="93" t="str">
        <f>IFERROR(IF(A216="CHEQUE","",IF(A216="EFECTIVO","EFECTIVO",IF(A216="TRANSFERENCIA",VLOOKUP(Tabla4[[#This Row],[Concepto]]&amp;"/"&amp;Tabla4[[#This Row],[Relación con el proyecto]],Tabla7[[Concepto/Relación con el proyecto]:[Nº DOCUMENTO]],5,FALSE),IF(A216="TARJETA PREPAGO",VLOOKUP(Tabla4[[#This Row],[Concepto]]&amp;"/"&amp;Tabla4[[#This Row],[Relación con el proyecto]],Tabla7[[Concepto/Relación con el proyecto]:[Nº DOCUMENTO]],5,FALSE),"")))),"")</f>
        <v/>
      </c>
      <c r="S216" s="94" t="str">
        <f ca="1">IFERROR(INDEX(USUARIOS,MATCH($E216,Tabla1[NOMBRE Y APELLIDOS DEL PARTICIPANTE],0),MATCH($S$1,Tabla1[#Headers],0)),"")</f>
        <v/>
      </c>
      <c r="T216" s="94" t="str">
        <f ca="1">IFERROR(INDEX(USUARIOS,MATCH($E216,Tabla1[NOMBRE Y APELLIDOS DEL PARTICIPANTE],0),MATCH($T$1,Tabla1[#Headers],0)),"")</f>
        <v/>
      </c>
      <c r="U216" s="94" t="str">
        <f>IF(Tabla4[[#This Row],[Nombre y apellidos del TITULAR DE LA UC]]="","",Tabla4[[#This Row],[Nombre y apellidos del TITULAR DE LA UC]])</f>
        <v/>
      </c>
      <c r="V216" s="96" t="str">
        <f>IFERROR(VLOOKUP(Tabla4[[#This Row],[Mes de Imputación]],'NO BORRAR'!$E$1:$G$13,2,FALSE),"")</f>
        <v/>
      </c>
      <c r="W216" s="96" t="str">
        <f>IFERROR(VLOOKUP(Tabla4[[#This Row],[Mes de Imputación]],'NO BORRAR'!$E$1:$G$13,3,FALSE),"")</f>
        <v/>
      </c>
      <c r="X216" s="94" t="str">
        <f>IFERROR(VLOOKUP(Tabla4[[#This Row],[Actuación]],'NO BORRAR'!$B$1:$D$8,3,FALSE),"")</f>
        <v/>
      </c>
      <c r="Y216" s="97" t="str">
        <f>IFERROR(VLOOKUP(Tabla4[[#This Row],[Localización]],'NO BORRAR'!$G$15:$H$24,2,FALSE),"")</f>
        <v/>
      </c>
      <c r="Z216" s="93" t="str">
        <f>IFERROR(VLOOKUP(Tabla4[[#This Row],[Actuación]],'NO BORRAR'!$B$1:$C$8,2,FALSE),"")</f>
        <v/>
      </c>
      <c r="AA216" s="93" t="str">
        <f>IF(Tabla4[[#This Row],[Forma de pago]]="TRANSFERENCIA",IFERROR(INDEX(USUARIOS,MATCH($E216,Tabla1[NOMBRE Y APELLIDOS DEL PARTICIPANTE],0),MATCH(A216,Tabla1[#Headers],0)),""),"")</f>
        <v/>
      </c>
      <c r="AB216" s="98" t="str">
        <f>IF(Tabla4[[#This Row],[Forma de pago]]="TARJETA PREPAGO",IFERROR(INDEX(USUARIOS,MATCH($E216,Tabla1[NOMBRE Y APELLIDOS DEL PARTICIPANTE],0),MATCH(A216,Tabla1[#Headers],0)),""),"")</f>
        <v/>
      </c>
      <c r="AC216" s="73" t="str">
        <f>IF(Tabla4[[#This Row],[Forma de pago]]="CHEQUE",Tabla4[[#This Row],[Nombre y apellidos del TITULAR DE LA UC]],(IF(Tabla4[[#This Row],[Forma de pago]]="CHEQUE PORTADOR","AL PORTADOR","")))</f>
        <v/>
      </c>
    </row>
    <row r="217" spans="1:29" x14ac:dyDescent="0.25">
      <c r="A217" s="88"/>
      <c r="B217" s="88"/>
      <c r="C217" s="8"/>
      <c r="D217" s="89"/>
      <c r="E217" s="8"/>
      <c r="F217" s="8" t="str">
        <f>IFERROR(VLOOKUP(Tabla4[[#This Row],[Nombre y apellidos del TITULAR DE LA UC]],Tabla1[[NOMBRE Y APELLIDOS DEL PARTICIPANTE]:[NIE]],3,FALSE),"")</f>
        <v/>
      </c>
      <c r="G217" s="8"/>
      <c r="H217" s="8"/>
      <c r="I217" s="8"/>
      <c r="J217" s="90"/>
      <c r="K217" s="91"/>
      <c r="L217" s="92" t="str">
        <f ca="1">IFERROR(INDEX(USUARIOS,MATCH($E217,Tabla1[NOMBRE Y APELLIDOS DEL PARTICIPANTE],0),MATCH($L$1,Tabla1[#Headers],0)),"")</f>
        <v/>
      </c>
      <c r="M217" s="93" t="str">
        <f>IFERROR(VLOOKUP(Tabla4[[#This Row],[Concepto]]&amp;"/"&amp;Tabla4[[#This Row],[Relación con el proyecto]],Tabla7[[Concepto/Relación con el proyecto]:[DESCRIPCIÓN ASIENTO]],2,FALSE),"")</f>
        <v/>
      </c>
      <c r="N217" s="94" t="str">
        <f>IFERROR(VLOOKUP(Tabla4[[#This Row],[Forma de pago]],'NO BORRAR'!$H$2:$I$6,2,FALSE),"")</f>
        <v/>
      </c>
      <c r="O217" s="95" t="str">
        <f>IF(Tabla4[[#This Row],[Total factura / recibí (3)]]="","",Tabla4[[#This Row],[Total factura / recibí (3)]])</f>
        <v/>
      </c>
      <c r="P217" s="95" t="str">
        <f>IF(Tabla4[[#This Row],[Total factura / recibí (3)]]="","",Tabla4[[#This Row],[Total factura / recibí (3)]])</f>
        <v/>
      </c>
      <c r="Q21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7" s="93" t="str">
        <f>IFERROR(IF(A217="CHEQUE","",IF(A217="EFECTIVO","EFECTIVO",IF(A217="TRANSFERENCIA",VLOOKUP(Tabla4[[#This Row],[Concepto]]&amp;"/"&amp;Tabla4[[#This Row],[Relación con el proyecto]],Tabla7[[Concepto/Relación con el proyecto]:[Nº DOCUMENTO]],5,FALSE),IF(A217="TARJETA PREPAGO",VLOOKUP(Tabla4[[#This Row],[Concepto]]&amp;"/"&amp;Tabla4[[#This Row],[Relación con el proyecto]],Tabla7[[Concepto/Relación con el proyecto]:[Nº DOCUMENTO]],5,FALSE),"")))),"")</f>
        <v/>
      </c>
      <c r="S217" s="94" t="str">
        <f ca="1">IFERROR(INDEX(USUARIOS,MATCH($E217,Tabla1[NOMBRE Y APELLIDOS DEL PARTICIPANTE],0),MATCH($S$1,Tabla1[#Headers],0)),"")</f>
        <v/>
      </c>
      <c r="T217" s="94" t="str">
        <f ca="1">IFERROR(INDEX(USUARIOS,MATCH($E217,Tabla1[NOMBRE Y APELLIDOS DEL PARTICIPANTE],0),MATCH($T$1,Tabla1[#Headers],0)),"")</f>
        <v/>
      </c>
      <c r="U217" s="94" t="str">
        <f>IF(Tabla4[[#This Row],[Nombre y apellidos del TITULAR DE LA UC]]="","",Tabla4[[#This Row],[Nombre y apellidos del TITULAR DE LA UC]])</f>
        <v/>
      </c>
      <c r="V217" s="96" t="str">
        <f>IFERROR(VLOOKUP(Tabla4[[#This Row],[Mes de Imputación]],'NO BORRAR'!$E$1:$G$13,2,FALSE),"")</f>
        <v/>
      </c>
      <c r="W217" s="96" t="str">
        <f>IFERROR(VLOOKUP(Tabla4[[#This Row],[Mes de Imputación]],'NO BORRAR'!$E$1:$G$13,3,FALSE),"")</f>
        <v/>
      </c>
      <c r="X217" s="94" t="str">
        <f>IFERROR(VLOOKUP(Tabla4[[#This Row],[Actuación]],'NO BORRAR'!$B$1:$D$8,3,FALSE),"")</f>
        <v/>
      </c>
      <c r="Y217" s="97" t="str">
        <f>IFERROR(VLOOKUP(Tabla4[[#This Row],[Localización]],'NO BORRAR'!$G$15:$H$24,2,FALSE),"")</f>
        <v/>
      </c>
      <c r="Z217" s="93" t="str">
        <f>IFERROR(VLOOKUP(Tabla4[[#This Row],[Actuación]],'NO BORRAR'!$B$1:$C$8,2,FALSE),"")</f>
        <v/>
      </c>
      <c r="AA217" s="93" t="str">
        <f>IF(Tabla4[[#This Row],[Forma de pago]]="TRANSFERENCIA",IFERROR(INDEX(USUARIOS,MATCH($E217,Tabla1[NOMBRE Y APELLIDOS DEL PARTICIPANTE],0),MATCH(A217,Tabla1[#Headers],0)),""),"")</f>
        <v/>
      </c>
      <c r="AB217" s="98" t="str">
        <f>IF(Tabla4[[#This Row],[Forma de pago]]="TARJETA PREPAGO",IFERROR(INDEX(USUARIOS,MATCH($E217,Tabla1[NOMBRE Y APELLIDOS DEL PARTICIPANTE],0),MATCH(A217,Tabla1[#Headers],0)),""),"")</f>
        <v/>
      </c>
      <c r="AC217" s="73" t="str">
        <f>IF(Tabla4[[#This Row],[Forma de pago]]="CHEQUE",Tabla4[[#This Row],[Nombre y apellidos del TITULAR DE LA UC]],(IF(Tabla4[[#This Row],[Forma de pago]]="CHEQUE PORTADOR","AL PORTADOR","")))</f>
        <v/>
      </c>
    </row>
    <row r="218" spans="1:29" x14ac:dyDescent="0.25">
      <c r="A218" s="88"/>
      <c r="B218" s="88"/>
      <c r="C218" s="8"/>
      <c r="D218" s="89"/>
      <c r="E218" s="8"/>
      <c r="F218" s="8" t="str">
        <f>IFERROR(VLOOKUP(Tabla4[[#This Row],[Nombre y apellidos del TITULAR DE LA UC]],Tabla1[[NOMBRE Y APELLIDOS DEL PARTICIPANTE]:[NIE]],3,FALSE),"")</f>
        <v/>
      </c>
      <c r="G218" s="8"/>
      <c r="H218" s="8"/>
      <c r="I218" s="8"/>
      <c r="J218" s="90"/>
      <c r="K218" s="91"/>
      <c r="L218" s="92" t="str">
        <f ca="1">IFERROR(INDEX(USUARIOS,MATCH($E218,Tabla1[NOMBRE Y APELLIDOS DEL PARTICIPANTE],0),MATCH($L$1,Tabla1[#Headers],0)),"")</f>
        <v/>
      </c>
      <c r="M218" s="93" t="str">
        <f>IFERROR(VLOOKUP(Tabla4[[#This Row],[Concepto]]&amp;"/"&amp;Tabla4[[#This Row],[Relación con el proyecto]],Tabla7[[Concepto/Relación con el proyecto]:[DESCRIPCIÓN ASIENTO]],2,FALSE),"")</f>
        <v/>
      </c>
      <c r="N218" s="94" t="str">
        <f>IFERROR(VLOOKUP(Tabla4[[#This Row],[Forma de pago]],'NO BORRAR'!$H$2:$I$6,2,FALSE),"")</f>
        <v/>
      </c>
      <c r="O218" s="95" t="str">
        <f>IF(Tabla4[[#This Row],[Total factura / recibí (3)]]="","",Tabla4[[#This Row],[Total factura / recibí (3)]])</f>
        <v/>
      </c>
      <c r="P218" s="95" t="str">
        <f>IF(Tabla4[[#This Row],[Total factura / recibí (3)]]="","",Tabla4[[#This Row],[Total factura / recibí (3)]])</f>
        <v/>
      </c>
      <c r="Q21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8" s="93" t="str">
        <f>IFERROR(IF(A218="CHEQUE","",IF(A218="EFECTIVO","EFECTIVO",IF(A218="TRANSFERENCIA",VLOOKUP(Tabla4[[#This Row],[Concepto]]&amp;"/"&amp;Tabla4[[#This Row],[Relación con el proyecto]],Tabla7[[Concepto/Relación con el proyecto]:[Nº DOCUMENTO]],5,FALSE),IF(A218="TARJETA PREPAGO",VLOOKUP(Tabla4[[#This Row],[Concepto]]&amp;"/"&amp;Tabla4[[#This Row],[Relación con el proyecto]],Tabla7[[Concepto/Relación con el proyecto]:[Nº DOCUMENTO]],5,FALSE),"")))),"")</f>
        <v/>
      </c>
      <c r="S218" s="94" t="str">
        <f ca="1">IFERROR(INDEX(USUARIOS,MATCH($E218,Tabla1[NOMBRE Y APELLIDOS DEL PARTICIPANTE],0),MATCH($S$1,Tabla1[#Headers],0)),"")</f>
        <v/>
      </c>
      <c r="T218" s="94" t="str">
        <f ca="1">IFERROR(INDEX(USUARIOS,MATCH($E218,Tabla1[NOMBRE Y APELLIDOS DEL PARTICIPANTE],0),MATCH($T$1,Tabla1[#Headers],0)),"")</f>
        <v/>
      </c>
      <c r="U218" s="94" t="str">
        <f>IF(Tabla4[[#This Row],[Nombre y apellidos del TITULAR DE LA UC]]="","",Tabla4[[#This Row],[Nombre y apellidos del TITULAR DE LA UC]])</f>
        <v/>
      </c>
      <c r="V218" s="96" t="str">
        <f>IFERROR(VLOOKUP(Tabla4[[#This Row],[Mes de Imputación]],'NO BORRAR'!$E$1:$G$13,2,FALSE),"")</f>
        <v/>
      </c>
      <c r="W218" s="96" t="str">
        <f>IFERROR(VLOOKUP(Tabla4[[#This Row],[Mes de Imputación]],'NO BORRAR'!$E$1:$G$13,3,FALSE),"")</f>
        <v/>
      </c>
      <c r="X218" s="94" t="str">
        <f>IFERROR(VLOOKUP(Tabla4[[#This Row],[Actuación]],'NO BORRAR'!$B$1:$D$8,3,FALSE),"")</f>
        <v/>
      </c>
      <c r="Y218" s="97" t="str">
        <f>IFERROR(VLOOKUP(Tabla4[[#This Row],[Localización]],'NO BORRAR'!$G$15:$H$24,2,FALSE),"")</f>
        <v/>
      </c>
      <c r="Z218" s="93" t="str">
        <f>IFERROR(VLOOKUP(Tabla4[[#This Row],[Actuación]],'NO BORRAR'!$B$1:$C$8,2,FALSE),"")</f>
        <v/>
      </c>
      <c r="AA218" s="93" t="str">
        <f>IF(Tabla4[[#This Row],[Forma de pago]]="TRANSFERENCIA",IFERROR(INDEX(USUARIOS,MATCH($E218,Tabla1[NOMBRE Y APELLIDOS DEL PARTICIPANTE],0),MATCH(A218,Tabla1[#Headers],0)),""),"")</f>
        <v/>
      </c>
      <c r="AB218" s="98" t="str">
        <f>IF(Tabla4[[#This Row],[Forma de pago]]="TARJETA PREPAGO",IFERROR(INDEX(USUARIOS,MATCH($E218,Tabla1[NOMBRE Y APELLIDOS DEL PARTICIPANTE],0),MATCH(A218,Tabla1[#Headers],0)),""),"")</f>
        <v/>
      </c>
      <c r="AC218" s="73" t="str">
        <f>IF(Tabla4[[#This Row],[Forma de pago]]="CHEQUE",Tabla4[[#This Row],[Nombre y apellidos del TITULAR DE LA UC]],(IF(Tabla4[[#This Row],[Forma de pago]]="CHEQUE PORTADOR","AL PORTADOR","")))</f>
        <v/>
      </c>
    </row>
    <row r="219" spans="1:29" x14ac:dyDescent="0.25">
      <c r="A219" s="88"/>
      <c r="B219" s="88"/>
      <c r="C219" s="8"/>
      <c r="D219" s="89"/>
      <c r="E219" s="8"/>
      <c r="F219" s="8" t="str">
        <f>IFERROR(VLOOKUP(Tabla4[[#This Row],[Nombre y apellidos del TITULAR DE LA UC]],Tabla1[[NOMBRE Y APELLIDOS DEL PARTICIPANTE]:[NIE]],3,FALSE),"")</f>
        <v/>
      </c>
      <c r="G219" s="8"/>
      <c r="H219" s="8"/>
      <c r="I219" s="8"/>
      <c r="J219" s="90"/>
      <c r="K219" s="91"/>
      <c r="L219" s="92" t="str">
        <f ca="1">IFERROR(INDEX(USUARIOS,MATCH($E219,Tabla1[NOMBRE Y APELLIDOS DEL PARTICIPANTE],0),MATCH($L$1,Tabla1[#Headers],0)),"")</f>
        <v/>
      </c>
      <c r="M219" s="93" t="str">
        <f>IFERROR(VLOOKUP(Tabla4[[#This Row],[Concepto]]&amp;"/"&amp;Tabla4[[#This Row],[Relación con el proyecto]],Tabla7[[Concepto/Relación con el proyecto]:[DESCRIPCIÓN ASIENTO]],2,FALSE),"")</f>
        <v/>
      </c>
      <c r="N219" s="94" t="str">
        <f>IFERROR(VLOOKUP(Tabla4[[#This Row],[Forma de pago]],'NO BORRAR'!$H$2:$I$6,2,FALSE),"")</f>
        <v/>
      </c>
      <c r="O219" s="95" t="str">
        <f>IF(Tabla4[[#This Row],[Total factura / recibí (3)]]="","",Tabla4[[#This Row],[Total factura / recibí (3)]])</f>
        <v/>
      </c>
      <c r="P219" s="95" t="str">
        <f>IF(Tabla4[[#This Row],[Total factura / recibí (3)]]="","",Tabla4[[#This Row],[Total factura / recibí (3)]])</f>
        <v/>
      </c>
      <c r="Q21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19" s="93" t="str">
        <f>IFERROR(IF(A219="CHEQUE","",IF(A219="EFECTIVO","EFECTIVO",IF(A219="TRANSFERENCIA",VLOOKUP(Tabla4[[#This Row],[Concepto]]&amp;"/"&amp;Tabla4[[#This Row],[Relación con el proyecto]],Tabla7[[Concepto/Relación con el proyecto]:[Nº DOCUMENTO]],5,FALSE),IF(A219="TARJETA PREPAGO",VLOOKUP(Tabla4[[#This Row],[Concepto]]&amp;"/"&amp;Tabla4[[#This Row],[Relación con el proyecto]],Tabla7[[Concepto/Relación con el proyecto]:[Nº DOCUMENTO]],5,FALSE),"")))),"")</f>
        <v/>
      </c>
      <c r="S219" s="94" t="str">
        <f ca="1">IFERROR(INDEX(USUARIOS,MATCH($E219,Tabla1[NOMBRE Y APELLIDOS DEL PARTICIPANTE],0),MATCH($S$1,Tabla1[#Headers],0)),"")</f>
        <v/>
      </c>
      <c r="T219" s="94" t="str">
        <f ca="1">IFERROR(INDEX(USUARIOS,MATCH($E219,Tabla1[NOMBRE Y APELLIDOS DEL PARTICIPANTE],0),MATCH($T$1,Tabla1[#Headers],0)),"")</f>
        <v/>
      </c>
      <c r="U219" s="94" t="str">
        <f>IF(Tabla4[[#This Row],[Nombre y apellidos del TITULAR DE LA UC]]="","",Tabla4[[#This Row],[Nombre y apellidos del TITULAR DE LA UC]])</f>
        <v/>
      </c>
      <c r="V219" s="96" t="str">
        <f>IFERROR(VLOOKUP(Tabla4[[#This Row],[Mes de Imputación]],'NO BORRAR'!$E$1:$G$13,2,FALSE),"")</f>
        <v/>
      </c>
      <c r="W219" s="96" t="str">
        <f>IFERROR(VLOOKUP(Tabla4[[#This Row],[Mes de Imputación]],'NO BORRAR'!$E$1:$G$13,3,FALSE),"")</f>
        <v/>
      </c>
      <c r="X219" s="94" t="str">
        <f>IFERROR(VLOOKUP(Tabla4[[#This Row],[Actuación]],'NO BORRAR'!$B$1:$D$8,3,FALSE),"")</f>
        <v/>
      </c>
      <c r="Y219" s="97" t="str">
        <f>IFERROR(VLOOKUP(Tabla4[[#This Row],[Localización]],'NO BORRAR'!$G$15:$H$24,2,FALSE),"")</f>
        <v/>
      </c>
      <c r="Z219" s="93" t="str">
        <f>IFERROR(VLOOKUP(Tabla4[[#This Row],[Actuación]],'NO BORRAR'!$B$1:$C$8,2,FALSE),"")</f>
        <v/>
      </c>
      <c r="AA219" s="93" t="str">
        <f>IF(Tabla4[[#This Row],[Forma de pago]]="TRANSFERENCIA",IFERROR(INDEX(USUARIOS,MATCH($E219,Tabla1[NOMBRE Y APELLIDOS DEL PARTICIPANTE],0),MATCH(A219,Tabla1[#Headers],0)),""),"")</f>
        <v/>
      </c>
      <c r="AB219" s="98" t="str">
        <f>IF(Tabla4[[#This Row],[Forma de pago]]="TARJETA PREPAGO",IFERROR(INDEX(USUARIOS,MATCH($E219,Tabla1[NOMBRE Y APELLIDOS DEL PARTICIPANTE],0),MATCH(A219,Tabla1[#Headers],0)),""),"")</f>
        <v/>
      </c>
      <c r="AC219" s="73" t="str">
        <f>IF(Tabla4[[#This Row],[Forma de pago]]="CHEQUE",Tabla4[[#This Row],[Nombre y apellidos del TITULAR DE LA UC]],(IF(Tabla4[[#This Row],[Forma de pago]]="CHEQUE PORTADOR","AL PORTADOR","")))</f>
        <v/>
      </c>
    </row>
    <row r="220" spans="1:29" x14ac:dyDescent="0.25">
      <c r="A220" s="88"/>
      <c r="B220" s="88"/>
      <c r="C220" s="8"/>
      <c r="D220" s="89"/>
      <c r="E220" s="8"/>
      <c r="F220" s="8" t="str">
        <f>IFERROR(VLOOKUP(Tabla4[[#This Row],[Nombre y apellidos del TITULAR DE LA UC]],Tabla1[[NOMBRE Y APELLIDOS DEL PARTICIPANTE]:[NIE]],3,FALSE),"")</f>
        <v/>
      </c>
      <c r="G220" s="8"/>
      <c r="H220" s="8"/>
      <c r="I220" s="8"/>
      <c r="J220" s="90"/>
      <c r="K220" s="91"/>
      <c r="L220" s="92" t="str">
        <f ca="1">IFERROR(INDEX(USUARIOS,MATCH($E220,Tabla1[NOMBRE Y APELLIDOS DEL PARTICIPANTE],0),MATCH($L$1,Tabla1[#Headers],0)),"")</f>
        <v/>
      </c>
      <c r="M220" s="93" t="str">
        <f>IFERROR(VLOOKUP(Tabla4[[#This Row],[Concepto]]&amp;"/"&amp;Tabla4[[#This Row],[Relación con el proyecto]],Tabla7[[Concepto/Relación con el proyecto]:[DESCRIPCIÓN ASIENTO]],2,FALSE),"")</f>
        <v/>
      </c>
      <c r="N220" s="94" t="str">
        <f>IFERROR(VLOOKUP(Tabla4[[#This Row],[Forma de pago]],'NO BORRAR'!$H$2:$I$6,2,FALSE),"")</f>
        <v/>
      </c>
      <c r="O220" s="95" t="str">
        <f>IF(Tabla4[[#This Row],[Total factura / recibí (3)]]="","",Tabla4[[#This Row],[Total factura / recibí (3)]])</f>
        <v/>
      </c>
      <c r="P220" s="95" t="str">
        <f>IF(Tabla4[[#This Row],[Total factura / recibí (3)]]="","",Tabla4[[#This Row],[Total factura / recibí (3)]])</f>
        <v/>
      </c>
      <c r="Q22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0" s="93" t="str">
        <f>IFERROR(IF(A220="CHEQUE","",IF(A220="EFECTIVO","EFECTIVO",IF(A220="TRANSFERENCIA",VLOOKUP(Tabla4[[#This Row],[Concepto]]&amp;"/"&amp;Tabla4[[#This Row],[Relación con el proyecto]],Tabla7[[Concepto/Relación con el proyecto]:[Nº DOCUMENTO]],5,FALSE),IF(A220="TARJETA PREPAGO",VLOOKUP(Tabla4[[#This Row],[Concepto]]&amp;"/"&amp;Tabla4[[#This Row],[Relación con el proyecto]],Tabla7[[Concepto/Relación con el proyecto]:[Nº DOCUMENTO]],5,FALSE),"")))),"")</f>
        <v/>
      </c>
      <c r="S220" s="94" t="str">
        <f ca="1">IFERROR(INDEX(USUARIOS,MATCH($E220,Tabla1[NOMBRE Y APELLIDOS DEL PARTICIPANTE],0),MATCH($S$1,Tabla1[#Headers],0)),"")</f>
        <v/>
      </c>
      <c r="T220" s="94" t="str">
        <f ca="1">IFERROR(INDEX(USUARIOS,MATCH($E220,Tabla1[NOMBRE Y APELLIDOS DEL PARTICIPANTE],0),MATCH($T$1,Tabla1[#Headers],0)),"")</f>
        <v/>
      </c>
      <c r="U220" s="94" t="str">
        <f>IF(Tabla4[[#This Row],[Nombre y apellidos del TITULAR DE LA UC]]="","",Tabla4[[#This Row],[Nombre y apellidos del TITULAR DE LA UC]])</f>
        <v/>
      </c>
      <c r="V220" s="96" t="str">
        <f>IFERROR(VLOOKUP(Tabla4[[#This Row],[Mes de Imputación]],'NO BORRAR'!$E$1:$G$13,2,FALSE),"")</f>
        <v/>
      </c>
      <c r="W220" s="96" t="str">
        <f>IFERROR(VLOOKUP(Tabla4[[#This Row],[Mes de Imputación]],'NO BORRAR'!$E$1:$G$13,3,FALSE),"")</f>
        <v/>
      </c>
      <c r="X220" s="94" t="str">
        <f>IFERROR(VLOOKUP(Tabla4[[#This Row],[Actuación]],'NO BORRAR'!$B$1:$D$8,3,FALSE),"")</f>
        <v/>
      </c>
      <c r="Y220" s="97" t="str">
        <f>IFERROR(VLOOKUP(Tabla4[[#This Row],[Localización]],'NO BORRAR'!$G$15:$H$24,2,FALSE),"")</f>
        <v/>
      </c>
      <c r="Z220" s="93" t="str">
        <f>IFERROR(VLOOKUP(Tabla4[[#This Row],[Actuación]],'NO BORRAR'!$B$1:$C$8,2,FALSE),"")</f>
        <v/>
      </c>
      <c r="AA220" s="93" t="str">
        <f>IF(Tabla4[[#This Row],[Forma de pago]]="TRANSFERENCIA",IFERROR(INDEX(USUARIOS,MATCH($E220,Tabla1[NOMBRE Y APELLIDOS DEL PARTICIPANTE],0),MATCH(A220,Tabla1[#Headers],0)),""),"")</f>
        <v/>
      </c>
      <c r="AB220" s="98" t="str">
        <f>IF(Tabla4[[#This Row],[Forma de pago]]="TARJETA PREPAGO",IFERROR(INDEX(USUARIOS,MATCH($E220,Tabla1[NOMBRE Y APELLIDOS DEL PARTICIPANTE],0),MATCH(A220,Tabla1[#Headers],0)),""),"")</f>
        <v/>
      </c>
      <c r="AC220" s="73" t="str">
        <f>IF(Tabla4[[#This Row],[Forma de pago]]="CHEQUE",Tabla4[[#This Row],[Nombre y apellidos del TITULAR DE LA UC]],(IF(Tabla4[[#This Row],[Forma de pago]]="CHEQUE PORTADOR","AL PORTADOR","")))</f>
        <v/>
      </c>
    </row>
    <row r="221" spans="1:29" x14ac:dyDescent="0.25">
      <c r="A221" s="88"/>
      <c r="B221" s="88"/>
      <c r="C221" s="8"/>
      <c r="D221" s="89"/>
      <c r="E221" s="8"/>
      <c r="F221" s="8" t="str">
        <f>IFERROR(VLOOKUP(Tabla4[[#This Row],[Nombre y apellidos del TITULAR DE LA UC]],Tabla1[[NOMBRE Y APELLIDOS DEL PARTICIPANTE]:[NIE]],3,FALSE),"")</f>
        <v/>
      </c>
      <c r="G221" s="8"/>
      <c r="H221" s="8"/>
      <c r="I221" s="8"/>
      <c r="J221" s="90"/>
      <c r="K221" s="91"/>
      <c r="L221" s="92" t="str">
        <f ca="1">IFERROR(INDEX(USUARIOS,MATCH($E221,Tabla1[NOMBRE Y APELLIDOS DEL PARTICIPANTE],0),MATCH($L$1,Tabla1[#Headers],0)),"")</f>
        <v/>
      </c>
      <c r="M221" s="93" t="str">
        <f>IFERROR(VLOOKUP(Tabla4[[#This Row],[Concepto]]&amp;"/"&amp;Tabla4[[#This Row],[Relación con el proyecto]],Tabla7[[Concepto/Relación con el proyecto]:[DESCRIPCIÓN ASIENTO]],2,FALSE),"")</f>
        <v/>
      </c>
      <c r="N221" s="94" t="str">
        <f>IFERROR(VLOOKUP(Tabla4[[#This Row],[Forma de pago]],'NO BORRAR'!$H$2:$I$6,2,FALSE),"")</f>
        <v/>
      </c>
      <c r="O221" s="95" t="str">
        <f>IF(Tabla4[[#This Row],[Total factura / recibí (3)]]="","",Tabla4[[#This Row],[Total factura / recibí (3)]])</f>
        <v/>
      </c>
      <c r="P221" s="95" t="str">
        <f>IF(Tabla4[[#This Row],[Total factura / recibí (3)]]="","",Tabla4[[#This Row],[Total factura / recibí (3)]])</f>
        <v/>
      </c>
      <c r="Q22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1" s="93" t="str">
        <f>IFERROR(IF(A221="CHEQUE","",IF(A221="EFECTIVO","EFECTIVO",IF(A221="TRANSFERENCIA",VLOOKUP(Tabla4[[#This Row],[Concepto]]&amp;"/"&amp;Tabla4[[#This Row],[Relación con el proyecto]],Tabla7[[Concepto/Relación con el proyecto]:[Nº DOCUMENTO]],5,FALSE),IF(A221="TARJETA PREPAGO",VLOOKUP(Tabla4[[#This Row],[Concepto]]&amp;"/"&amp;Tabla4[[#This Row],[Relación con el proyecto]],Tabla7[[Concepto/Relación con el proyecto]:[Nº DOCUMENTO]],5,FALSE),"")))),"")</f>
        <v/>
      </c>
      <c r="S221" s="94" t="str">
        <f ca="1">IFERROR(INDEX(USUARIOS,MATCH($E221,Tabla1[NOMBRE Y APELLIDOS DEL PARTICIPANTE],0),MATCH($S$1,Tabla1[#Headers],0)),"")</f>
        <v/>
      </c>
      <c r="T221" s="94" t="str">
        <f ca="1">IFERROR(INDEX(USUARIOS,MATCH($E221,Tabla1[NOMBRE Y APELLIDOS DEL PARTICIPANTE],0),MATCH($T$1,Tabla1[#Headers],0)),"")</f>
        <v/>
      </c>
      <c r="U221" s="94" t="str">
        <f>IF(Tabla4[[#This Row],[Nombre y apellidos del TITULAR DE LA UC]]="","",Tabla4[[#This Row],[Nombre y apellidos del TITULAR DE LA UC]])</f>
        <v/>
      </c>
      <c r="V221" s="96" t="str">
        <f>IFERROR(VLOOKUP(Tabla4[[#This Row],[Mes de Imputación]],'NO BORRAR'!$E$1:$G$13,2,FALSE),"")</f>
        <v/>
      </c>
      <c r="W221" s="96" t="str">
        <f>IFERROR(VLOOKUP(Tabla4[[#This Row],[Mes de Imputación]],'NO BORRAR'!$E$1:$G$13,3,FALSE),"")</f>
        <v/>
      </c>
      <c r="X221" s="94" t="str">
        <f>IFERROR(VLOOKUP(Tabla4[[#This Row],[Actuación]],'NO BORRAR'!$B$1:$D$8,3,FALSE),"")</f>
        <v/>
      </c>
      <c r="Y221" s="97" t="str">
        <f>IFERROR(VLOOKUP(Tabla4[[#This Row],[Localización]],'NO BORRAR'!$G$15:$H$24,2,FALSE),"")</f>
        <v/>
      </c>
      <c r="Z221" s="93" t="str">
        <f>IFERROR(VLOOKUP(Tabla4[[#This Row],[Actuación]],'NO BORRAR'!$B$1:$C$8,2,FALSE),"")</f>
        <v/>
      </c>
      <c r="AA221" s="93" t="str">
        <f>IF(Tabla4[[#This Row],[Forma de pago]]="TRANSFERENCIA",IFERROR(INDEX(USUARIOS,MATCH($E221,Tabla1[NOMBRE Y APELLIDOS DEL PARTICIPANTE],0),MATCH(A221,Tabla1[#Headers],0)),""),"")</f>
        <v/>
      </c>
      <c r="AB221" s="98" t="str">
        <f>IF(Tabla4[[#This Row],[Forma de pago]]="TARJETA PREPAGO",IFERROR(INDEX(USUARIOS,MATCH($E221,Tabla1[NOMBRE Y APELLIDOS DEL PARTICIPANTE],0),MATCH(A221,Tabla1[#Headers],0)),""),"")</f>
        <v/>
      </c>
      <c r="AC221" s="73" t="str">
        <f>IF(Tabla4[[#This Row],[Forma de pago]]="CHEQUE",Tabla4[[#This Row],[Nombre y apellidos del TITULAR DE LA UC]],(IF(Tabla4[[#This Row],[Forma de pago]]="CHEQUE PORTADOR","AL PORTADOR","")))</f>
        <v/>
      </c>
    </row>
    <row r="222" spans="1:29" x14ac:dyDescent="0.25">
      <c r="A222" s="88"/>
      <c r="B222" s="88"/>
      <c r="C222" s="8"/>
      <c r="D222" s="89"/>
      <c r="E222" s="8"/>
      <c r="F222" s="8" t="str">
        <f>IFERROR(VLOOKUP(Tabla4[[#This Row],[Nombre y apellidos del TITULAR DE LA UC]],Tabla1[[NOMBRE Y APELLIDOS DEL PARTICIPANTE]:[NIE]],3,FALSE),"")</f>
        <v/>
      </c>
      <c r="G222" s="8"/>
      <c r="H222" s="8"/>
      <c r="I222" s="8"/>
      <c r="J222" s="90"/>
      <c r="K222" s="91"/>
      <c r="L222" s="92" t="str">
        <f ca="1">IFERROR(INDEX(USUARIOS,MATCH($E222,Tabla1[NOMBRE Y APELLIDOS DEL PARTICIPANTE],0),MATCH($L$1,Tabla1[#Headers],0)),"")</f>
        <v/>
      </c>
      <c r="M222" s="93" t="str">
        <f>IFERROR(VLOOKUP(Tabla4[[#This Row],[Concepto]]&amp;"/"&amp;Tabla4[[#This Row],[Relación con el proyecto]],Tabla7[[Concepto/Relación con el proyecto]:[DESCRIPCIÓN ASIENTO]],2,FALSE),"")</f>
        <v/>
      </c>
      <c r="N222" s="94" t="str">
        <f>IFERROR(VLOOKUP(Tabla4[[#This Row],[Forma de pago]],'NO BORRAR'!$H$2:$I$6,2,FALSE),"")</f>
        <v/>
      </c>
      <c r="O222" s="95" t="str">
        <f>IF(Tabla4[[#This Row],[Total factura / recibí (3)]]="","",Tabla4[[#This Row],[Total factura / recibí (3)]])</f>
        <v/>
      </c>
      <c r="P222" s="95" t="str">
        <f>IF(Tabla4[[#This Row],[Total factura / recibí (3)]]="","",Tabla4[[#This Row],[Total factura / recibí (3)]])</f>
        <v/>
      </c>
      <c r="Q22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2" s="93" t="str">
        <f>IFERROR(IF(A222="CHEQUE","",IF(A222="EFECTIVO","EFECTIVO",IF(A222="TRANSFERENCIA",VLOOKUP(Tabla4[[#This Row],[Concepto]]&amp;"/"&amp;Tabla4[[#This Row],[Relación con el proyecto]],Tabla7[[Concepto/Relación con el proyecto]:[Nº DOCUMENTO]],5,FALSE),IF(A222="TARJETA PREPAGO",VLOOKUP(Tabla4[[#This Row],[Concepto]]&amp;"/"&amp;Tabla4[[#This Row],[Relación con el proyecto]],Tabla7[[Concepto/Relación con el proyecto]:[Nº DOCUMENTO]],5,FALSE),"")))),"")</f>
        <v/>
      </c>
      <c r="S222" s="94" t="str">
        <f ca="1">IFERROR(INDEX(USUARIOS,MATCH($E222,Tabla1[NOMBRE Y APELLIDOS DEL PARTICIPANTE],0),MATCH($S$1,Tabla1[#Headers],0)),"")</f>
        <v/>
      </c>
      <c r="T222" s="94" t="str">
        <f ca="1">IFERROR(INDEX(USUARIOS,MATCH($E222,Tabla1[NOMBRE Y APELLIDOS DEL PARTICIPANTE],0),MATCH($T$1,Tabla1[#Headers],0)),"")</f>
        <v/>
      </c>
      <c r="U222" s="94" t="str">
        <f>IF(Tabla4[[#This Row],[Nombre y apellidos del TITULAR DE LA UC]]="","",Tabla4[[#This Row],[Nombre y apellidos del TITULAR DE LA UC]])</f>
        <v/>
      </c>
      <c r="V222" s="96" t="str">
        <f>IFERROR(VLOOKUP(Tabla4[[#This Row],[Mes de Imputación]],'NO BORRAR'!$E$1:$G$13,2,FALSE),"")</f>
        <v/>
      </c>
      <c r="W222" s="96" t="str">
        <f>IFERROR(VLOOKUP(Tabla4[[#This Row],[Mes de Imputación]],'NO BORRAR'!$E$1:$G$13,3,FALSE),"")</f>
        <v/>
      </c>
      <c r="X222" s="94" t="str">
        <f>IFERROR(VLOOKUP(Tabla4[[#This Row],[Actuación]],'NO BORRAR'!$B$1:$D$8,3,FALSE),"")</f>
        <v/>
      </c>
      <c r="Y222" s="97" t="str">
        <f>IFERROR(VLOOKUP(Tabla4[[#This Row],[Localización]],'NO BORRAR'!$G$15:$H$24,2,FALSE),"")</f>
        <v/>
      </c>
      <c r="Z222" s="93" t="str">
        <f>IFERROR(VLOOKUP(Tabla4[[#This Row],[Actuación]],'NO BORRAR'!$B$1:$C$8,2,FALSE),"")</f>
        <v/>
      </c>
      <c r="AA222" s="93" t="str">
        <f>IF(Tabla4[[#This Row],[Forma de pago]]="TRANSFERENCIA",IFERROR(INDEX(USUARIOS,MATCH($E222,Tabla1[NOMBRE Y APELLIDOS DEL PARTICIPANTE],0),MATCH(A222,Tabla1[#Headers],0)),""),"")</f>
        <v/>
      </c>
      <c r="AB222" s="98" t="str">
        <f>IF(Tabla4[[#This Row],[Forma de pago]]="TARJETA PREPAGO",IFERROR(INDEX(USUARIOS,MATCH($E222,Tabla1[NOMBRE Y APELLIDOS DEL PARTICIPANTE],0),MATCH(A222,Tabla1[#Headers],0)),""),"")</f>
        <v/>
      </c>
      <c r="AC222" s="73" t="str">
        <f>IF(Tabla4[[#This Row],[Forma de pago]]="CHEQUE",Tabla4[[#This Row],[Nombre y apellidos del TITULAR DE LA UC]],(IF(Tabla4[[#This Row],[Forma de pago]]="CHEQUE PORTADOR","AL PORTADOR","")))</f>
        <v/>
      </c>
    </row>
    <row r="223" spans="1:29" x14ac:dyDescent="0.25">
      <c r="A223" s="88"/>
      <c r="B223" s="88"/>
      <c r="C223" s="8"/>
      <c r="D223" s="89"/>
      <c r="E223" s="8"/>
      <c r="F223" s="8" t="str">
        <f>IFERROR(VLOOKUP(Tabla4[[#This Row],[Nombre y apellidos del TITULAR DE LA UC]],Tabla1[[NOMBRE Y APELLIDOS DEL PARTICIPANTE]:[NIE]],3,FALSE),"")</f>
        <v/>
      </c>
      <c r="G223" s="8"/>
      <c r="H223" s="8"/>
      <c r="I223" s="8"/>
      <c r="J223" s="90"/>
      <c r="K223" s="91"/>
      <c r="L223" s="92" t="str">
        <f ca="1">IFERROR(INDEX(USUARIOS,MATCH($E223,Tabla1[NOMBRE Y APELLIDOS DEL PARTICIPANTE],0),MATCH($L$1,Tabla1[#Headers],0)),"")</f>
        <v/>
      </c>
      <c r="M223" s="93" t="str">
        <f>IFERROR(VLOOKUP(Tabla4[[#This Row],[Concepto]]&amp;"/"&amp;Tabla4[[#This Row],[Relación con el proyecto]],Tabla7[[Concepto/Relación con el proyecto]:[DESCRIPCIÓN ASIENTO]],2,FALSE),"")</f>
        <v/>
      </c>
      <c r="N223" s="94" t="str">
        <f>IFERROR(VLOOKUP(Tabla4[[#This Row],[Forma de pago]],'NO BORRAR'!$H$2:$I$6,2,FALSE),"")</f>
        <v/>
      </c>
      <c r="O223" s="95" t="str">
        <f>IF(Tabla4[[#This Row],[Total factura / recibí (3)]]="","",Tabla4[[#This Row],[Total factura / recibí (3)]])</f>
        <v/>
      </c>
      <c r="P223" s="95" t="str">
        <f>IF(Tabla4[[#This Row],[Total factura / recibí (3)]]="","",Tabla4[[#This Row],[Total factura / recibí (3)]])</f>
        <v/>
      </c>
      <c r="Q22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3" s="93" t="str">
        <f>IFERROR(IF(A223="CHEQUE","",IF(A223="EFECTIVO","EFECTIVO",IF(A223="TRANSFERENCIA",VLOOKUP(Tabla4[[#This Row],[Concepto]]&amp;"/"&amp;Tabla4[[#This Row],[Relación con el proyecto]],Tabla7[[Concepto/Relación con el proyecto]:[Nº DOCUMENTO]],5,FALSE),IF(A223="TARJETA PREPAGO",VLOOKUP(Tabla4[[#This Row],[Concepto]]&amp;"/"&amp;Tabla4[[#This Row],[Relación con el proyecto]],Tabla7[[Concepto/Relación con el proyecto]:[Nº DOCUMENTO]],5,FALSE),"")))),"")</f>
        <v/>
      </c>
      <c r="S223" s="94" t="str">
        <f ca="1">IFERROR(INDEX(USUARIOS,MATCH($E223,Tabla1[NOMBRE Y APELLIDOS DEL PARTICIPANTE],0),MATCH($S$1,Tabla1[#Headers],0)),"")</f>
        <v/>
      </c>
      <c r="T223" s="94" t="str">
        <f ca="1">IFERROR(INDEX(USUARIOS,MATCH($E223,Tabla1[NOMBRE Y APELLIDOS DEL PARTICIPANTE],0),MATCH($T$1,Tabla1[#Headers],0)),"")</f>
        <v/>
      </c>
      <c r="U223" s="94" t="str">
        <f>IF(Tabla4[[#This Row],[Nombre y apellidos del TITULAR DE LA UC]]="","",Tabla4[[#This Row],[Nombre y apellidos del TITULAR DE LA UC]])</f>
        <v/>
      </c>
      <c r="V223" s="96" t="str">
        <f>IFERROR(VLOOKUP(Tabla4[[#This Row],[Mes de Imputación]],'NO BORRAR'!$E$1:$G$13,2,FALSE),"")</f>
        <v/>
      </c>
      <c r="W223" s="96" t="str">
        <f>IFERROR(VLOOKUP(Tabla4[[#This Row],[Mes de Imputación]],'NO BORRAR'!$E$1:$G$13,3,FALSE),"")</f>
        <v/>
      </c>
      <c r="X223" s="94" t="str">
        <f>IFERROR(VLOOKUP(Tabla4[[#This Row],[Actuación]],'NO BORRAR'!$B$1:$D$8,3,FALSE),"")</f>
        <v/>
      </c>
      <c r="Y223" s="97" t="str">
        <f>IFERROR(VLOOKUP(Tabla4[[#This Row],[Localización]],'NO BORRAR'!$G$15:$H$24,2,FALSE),"")</f>
        <v/>
      </c>
      <c r="Z223" s="93" t="str">
        <f>IFERROR(VLOOKUP(Tabla4[[#This Row],[Actuación]],'NO BORRAR'!$B$1:$C$8,2,FALSE),"")</f>
        <v/>
      </c>
      <c r="AA223" s="93" t="str">
        <f>IF(Tabla4[[#This Row],[Forma de pago]]="TRANSFERENCIA",IFERROR(INDEX(USUARIOS,MATCH($E223,Tabla1[NOMBRE Y APELLIDOS DEL PARTICIPANTE],0),MATCH(A223,Tabla1[#Headers],0)),""),"")</f>
        <v/>
      </c>
      <c r="AB223" s="98" t="str">
        <f>IF(Tabla4[[#This Row],[Forma de pago]]="TARJETA PREPAGO",IFERROR(INDEX(USUARIOS,MATCH($E223,Tabla1[NOMBRE Y APELLIDOS DEL PARTICIPANTE],0),MATCH(A223,Tabla1[#Headers],0)),""),"")</f>
        <v/>
      </c>
      <c r="AC223" s="73" t="str">
        <f>IF(Tabla4[[#This Row],[Forma de pago]]="CHEQUE",Tabla4[[#This Row],[Nombre y apellidos del TITULAR DE LA UC]],(IF(Tabla4[[#This Row],[Forma de pago]]="CHEQUE PORTADOR","AL PORTADOR","")))</f>
        <v/>
      </c>
    </row>
    <row r="224" spans="1:29" x14ac:dyDescent="0.25">
      <c r="A224" s="88"/>
      <c r="B224" s="88"/>
      <c r="C224" s="8"/>
      <c r="D224" s="89"/>
      <c r="E224" s="8"/>
      <c r="F224" s="8" t="str">
        <f>IFERROR(VLOOKUP(Tabla4[[#This Row],[Nombre y apellidos del TITULAR DE LA UC]],Tabla1[[NOMBRE Y APELLIDOS DEL PARTICIPANTE]:[NIE]],3,FALSE),"")</f>
        <v/>
      </c>
      <c r="G224" s="8"/>
      <c r="H224" s="8"/>
      <c r="I224" s="8"/>
      <c r="J224" s="90"/>
      <c r="K224" s="91"/>
      <c r="L224" s="92" t="str">
        <f ca="1">IFERROR(INDEX(USUARIOS,MATCH($E224,Tabla1[NOMBRE Y APELLIDOS DEL PARTICIPANTE],0),MATCH($L$1,Tabla1[#Headers],0)),"")</f>
        <v/>
      </c>
      <c r="M224" s="93" t="str">
        <f>IFERROR(VLOOKUP(Tabla4[[#This Row],[Concepto]]&amp;"/"&amp;Tabla4[[#This Row],[Relación con el proyecto]],Tabla7[[Concepto/Relación con el proyecto]:[DESCRIPCIÓN ASIENTO]],2,FALSE),"")</f>
        <v/>
      </c>
      <c r="N224" s="94" t="str">
        <f>IFERROR(VLOOKUP(Tabla4[[#This Row],[Forma de pago]],'NO BORRAR'!$H$2:$I$6,2,FALSE),"")</f>
        <v/>
      </c>
      <c r="O224" s="95" t="str">
        <f>IF(Tabla4[[#This Row],[Total factura / recibí (3)]]="","",Tabla4[[#This Row],[Total factura / recibí (3)]])</f>
        <v/>
      </c>
      <c r="P224" s="95" t="str">
        <f>IF(Tabla4[[#This Row],[Total factura / recibí (3)]]="","",Tabla4[[#This Row],[Total factura / recibí (3)]])</f>
        <v/>
      </c>
      <c r="Q22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4" s="93" t="str">
        <f>IFERROR(IF(A224="CHEQUE","",IF(A224="EFECTIVO","EFECTIVO",IF(A224="TRANSFERENCIA",VLOOKUP(Tabla4[[#This Row],[Concepto]]&amp;"/"&amp;Tabla4[[#This Row],[Relación con el proyecto]],Tabla7[[Concepto/Relación con el proyecto]:[Nº DOCUMENTO]],5,FALSE),IF(A224="TARJETA PREPAGO",VLOOKUP(Tabla4[[#This Row],[Concepto]]&amp;"/"&amp;Tabla4[[#This Row],[Relación con el proyecto]],Tabla7[[Concepto/Relación con el proyecto]:[Nº DOCUMENTO]],5,FALSE),"")))),"")</f>
        <v/>
      </c>
      <c r="S224" s="94" t="str">
        <f ca="1">IFERROR(INDEX(USUARIOS,MATCH($E224,Tabla1[NOMBRE Y APELLIDOS DEL PARTICIPANTE],0),MATCH($S$1,Tabla1[#Headers],0)),"")</f>
        <v/>
      </c>
      <c r="T224" s="94" t="str">
        <f ca="1">IFERROR(INDEX(USUARIOS,MATCH($E224,Tabla1[NOMBRE Y APELLIDOS DEL PARTICIPANTE],0),MATCH($T$1,Tabla1[#Headers],0)),"")</f>
        <v/>
      </c>
      <c r="U224" s="94" t="str">
        <f>IF(Tabla4[[#This Row],[Nombre y apellidos del TITULAR DE LA UC]]="","",Tabla4[[#This Row],[Nombre y apellidos del TITULAR DE LA UC]])</f>
        <v/>
      </c>
      <c r="V224" s="96" t="str">
        <f>IFERROR(VLOOKUP(Tabla4[[#This Row],[Mes de Imputación]],'NO BORRAR'!$E$1:$G$13,2,FALSE),"")</f>
        <v/>
      </c>
      <c r="W224" s="96" t="str">
        <f>IFERROR(VLOOKUP(Tabla4[[#This Row],[Mes de Imputación]],'NO BORRAR'!$E$1:$G$13,3,FALSE),"")</f>
        <v/>
      </c>
      <c r="X224" s="94" t="str">
        <f>IFERROR(VLOOKUP(Tabla4[[#This Row],[Actuación]],'NO BORRAR'!$B$1:$D$8,3,FALSE),"")</f>
        <v/>
      </c>
      <c r="Y224" s="97" t="str">
        <f>IFERROR(VLOOKUP(Tabla4[[#This Row],[Localización]],'NO BORRAR'!$G$15:$H$24,2,FALSE),"")</f>
        <v/>
      </c>
      <c r="Z224" s="93" t="str">
        <f>IFERROR(VLOOKUP(Tabla4[[#This Row],[Actuación]],'NO BORRAR'!$B$1:$C$8,2,FALSE),"")</f>
        <v/>
      </c>
      <c r="AA224" s="93" t="str">
        <f>IF(Tabla4[[#This Row],[Forma de pago]]="TRANSFERENCIA",IFERROR(INDEX(USUARIOS,MATCH($E224,Tabla1[NOMBRE Y APELLIDOS DEL PARTICIPANTE],0),MATCH(A224,Tabla1[#Headers],0)),""),"")</f>
        <v/>
      </c>
      <c r="AB224" s="98" t="str">
        <f>IF(Tabla4[[#This Row],[Forma de pago]]="TARJETA PREPAGO",IFERROR(INDEX(USUARIOS,MATCH($E224,Tabla1[NOMBRE Y APELLIDOS DEL PARTICIPANTE],0),MATCH(A224,Tabla1[#Headers],0)),""),"")</f>
        <v/>
      </c>
      <c r="AC224" s="73" t="str">
        <f>IF(Tabla4[[#This Row],[Forma de pago]]="CHEQUE",Tabla4[[#This Row],[Nombre y apellidos del TITULAR DE LA UC]],(IF(Tabla4[[#This Row],[Forma de pago]]="CHEQUE PORTADOR","AL PORTADOR","")))</f>
        <v/>
      </c>
    </row>
    <row r="225" spans="1:29" x14ac:dyDescent="0.25">
      <c r="A225" s="88"/>
      <c r="B225" s="88"/>
      <c r="C225" s="8"/>
      <c r="D225" s="89"/>
      <c r="E225" s="8"/>
      <c r="F225" s="8" t="str">
        <f>IFERROR(VLOOKUP(Tabla4[[#This Row],[Nombre y apellidos del TITULAR DE LA UC]],Tabla1[[NOMBRE Y APELLIDOS DEL PARTICIPANTE]:[NIE]],3,FALSE),"")</f>
        <v/>
      </c>
      <c r="G225" s="8"/>
      <c r="H225" s="8"/>
      <c r="I225" s="8"/>
      <c r="J225" s="90"/>
      <c r="K225" s="91"/>
      <c r="L225" s="92" t="str">
        <f ca="1">IFERROR(INDEX(USUARIOS,MATCH($E225,Tabla1[NOMBRE Y APELLIDOS DEL PARTICIPANTE],0),MATCH($L$1,Tabla1[#Headers],0)),"")</f>
        <v/>
      </c>
      <c r="M225" s="93" t="str">
        <f>IFERROR(VLOOKUP(Tabla4[[#This Row],[Concepto]]&amp;"/"&amp;Tabla4[[#This Row],[Relación con el proyecto]],Tabla7[[Concepto/Relación con el proyecto]:[DESCRIPCIÓN ASIENTO]],2,FALSE),"")</f>
        <v/>
      </c>
      <c r="N225" s="94" t="str">
        <f>IFERROR(VLOOKUP(Tabla4[[#This Row],[Forma de pago]],'NO BORRAR'!$H$2:$I$6,2,FALSE),"")</f>
        <v/>
      </c>
      <c r="O225" s="95" t="str">
        <f>IF(Tabla4[[#This Row],[Total factura / recibí (3)]]="","",Tabla4[[#This Row],[Total factura / recibí (3)]])</f>
        <v/>
      </c>
      <c r="P225" s="95" t="str">
        <f>IF(Tabla4[[#This Row],[Total factura / recibí (3)]]="","",Tabla4[[#This Row],[Total factura / recibí (3)]])</f>
        <v/>
      </c>
      <c r="Q22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5" s="93" t="str">
        <f>IFERROR(IF(A225="CHEQUE","",IF(A225="EFECTIVO","EFECTIVO",IF(A225="TRANSFERENCIA",VLOOKUP(Tabla4[[#This Row],[Concepto]]&amp;"/"&amp;Tabla4[[#This Row],[Relación con el proyecto]],Tabla7[[Concepto/Relación con el proyecto]:[Nº DOCUMENTO]],5,FALSE),IF(A225="TARJETA PREPAGO",VLOOKUP(Tabla4[[#This Row],[Concepto]]&amp;"/"&amp;Tabla4[[#This Row],[Relación con el proyecto]],Tabla7[[Concepto/Relación con el proyecto]:[Nº DOCUMENTO]],5,FALSE),"")))),"")</f>
        <v/>
      </c>
      <c r="S225" s="94" t="str">
        <f ca="1">IFERROR(INDEX(USUARIOS,MATCH($E225,Tabla1[NOMBRE Y APELLIDOS DEL PARTICIPANTE],0),MATCH($S$1,Tabla1[#Headers],0)),"")</f>
        <v/>
      </c>
      <c r="T225" s="94" t="str">
        <f ca="1">IFERROR(INDEX(USUARIOS,MATCH($E225,Tabla1[NOMBRE Y APELLIDOS DEL PARTICIPANTE],0),MATCH($T$1,Tabla1[#Headers],0)),"")</f>
        <v/>
      </c>
      <c r="U225" s="94" t="str">
        <f>IF(Tabla4[[#This Row],[Nombre y apellidos del TITULAR DE LA UC]]="","",Tabla4[[#This Row],[Nombre y apellidos del TITULAR DE LA UC]])</f>
        <v/>
      </c>
      <c r="V225" s="96" t="str">
        <f>IFERROR(VLOOKUP(Tabla4[[#This Row],[Mes de Imputación]],'NO BORRAR'!$E$1:$G$13,2,FALSE),"")</f>
        <v/>
      </c>
      <c r="W225" s="96" t="str">
        <f>IFERROR(VLOOKUP(Tabla4[[#This Row],[Mes de Imputación]],'NO BORRAR'!$E$1:$G$13,3,FALSE),"")</f>
        <v/>
      </c>
      <c r="X225" s="94" t="str">
        <f>IFERROR(VLOOKUP(Tabla4[[#This Row],[Actuación]],'NO BORRAR'!$B$1:$D$8,3,FALSE),"")</f>
        <v/>
      </c>
      <c r="Y225" s="97" t="str">
        <f>IFERROR(VLOOKUP(Tabla4[[#This Row],[Localización]],'NO BORRAR'!$G$15:$H$24,2,FALSE),"")</f>
        <v/>
      </c>
      <c r="Z225" s="93" t="str">
        <f>IFERROR(VLOOKUP(Tabla4[[#This Row],[Actuación]],'NO BORRAR'!$B$1:$C$8,2,FALSE),"")</f>
        <v/>
      </c>
      <c r="AA225" s="93" t="str">
        <f>IF(Tabla4[[#This Row],[Forma de pago]]="TRANSFERENCIA",IFERROR(INDEX(USUARIOS,MATCH($E225,Tabla1[NOMBRE Y APELLIDOS DEL PARTICIPANTE],0),MATCH(A225,Tabla1[#Headers],0)),""),"")</f>
        <v/>
      </c>
      <c r="AB225" s="98" t="str">
        <f>IF(Tabla4[[#This Row],[Forma de pago]]="TARJETA PREPAGO",IFERROR(INDEX(USUARIOS,MATCH($E225,Tabla1[NOMBRE Y APELLIDOS DEL PARTICIPANTE],0),MATCH(A225,Tabla1[#Headers],0)),""),"")</f>
        <v/>
      </c>
      <c r="AC225" s="73" t="str">
        <f>IF(Tabla4[[#This Row],[Forma de pago]]="CHEQUE",Tabla4[[#This Row],[Nombre y apellidos del TITULAR DE LA UC]],(IF(Tabla4[[#This Row],[Forma de pago]]="CHEQUE PORTADOR","AL PORTADOR","")))</f>
        <v/>
      </c>
    </row>
    <row r="226" spans="1:29" x14ac:dyDescent="0.25">
      <c r="A226" s="88"/>
      <c r="B226" s="88"/>
      <c r="C226" s="8"/>
      <c r="D226" s="89"/>
      <c r="E226" s="8"/>
      <c r="F226" s="8" t="str">
        <f>IFERROR(VLOOKUP(Tabla4[[#This Row],[Nombre y apellidos del TITULAR DE LA UC]],Tabla1[[NOMBRE Y APELLIDOS DEL PARTICIPANTE]:[NIE]],3,FALSE),"")</f>
        <v/>
      </c>
      <c r="G226" s="8"/>
      <c r="H226" s="8"/>
      <c r="I226" s="8"/>
      <c r="J226" s="90"/>
      <c r="K226" s="91"/>
      <c r="L226" s="92" t="str">
        <f ca="1">IFERROR(INDEX(USUARIOS,MATCH($E226,Tabla1[NOMBRE Y APELLIDOS DEL PARTICIPANTE],0),MATCH($L$1,Tabla1[#Headers],0)),"")</f>
        <v/>
      </c>
      <c r="M226" s="93" t="str">
        <f>IFERROR(VLOOKUP(Tabla4[[#This Row],[Concepto]]&amp;"/"&amp;Tabla4[[#This Row],[Relación con el proyecto]],Tabla7[[Concepto/Relación con el proyecto]:[DESCRIPCIÓN ASIENTO]],2,FALSE),"")</f>
        <v/>
      </c>
      <c r="N226" s="94" t="str">
        <f>IFERROR(VLOOKUP(Tabla4[[#This Row],[Forma de pago]],'NO BORRAR'!$H$2:$I$6,2,FALSE),"")</f>
        <v/>
      </c>
      <c r="O226" s="95" t="str">
        <f>IF(Tabla4[[#This Row],[Total factura / recibí (3)]]="","",Tabla4[[#This Row],[Total factura / recibí (3)]])</f>
        <v/>
      </c>
      <c r="P226" s="95" t="str">
        <f>IF(Tabla4[[#This Row],[Total factura / recibí (3)]]="","",Tabla4[[#This Row],[Total factura / recibí (3)]])</f>
        <v/>
      </c>
      <c r="Q22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6" s="93" t="str">
        <f>IFERROR(IF(A226="CHEQUE","",IF(A226="EFECTIVO","EFECTIVO",IF(A226="TRANSFERENCIA",VLOOKUP(Tabla4[[#This Row],[Concepto]]&amp;"/"&amp;Tabla4[[#This Row],[Relación con el proyecto]],Tabla7[[Concepto/Relación con el proyecto]:[Nº DOCUMENTO]],5,FALSE),IF(A226="TARJETA PREPAGO",VLOOKUP(Tabla4[[#This Row],[Concepto]]&amp;"/"&amp;Tabla4[[#This Row],[Relación con el proyecto]],Tabla7[[Concepto/Relación con el proyecto]:[Nº DOCUMENTO]],5,FALSE),"")))),"")</f>
        <v/>
      </c>
      <c r="S226" s="94" t="str">
        <f ca="1">IFERROR(INDEX(USUARIOS,MATCH($E226,Tabla1[NOMBRE Y APELLIDOS DEL PARTICIPANTE],0),MATCH($S$1,Tabla1[#Headers],0)),"")</f>
        <v/>
      </c>
      <c r="T226" s="94" t="str">
        <f ca="1">IFERROR(INDEX(USUARIOS,MATCH($E226,Tabla1[NOMBRE Y APELLIDOS DEL PARTICIPANTE],0),MATCH($T$1,Tabla1[#Headers],0)),"")</f>
        <v/>
      </c>
      <c r="U226" s="94" t="str">
        <f>IF(Tabla4[[#This Row],[Nombre y apellidos del TITULAR DE LA UC]]="","",Tabla4[[#This Row],[Nombre y apellidos del TITULAR DE LA UC]])</f>
        <v/>
      </c>
      <c r="V226" s="96" t="str">
        <f>IFERROR(VLOOKUP(Tabla4[[#This Row],[Mes de Imputación]],'NO BORRAR'!$E$1:$G$13,2,FALSE),"")</f>
        <v/>
      </c>
      <c r="W226" s="96" t="str">
        <f>IFERROR(VLOOKUP(Tabla4[[#This Row],[Mes de Imputación]],'NO BORRAR'!$E$1:$G$13,3,FALSE),"")</f>
        <v/>
      </c>
      <c r="X226" s="94" t="str">
        <f>IFERROR(VLOOKUP(Tabla4[[#This Row],[Actuación]],'NO BORRAR'!$B$1:$D$8,3,FALSE),"")</f>
        <v/>
      </c>
      <c r="Y226" s="97" t="str">
        <f>IFERROR(VLOOKUP(Tabla4[[#This Row],[Localización]],'NO BORRAR'!$G$15:$H$24,2,FALSE),"")</f>
        <v/>
      </c>
      <c r="Z226" s="93" t="str">
        <f>IFERROR(VLOOKUP(Tabla4[[#This Row],[Actuación]],'NO BORRAR'!$B$1:$C$8,2,FALSE),"")</f>
        <v/>
      </c>
      <c r="AA226" s="93" t="str">
        <f>IF(Tabla4[[#This Row],[Forma de pago]]="TRANSFERENCIA",IFERROR(INDEX(USUARIOS,MATCH($E226,Tabla1[NOMBRE Y APELLIDOS DEL PARTICIPANTE],0),MATCH(A226,Tabla1[#Headers],0)),""),"")</f>
        <v/>
      </c>
      <c r="AB226" s="98" t="str">
        <f>IF(Tabla4[[#This Row],[Forma de pago]]="TARJETA PREPAGO",IFERROR(INDEX(USUARIOS,MATCH($E226,Tabla1[NOMBRE Y APELLIDOS DEL PARTICIPANTE],0),MATCH(A226,Tabla1[#Headers],0)),""),"")</f>
        <v/>
      </c>
      <c r="AC226" s="73" t="str">
        <f>IF(Tabla4[[#This Row],[Forma de pago]]="CHEQUE",Tabla4[[#This Row],[Nombre y apellidos del TITULAR DE LA UC]],(IF(Tabla4[[#This Row],[Forma de pago]]="CHEQUE PORTADOR","AL PORTADOR","")))</f>
        <v/>
      </c>
    </row>
    <row r="227" spans="1:29" x14ac:dyDescent="0.25">
      <c r="A227" s="88"/>
      <c r="B227" s="88"/>
      <c r="C227" s="8"/>
      <c r="D227" s="89"/>
      <c r="E227" s="8"/>
      <c r="F227" s="8" t="str">
        <f>IFERROR(VLOOKUP(Tabla4[[#This Row],[Nombre y apellidos del TITULAR DE LA UC]],Tabla1[[NOMBRE Y APELLIDOS DEL PARTICIPANTE]:[NIE]],3,FALSE),"")</f>
        <v/>
      </c>
      <c r="G227" s="8"/>
      <c r="H227" s="8"/>
      <c r="I227" s="8"/>
      <c r="J227" s="90"/>
      <c r="K227" s="91"/>
      <c r="L227" s="92" t="str">
        <f ca="1">IFERROR(INDEX(USUARIOS,MATCH($E227,Tabla1[NOMBRE Y APELLIDOS DEL PARTICIPANTE],0),MATCH($L$1,Tabla1[#Headers],0)),"")</f>
        <v/>
      </c>
      <c r="M227" s="93" t="str">
        <f>IFERROR(VLOOKUP(Tabla4[[#This Row],[Concepto]]&amp;"/"&amp;Tabla4[[#This Row],[Relación con el proyecto]],Tabla7[[Concepto/Relación con el proyecto]:[DESCRIPCIÓN ASIENTO]],2,FALSE),"")</f>
        <v/>
      </c>
      <c r="N227" s="94" t="str">
        <f>IFERROR(VLOOKUP(Tabla4[[#This Row],[Forma de pago]],'NO BORRAR'!$H$2:$I$6,2,FALSE),"")</f>
        <v/>
      </c>
      <c r="O227" s="95" t="str">
        <f>IF(Tabla4[[#This Row],[Total factura / recibí (3)]]="","",Tabla4[[#This Row],[Total factura / recibí (3)]])</f>
        <v/>
      </c>
      <c r="P227" s="95" t="str">
        <f>IF(Tabla4[[#This Row],[Total factura / recibí (3)]]="","",Tabla4[[#This Row],[Total factura / recibí (3)]])</f>
        <v/>
      </c>
      <c r="Q22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7" s="93" t="str">
        <f>IFERROR(IF(A227="CHEQUE","",IF(A227="EFECTIVO","EFECTIVO",IF(A227="TRANSFERENCIA",VLOOKUP(Tabla4[[#This Row],[Concepto]]&amp;"/"&amp;Tabla4[[#This Row],[Relación con el proyecto]],Tabla7[[Concepto/Relación con el proyecto]:[Nº DOCUMENTO]],5,FALSE),IF(A227="TARJETA PREPAGO",VLOOKUP(Tabla4[[#This Row],[Concepto]]&amp;"/"&amp;Tabla4[[#This Row],[Relación con el proyecto]],Tabla7[[Concepto/Relación con el proyecto]:[Nº DOCUMENTO]],5,FALSE),"")))),"")</f>
        <v/>
      </c>
      <c r="S227" s="94" t="str">
        <f ca="1">IFERROR(INDEX(USUARIOS,MATCH($E227,Tabla1[NOMBRE Y APELLIDOS DEL PARTICIPANTE],0),MATCH($S$1,Tabla1[#Headers],0)),"")</f>
        <v/>
      </c>
      <c r="T227" s="94" t="str">
        <f ca="1">IFERROR(INDEX(USUARIOS,MATCH($E227,Tabla1[NOMBRE Y APELLIDOS DEL PARTICIPANTE],0),MATCH($T$1,Tabla1[#Headers],0)),"")</f>
        <v/>
      </c>
      <c r="U227" s="94" t="str">
        <f>IF(Tabla4[[#This Row],[Nombre y apellidos del TITULAR DE LA UC]]="","",Tabla4[[#This Row],[Nombre y apellidos del TITULAR DE LA UC]])</f>
        <v/>
      </c>
      <c r="V227" s="96" t="str">
        <f>IFERROR(VLOOKUP(Tabla4[[#This Row],[Mes de Imputación]],'NO BORRAR'!$E$1:$G$13,2,FALSE),"")</f>
        <v/>
      </c>
      <c r="W227" s="96" t="str">
        <f>IFERROR(VLOOKUP(Tabla4[[#This Row],[Mes de Imputación]],'NO BORRAR'!$E$1:$G$13,3,FALSE),"")</f>
        <v/>
      </c>
      <c r="X227" s="94" t="str">
        <f>IFERROR(VLOOKUP(Tabla4[[#This Row],[Actuación]],'NO BORRAR'!$B$1:$D$8,3,FALSE),"")</f>
        <v/>
      </c>
      <c r="Y227" s="97" t="str">
        <f>IFERROR(VLOOKUP(Tabla4[[#This Row],[Localización]],'NO BORRAR'!$G$15:$H$24,2,FALSE),"")</f>
        <v/>
      </c>
      <c r="Z227" s="93" t="str">
        <f>IFERROR(VLOOKUP(Tabla4[[#This Row],[Actuación]],'NO BORRAR'!$B$1:$C$8,2,FALSE),"")</f>
        <v/>
      </c>
      <c r="AA227" s="93" t="str">
        <f>IF(Tabla4[[#This Row],[Forma de pago]]="TRANSFERENCIA",IFERROR(INDEX(USUARIOS,MATCH($E227,Tabla1[NOMBRE Y APELLIDOS DEL PARTICIPANTE],0),MATCH(A227,Tabla1[#Headers],0)),""),"")</f>
        <v/>
      </c>
      <c r="AB227" s="98" t="str">
        <f>IF(Tabla4[[#This Row],[Forma de pago]]="TARJETA PREPAGO",IFERROR(INDEX(USUARIOS,MATCH($E227,Tabla1[NOMBRE Y APELLIDOS DEL PARTICIPANTE],0),MATCH(A227,Tabla1[#Headers],0)),""),"")</f>
        <v/>
      </c>
      <c r="AC227" s="73" t="str">
        <f>IF(Tabla4[[#This Row],[Forma de pago]]="CHEQUE",Tabla4[[#This Row],[Nombre y apellidos del TITULAR DE LA UC]],(IF(Tabla4[[#This Row],[Forma de pago]]="CHEQUE PORTADOR","AL PORTADOR","")))</f>
        <v/>
      </c>
    </row>
    <row r="228" spans="1:29" x14ac:dyDescent="0.25">
      <c r="A228" s="88"/>
      <c r="B228" s="88"/>
      <c r="C228" s="8"/>
      <c r="D228" s="89"/>
      <c r="E228" s="8"/>
      <c r="F228" s="8" t="str">
        <f>IFERROR(VLOOKUP(Tabla4[[#This Row],[Nombre y apellidos del TITULAR DE LA UC]],Tabla1[[NOMBRE Y APELLIDOS DEL PARTICIPANTE]:[NIE]],3,FALSE),"")</f>
        <v/>
      </c>
      <c r="G228" s="8"/>
      <c r="H228" s="8"/>
      <c r="I228" s="8"/>
      <c r="J228" s="90"/>
      <c r="K228" s="91"/>
      <c r="L228" s="92" t="str">
        <f ca="1">IFERROR(INDEX(USUARIOS,MATCH($E228,Tabla1[NOMBRE Y APELLIDOS DEL PARTICIPANTE],0),MATCH($L$1,Tabla1[#Headers],0)),"")</f>
        <v/>
      </c>
      <c r="M228" s="93" t="str">
        <f>IFERROR(VLOOKUP(Tabla4[[#This Row],[Concepto]]&amp;"/"&amp;Tabla4[[#This Row],[Relación con el proyecto]],Tabla7[[Concepto/Relación con el proyecto]:[DESCRIPCIÓN ASIENTO]],2,FALSE),"")</f>
        <v/>
      </c>
      <c r="N228" s="94" t="str">
        <f>IFERROR(VLOOKUP(Tabla4[[#This Row],[Forma de pago]],'NO BORRAR'!$H$2:$I$6,2,FALSE),"")</f>
        <v/>
      </c>
      <c r="O228" s="95" t="str">
        <f>IF(Tabla4[[#This Row],[Total factura / recibí (3)]]="","",Tabla4[[#This Row],[Total factura / recibí (3)]])</f>
        <v/>
      </c>
      <c r="P228" s="95" t="str">
        <f>IF(Tabla4[[#This Row],[Total factura / recibí (3)]]="","",Tabla4[[#This Row],[Total factura / recibí (3)]])</f>
        <v/>
      </c>
      <c r="Q22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8" s="93" t="str">
        <f>IFERROR(IF(A228="CHEQUE","",IF(A228="EFECTIVO","EFECTIVO",IF(A228="TRANSFERENCIA",VLOOKUP(Tabla4[[#This Row],[Concepto]]&amp;"/"&amp;Tabla4[[#This Row],[Relación con el proyecto]],Tabla7[[Concepto/Relación con el proyecto]:[Nº DOCUMENTO]],5,FALSE),IF(A228="TARJETA PREPAGO",VLOOKUP(Tabla4[[#This Row],[Concepto]]&amp;"/"&amp;Tabla4[[#This Row],[Relación con el proyecto]],Tabla7[[Concepto/Relación con el proyecto]:[Nº DOCUMENTO]],5,FALSE),"")))),"")</f>
        <v/>
      </c>
      <c r="S228" s="94" t="str">
        <f ca="1">IFERROR(INDEX(USUARIOS,MATCH($E228,Tabla1[NOMBRE Y APELLIDOS DEL PARTICIPANTE],0),MATCH($S$1,Tabla1[#Headers],0)),"")</f>
        <v/>
      </c>
      <c r="T228" s="94" t="str">
        <f ca="1">IFERROR(INDEX(USUARIOS,MATCH($E228,Tabla1[NOMBRE Y APELLIDOS DEL PARTICIPANTE],0),MATCH($T$1,Tabla1[#Headers],0)),"")</f>
        <v/>
      </c>
      <c r="U228" s="94" t="str">
        <f>IF(Tabla4[[#This Row],[Nombre y apellidos del TITULAR DE LA UC]]="","",Tabla4[[#This Row],[Nombre y apellidos del TITULAR DE LA UC]])</f>
        <v/>
      </c>
      <c r="V228" s="96" t="str">
        <f>IFERROR(VLOOKUP(Tabla4[[#This Row],[Mes de Imputación]],'NO BORRAR'!$E$1:$G$13,2,FALSE),"")</f>
        <v/>
      </c>
      <c r="W228" s="96" t="str">
        <f>IFERROR(VLOOKUP(Tabla4[[#This Row],[Mes de Imputación]],'NO BORRAR'!$E$1:$G$13,3,FALSE),"")</f>
        <v/>
      </c>
      <c r="X228" s="94" t="str">
        <f>IFERROR(VLOOKUP(Tabla4[[#This Row],[Actuación]],'NO BORRAR'!$B$1:$D$8,3,FALSE),"")</f>
        <v/>
      </c>
      <c r="Y228" s="97" t="str">
        <f>IFERROR(VLOOKUP(Tabla4[[#This Row],[Localización]],'NO BORRAR'!$G$15:$H$24,2,FALSE),"")</f>
        <v/>
      </c>
      <c r="Z228" s="93" t="str">
        <f>IFERROR(VLOOKUP(Tabla4[[#This Row],[Actuación]],'NO BORRAR'!$B$1:$C$8,2,FALSE),"")</f>
        <v/>
      </c>
      <c r="AA228" s="93" t="str">
        <f>IF(Tabla4[[#This Row],[Forma de pago]]="TRANSFERENCIA",IFERROR(INDEX(USUARIOS,MATCH($E228,Tabla1[NOMBRE Y APELLIDOS DEL PARTICIPANTE],0),MATCH(A228,Tabla1[#Headers],0)),""),"")</f>
        <v/>
      </c>
      <c r="AB228" s="98" t="str">
        <f>IF(Tabla4[[#This Row],[Forma de pago]]="TARJETA PREPAGO",IFERROR(INDEX(USUARIOS,MATCH($E228,Tabla1[NOMBRE Y APELLIDOS DEL PARTICIPANTE],0),MATCH(A228,Tabla1[#Headers],0)),""),"")</f>
        <v/>
      </c>
      <c r="AC228" s="73" t="str">
        <f>IF(Tabla4[[#This Row],[Forma de pago]]="CHEQUE",Tabla4[[#This Row],[Nombre y apellidos del TITULAR DE LA UC]],(IF(Tabla4[[#This Row],[Forma de pago]]="CHEQUE PORTADOR","AL PORTADOR","")))</f>
        <v/>
      </c>
    </row>
    <row r="229" spans="1:29" x14ac:dyDescent="0.25">
      <c r="A229" s="88"/>
      <c r="B229" s="88"/>
      <c r="C229" s="8"/>
      <c r="D229" s="89"/>
      <c r="E229" s="8"/>
      <c r="F229" s="8" t="str">
        <f>IFERROR(VLOOKUP(Tabla4[[#This Row],[Nombre y apellidos del TITULAR DE LA UC]],Tabla1[[NOMBRE Y APELLIDOS DEL PARTICIPANTE]:[NIE]],3,FALSE),"")</f>
        <v/>
      </c>
      <c r="G229" s="8"/>
      <c r="H229" s="8"/>
      <c r="I229" s="8"/>
      <c r="J229" s="90"/>
      <c r="K229" s="91"/>
      <c r="L229" s="92" t="str">
        <f ca="1">IFERROR(INDEX(USUARIOS,MATCH($E229,Tabla1[NOMBRE Y APELLIDOS DEL PARTICIPANTE],0),MATCH($L$1,Tabla1[#Headers],0)),"")</f>
        <v/>
      </c>
      <c r="M229" s="93" t="str">
        <f>IFERROR(VLOOKUP(Tabla4[[#This Row],[Concepto]]&amp;"/"&amp;Tabla4[[#This Row],[Relación con el proyecto]],Tabla7[[Concepto/Relación con el proyecto]:[DESCRIPCIÓN ASIENTO]],2,FALSE),"")</f>
        <v/>
      </c>
      <c r="N229" s="94" t="str">
        <f>IFERROR(VLOOKUP(Tabla4[[#This Row],[Forma de pago]],'NO BORRAR'!$H$2:$I$6,2,FALSE),"")</f>
        <v/>
      </c>
      <c r="O229" s="95" t="str">
        <f>IF(Tabla4[[#This Row],[Total factura / recibí (3)]]="","",Tabla4[[#This Row],[Total factura / recibí (3)]])</f>
        <v/>
      </c>
      <c r="P229" s="95" t="str">
        <f>IF(Tabla4[[#This Row],[Total factura / recibí (3)]]="","",Tabla4[[#This Row],[Total factura / recibí (3)]])</f>
        <v/>
      </c>
      <c r="Q22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29" s="93" t="str">
        <f>IFERROR(IF(A229="CHEQUE","",IF(A229="EFECTIVO","EFECTIVO",IF(A229="TRANSFERENCIA",VLOOKUP(Tabla4[[#This Row],[Concepto]]&amp;"/"&amp;Tabla4[[#This Row],[Relación con el proyecto]],Tabla7[[Concepto/Relación con el proyecto]:[Nº DOCUMENTO]],5,FALSE),IF(A229="TARJETA PREPAGO",VLOOKUP(Tabla4[[#This Row],[Concepto]]&amp;"/"&amp;Tabla4[[#This Row],[Relación con el proyecto]],Tabla7[[Concepto/Relación con el proyecto]:[Nº DOCUMENTO]],5,FALSE),"")))),"")</f>
        <v/>
      </c>
      <c r="S229" s="94" t="str">
        <f ca="1">IFERROR(INDEX(USUARIOS,MATCH($E229,Tabla1[NOMBRE Y APELLIDOS DEL PARTICIPANTE],0),MATCH($S$1,Tabla1[#Headers],0)),"")</f>
        <v/>
      </c>
      <c r="T229" s="94" t="str">
        <f ca="1">IFERROR(INDEX(USUARIOS,MATCH($E229,Tabla1[NOMBRE Y APELLIDOS DEL PARTICIPANTE],0),MATCH($T$1,Tabla1[#Headers],0)),"")</f>
        <v/>
      </c>
      <c r="U229" s="94" t="str">
        <f>IF(Tabla4[[#This Row],[Nombre y apellidos del TITULAR DE LA UC]]="","",Tabla4[[#This Row],[Nombre y apellidos del TITULAR DE LA UC]])</f>
        <v/>
      </c>
      <c r="V229" s="96" t="str">
        <f>IFERROR(VLOOKUP(Tabla4[[#This Row],[Mes de Imputación]],'NO BORRAR'!$E$1:$G$13,2,FALSE),"")</f>
        <v/>
      </c>
      <c r="W229" s="96" t="str">
        <f>IFERROR(VLOOKUP(Tabla4[[#This Row],[Mes de Imputación]],'NO BORRAR'!$E$1:$G$13,3,FALSE),"")</f>
        <v/>
      </c>
      <c r="X229" s="94" t="str">
        <f>IFERROR(VLOOKUP(Tabla4[[#This Row],[Actuación]],'NO BORRAR'!$B$1:$D$8,3,FALSE),"")</f>
        <v/>
      </c>
      <c r="Y229" s="97" t="str">
        <f>IFERROR(VLOOKUP(Tabla4[[#This Row],[Localización]],'NO BORRAR'!$G$15:$H$24,2,FALSE),"")</f>
        <v/>
      </c>
      <c r="Z229" s="93" t="str">
        <f>IFERROR(VLOOKUP(Tabla4[[#This Row],[Actuación]],'NO BORRAR'!$B$1:$C$8,2,FALSE),"")</f>
        <v/>
      </c>
      <c r="AA229" s="93" t="str">
        <f>IF(Tabla4[[#This Row],[Forma de pago]]="TRANSFERENCIA",IFERROR(INDEX(USUARIOS,MATCH($E229,Tabla1[NOMBRE Y APELLIDOS DEL PARTICIPANTE],0),MATCH(A229,Tabla1[#Headers],0)),""),"")</f>
        <v/>
      </c>
      <c r="AB229" s="98" t="str">
        <f>IF(Tabla4[[#This Row],[Forma de pago]]="TARJETA PREPAGO",IFERROR(INDEX(USUARIOS,MATCH($E229,Tabla1[NOMBRE Y APELLIDOS DEL PARTICIPANTE],0),MATCH(A229,Tabla1[#Headers],0)),""),"")</f>
        <v/>
      </c>
      <c r="AC229" s="73" t="str">
        <f>IF(Tabla4[[#This Row],[Forma de pago]]="CHEQUE",Tabla4[[#This Row],[Nombre y apellidos del TITULAR DE LA UC]],(IF(Tabla4[[#This Row],[Forma de pago]]="CHEQUE PORTADOR","AL PORTADOR","")))</f>
        <v/>
      </c>
    </row>
    <row r="230" spans="1:29" x14ac:dyDescent="0.25">
      <c r="A230" s="88"/>
      <c r="B230" s="88"/>
      <c r="C230" s="8"/>
      <c r="D230" s="89"/>
      <c r="E230" s="8"/>
      <c r="F230" s="8" t="str">
        <f>IFERROR(VLOOKUP(Tabla4[[#This Row],[Nombre y apellidos del TITULAR DE LA UC]],Tabla1[[NOMBRE Y APELLIDOS DEL PARTICIPANTE]:[NIE]],3,FALSE),"")</f>
        <v/>
      </c>
      <c r="G230" s="8"/>
      <c r="H230" s="8"/>
      <c r="I230" s="8"/>
      <c r="J230" s="90"/>
      <c r="K230" s="91"/>
      <c r="L230" s="92" t="str">
        <f ca="1">IFERROR(INDEX(USUARIOS,MATCH($E230,Tabla1[NOMBRE Y APELLIDOS DEL PARTICIPANTE],0),MATCH($L$1,Tabla1[#Headers],0)),"")</f>
        <v/>
      </c>
      <c r="M230" s="93" t="str">
        <f>IFERROR(VLOOKUP(Tabla4[[#This Row],[Concepto]]&amp;"/"&amp;Tabla4[[#This Row],[Relación con el proyecto]],Tabla7[[Concepto/Relación con el proyecto]:[DESCRIPCIÓN ASIENTO]],2,FALSE),"")</f>
        <v/>
      </c>
      <c r="N230" s="94" t="str">
        <f>IFERROR(VLOOKUP(Tabla4[[#This Row],[Forma de pago]],'NO BORRAR'!$H$2:$I$6,2,FALSE),"")</f>
        <v/>
      </c>
      <c r="O230" s="95" t="str">
        <f>IF(Tabla4[[#This Row],[Total factura / recibí (3)]]="","",Tabla4[[#This Row],[Total factura / recibí (3)]])</f>
        <v/>
      </c>
      <c r="P230" s="95" t="str">
        <f>IF(Tabla4[[#This Row],[Total factura / recibí (3)]]="","",Tabla4[[#This Row],[Total factura / recibí (3)]])</f>
        <v/>
      </c>
      <c r="Q23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0" s="93" t="str">
        <f>IFERROR(IF(A230="CHEQUE","",IF(A230="EFECTIVO","EFECTIVO",IF(A230="TRANSFERENCIA",VLOOKUP(Tabla4[[#This Row],[Concepto]]&amp;"/"&amp;Tabla4[[#This Row],[Relación con el proyecto]],Tabla7[[Concepto/Relación con el proyecto]:[Nº DOCUMENTO]],5,FALSE),IF(A230="TARJETA PREPAGO",VLOOKUP(Tabla4[[#This Row],[Concepto]]&amp;"/"&amp;Tabla4[[#This Row],[Relación con el proyecto]],Tabla7[[Concepto/Relación con el proyecto]:[Nº DOCUMENTO]],5,FALSE),"")))),"")</f>
        <v/>
      </c>
      <c r="S230" s="94" t="str">
        <f ca="1">IFERROR(INDEX(USUARIOS,MATCH($E230,Tabla1[NOMBRE Y APELLIDOS DEL PARTICIPANTE],0),MATCH($S$1,Tabla1[#Headers],0)),"")</f>
        <v/>
      </c>
      <c r="T230" s="94" t="str">
        <f ca="1">IFERROR(INDEX(USUARIOS,MATCH($E230,Tabla1[NOMBRE Y APELLIDOS DEL PARTICIPANTE],0),MATCH($T$1,Tabla1[#Headers],0)),"")</f>
        <v/>
      </c>
      <c r="U230" s="94" t="str">
        <f>IF(Tabla4[[#This Row],[Nombre y apellidos del TITULAR DE LA UC]]="","",Tabla4[[#This Row],[Nombre y apellidos del TITULAR DE LA UC]])</f>
        <v/>
      </c>
      <c r="V230" s="96" t="str">
        <f>IFERROR(VLOOKUP(Tabla4[[#This Row],[Mes de Imputación]],'NO BORRAR'!$E$1:$G$13,2,FALSE),"")</f>
        <v/>
      </c>
      <c r="W230" s="96" t="str">
        <f>IFERROR(VLOOKUP(Tabla4[[#This Row],[Mes de Imputación]],'NO BORRAR'!$E$1:$G$13,3,FALSE),"")</f>
        <v/>
      </c>
      <c r="X230" s="94" t="str">
        <f>IFERROR(VLOOKUP(Tabla4[[#This Row],[Actuación]],'NO BORRAR'!$B$1:$D$8,3,FALSE),"")</f>
        <v/>
      </c>
      <c r="Y230" s="97" t="str">
        <f>IFERROR(VLOOKUP(Tabla4[[#This Row],[Localización]],'NO BORRAR'!$G$15:$H$24,2,FALSE),"")</f>
        <v/>
      </c>
      <c r="Z230" s="93" t="str">
        <f>IFERROR(VLOOKUP(Tabla4[[#This Row],[Actuación]],'NO BORRAR'!$B$1:$C$8,2,FALSE),"")</f>
        <v/>
      </c>
      <c r="AA230" s="93" t="str">
        <f>IF(Tabla4[[#This Row],[Forma de pago]]="TRANSFERENCIA",IFERROR(INDEX(USUARIOS,MATCH($E230,Tabla1[NOMBRE Y APELLIDOS DEL PARTICIPANTE],0),MATCH(A230,Tabla1[#Headers],0)),""),"")</f>
        <v/>
      </c>
      <c r="AB230" s="98" t="str">
        <f>IF(Tabla4[[#This Row],[Forma de pago]]="TARJETA PREPAGO",IFERROR(INDEX(USUARIOS,MATCH($E230,Tabla1[NOMBRE Y APELLIDOS DEL PARTICIPANTE],0),MATCH(A230,Tabla1[#Headers],0)),""),"")</f>
        <v/>
      </c>
      <c r="AC230" s="73" t="str">
        <f>IF(Tabla4[[#This Row],[Forma de pago]]="CHEQUE",Tabla4[[#This Row],[Nombre y apellidos del TITULAR DE LA UC]],(IF(Tabla4[[#This Row],[Forma de pago]]="CHEQUE PORTADOR","AL PORTADOR","")))</f>
        <v/>
      </c>
    </row>
    <row r="231" spans="1:29" x14ac:dyDescent="0.25">
      <c r="A231" s="88"/>
      <c r="B231" s="88"/>
      <c r="C231" s="8"/>
      <c r="D231" s="89"/>
      <c r="E231" s="8"/>
      <c r="F231" s="8" t="str">
        <f>IFERROR(VLOOKUP(Tabla4[[#This Row],[Nombre y apellidos del TITULAR DE LA UC]],Tabla1[[NOMBRE Y APELLIDOS DEL PARTICIPANTE]:[NIE]],3,FALSE),"")</f>
        <v/>
      </c>
      <c r="G231" s="8"/>
      <c r="H231" s="8"/>
      <c r="I231" s="8"/>
      <c r="J231" s="90"/>
      <c r="K231" s="91"/>
      <c r="L231" s="92" t="str">
        <f ca="1">IFERROR(INDEX(USUARIOS,MATCH($E231,Tabla1[NOMBRE Y APELLIDOS DEL PARTICIPANTE],0),MATCH($L$1,Tabla1[#Headers],0)),"")</f>
        <v/>
      </c>
      <c r="M231" s="93" t="str">
        <f>IFERROR(VLOOKUP(Tabla4[[#This Row],[Concepto]]&amp;"/"&amp;Tabla4[[#This Row],[Relación con el proyecto]],Tabla7[[Concepto/Relación con el proyecto]:[DESCRIPCIÓN ASIENTO]],2,FALSE),"")</f>
        <v/>
      </c>
      <c r="N231" s="94" t="str">
        <f>IFERROR(VLOOKUP(Tabla4[[#This Row],[Forma de pago]],'NO BORRAR'!$H$2:$I$6,2,FALSE),"")</f>
        <v/>
      </c>
      <c r="O231" s="95" t="str">
        <f>IF(Tabla4[[#This Row],[Total factura / recibí (3)]]="","",Tabla4[[#This Row],[Total factura / recibí (3)]])</f>
        <v/>
      </c>
      <c r="P231" s="95" t="str">
        <f>IF(Tabla4[[#This Row],[Total factura / recibí (3)]]="","",Tabla4[[#This Row],[Total factura / recibí (3)]])</f>
        <v/>
      </c>
      <c r="Q23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1" s="93" t="str">
        <f>IFERROR(IF(A231="CHEQUE","",IF(A231="EFECTIVO","EFECTIVO",IF(A231="TRANSFERENCIA",VLOOKUP(Tabla4[[#This Row],[Concepto]]&amp;"/"&amp;Tabla4[[#This Row],[Relación con el proyecto]],Tabla7[[Concepto/Relación con el proyecto]:[Nº DOCUMENTO]],5,FALSE),IF(A231="TARJETA PREPAGO",VLOOKUP(Tabla4[[#This Row],[Concepto]]&amp;"/"&amp;Tabla4[[#This Row],[Relación con el proyecto]],Tabla7[[Concepto/Relación con el proyecto]:[Nº DOCUMENTO]],5,FALSE),"")))),"")</f>
        <v/>
      </c>
      <c r="S231" s="94" t="str">
        <f ca="1">IFERROR(INDEX(USUARIOS,MATCH($E231,Tabla1[NOMBRE Y APELLIDOS DEL PARTICIPANTE],0),MATCH($S$1,Tabla1[#Headers],0)),"")</f>
        <v/>
      </c>
      <c r="T231" s="94" t="str">
        <f ca="1">IFERROR(INDEX(USUARIOS,MATCH($E231,Tabla1[NOMBRE Y APELLIDOS DEL PARTICIPANTE],0),MATCH($T$1,Tabla1[#Headers],0)),"")</f>
        <v/>
      </c>
      <c r="U231" s="94" t="str">
        <f>IF(Tabla4[[#This Row],[Nombre y apellidos del TITULAR DE LA UC]]="","",Tabla4[[#This Row],[Nombre y apellidos del TITULAR DE LA UC]])</f>
        <v/>
      </c>
      <c r="V231" s="96" t="str">
        <f>IFERROR(VLOOKUP(Tabla4[[#This Row],[Mes de Imputación]],'NO BORRAR'!$E$1:$G$13,2,FALSE),"")</f>
        <v/>
      </c>
      <c r="W231" s="96" t="str">
        <f>IFERROR(VLOOKUP(Tabla4[[#This Row],[Mes de Imputación]],'NO BORRAR'!$E$1:$G$13,3,FALSE),"")</f>
        <v/>
      </c>
      <c r="X231" s="94" t="str">
        <f>IFERROR(VLOOKUP(Tabla4[[#This Row],[Actuación]],'NO BORRAR'!$B$1:$D$8,3,FALSE),"")</f>
        <v/>
      </c>
      <c r="Y231" s="97" t="str">
        <f>IFERROR(VLOOKUP(Tabla4[[#This Row],[Localización]],'NO BORRAR'!$G$15:$H$24,2,FALSE),"")</f>
        <v/>
      </c>
      <c r="Z231" s="93" t="str">
        <f>IFERROR(VLOOKUP(Tabla4[[#This Row],[Actuación]],'NO BORRAR'!$B$1:$C$8,2,FALSE),"")</f>
        <v/>
      </c>
      <c r="AA231" s="93" t="str">
        <f>IF(Tabla4[[#This Row],[Forma de pago]]="TRANSFERENCIA",IFERROR(INDEX(USUARIOS,MATCH($E231,Tabla1[NOMBRE Y APELLIDOS DEL PARTICIPANTE],0),MATCH(A231,Tabla1[#Headers],0)),""),"")</f>
        <v/>
      </c>
      <c r="AB231" s="98" t="str">
        <f>IF(Tabla4[[#This Row],[Forma de pago]]="TARJETA PREPAGO",IFERROR(INDEX(USUARIOS,MATCH($E231,Tabla1[NOMBRE Y APELLIDOS DEL PARTICIPANTE],0),MATCH(A231,Tabla1[#Headers],0)),""),"")</f>
        <v/>
      </c>
      <c r="AC231" s="73" t="str">
        <f>IF(Tabla4[[#This Row],[Forma de pago]]="CHEQUE",Tabla4[[#This Row],[Nombre y apellidos del TITULAR DE LA UC]],(IF(Tabla4[[#This Row],[Forma de pago]]="CHEQUE PORTADOR","AL PORTADOR","")))</f>
        <v/>
      </c>
    </row>
    <row r="232" spans="1:29" x14ac:dyDescent="0.25">
      <c r="A232" s="88"/>
      <c r="B232" s="88"/>
      <c r="C232" s="8"/>
      <c r="D232" s="89"/>
      <c r="E232" s="8"/>
      <c r="F232" s="8" t="str">
        <f>IFERROR(VLOOKUP(Tabla4[[#This Row],[Nombre y apellidos del TITULAR DE LA UC]],Tabla1[[NOMBRE Y APELLIDOS DEL PARTICIPANTE]:[NIE]],3,FALSE),"")</f>
        <v/>
      </c>
      <c r="G232" s="8"/>
      <c r="H232" s="8"/>
      <c r="I232" s="8"/>
      <c r="J232" s="90"/>
      <c r="K232" s="91"/>
      <c r="L232" s="92" t="str">
        <f ca="1">IFERROR(INDEX(USUARIOS,MATCH($E232,Tabla1[NOMBRE Y APELLIDOS DEL PARTICIPANTE],0),MATCH($L$1,Tabla1[#Headers],0)),"")</f>
        <v/>
      </c>
      <c r="M232" s="93" t="str">
        <f>IFERROR(VLOOKUP(Tabla4[[#This Row],[Concepto]]&amp;"/"&amp;Tabla4[[#This Row],[Relación con el proyecto]],Tabla7[[Concepto/Relación con el proyecto]:[DESCRIPCIÓN ASIENTO]],2,FALSE),"")</f>
        <v/>
      </c>
      <c r="N232" s="94" t="str">
        <f>IFERROR(VLOOKUP(Tabla4[[#This Row],[Forma de pago]],'NO BORRAR'!$H$2:$I$6,2,FALSE),"")</f>
        <v/>
      </c>
      <c r="O232" s="95" t="str">
        <f>IF(Tabla4[[#This Row],[Total factura / recibí (3)]]="","",Tabla4[[#This Row],[Total factura / recibí (3)]])</f>
        <v/>
      </c>
      <c r="P232" s="95" t="str">
        <f>IF(Tabla4[[#This Row],[Total factura / recibí (3)]]="","",Tabla4[[#This Row],[Total factura / recibí (3)]])</f>
        <v/>
      </c>
      <c r="Q23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2" s="93" t="str">
        <f>IFERROR(IF(A232="CHEQUE","",IF(A232="EFECTIVO","EFECTIVO",IF(A232="TRANSFERENCIA",VLOOKUP(Tabla4[[#This Row],[Concepto]]&amp;"/"&amp;Tabla4[[#This Row],[Relación con el proyecto]],Tabla7[[Concepto/Relación con el proyecto]:[Nº DOCUMENTO]],5,FALSE),IF(A232="TARJETA PREPAGO",VLOOKUP(Tabla4[[#This Row],[Concepto]]&amp;"/"&amp;Tabla4[[#This Row],[Relación con el proyecto]],Tabla7[[Concepto/Relación con el proyecto]:[Nº DOCUMENTO]],5,FALSE),"")))),"")</f>
        <v/>
      </c>
      <c r="S232" s="94" t="str">
        <f ca="1">IFERROR(INDEX(USUARIOS,MATCH($E232,Tabla1[NOMBRE Y APELLIDOS DEL PARTICIPANTE],0),MATCH($S$1,Tabla1[#Headers],0)),"")</f>
        <v/>
      </c>
      <c r="T232" s="94" t="str">
        <f ca="1">IFERROR(INDEX(USUARIOS,MATCH($E232,Tabla1[NOMBRE Y APELLIDOS DEL PARTICIPANTE],0),MATCH($T$1,Tabla1[#Headers],0)),"")</f>
        <v/>
      </c>
      <c r="U232" s="94" t="str">
        <f>IF(Tabla4[[#This Row],[Nombre y apellidos del TITULAR DE LA UC]]="","",Tabla4[[#This Row],[Nombre y apellidos del TITULAR DE LA UC]])</f>
        <v/>
      </c>
      <c r="V232" s="96" t="str">
        <f>IFERROR(VLOOKUP(Tabla4[[#This Row],[Mes de Imputación]],'NO BORRAR'!$E$1:$G$13,2,FALSE),"")</f>
        <v/>
      </c>
      <c r="W232" s="96" t="str">
        <f>IFERROR(VLOOKUP(Tabla4[[#This Row],[Mes de Imputación]],'NO BORRAR'!$E$1:$G$13,3,FALSE),"")</f>
        <v/>
      </c>
      <c r="X232" s="94" t="str">
        <f>IFERROR(VLOOKUP(Tabla4[[#This Row],[Actuación]],'NO BORRAR'!$B$1:$D$8,3,FALSE),"")</f>
        <v/>
      </c>
      <c r="Y232" s="97" t="str">
        <f>IFERROR(VLOOKUP(Tabla4[[#This Row],[Localización]],'NO BORRAR'!$G$15:$H$24,2,FALSE),"")</f>
        <v/>
      </c>
      <c r="Z232" s="93" t="str">
        <f>IFERROR(VLOOKUP(Tabla4[[#This Row],[Actuación]],'NO BORRAR'!$B$1:$C$8,2,FALSE),"")</f>
        <v/>
      </c>
      <c r="AA232" s="93" t="str">
        <f>IF(Tabla4[[#This Row],[Forma de pago]]="TRANSFERENCIA",IFERROR(INDEX(USUARIOS,MATCH($E232,Tabla1[NOMBRE Y APELLIDOS DEL PARTICIPANTE],0),MATCH(A232,Tabla1[#Headers],0)),""),"")</f>
        <v/>
      </c>
      <c r="AB232" s="98" t="str">
        <f>IF(Tabla4[[#This Row],[Forma de pago]]="TARJETA PREPAGO",IFERROR(INDEX(USUARIOS,MATCH($E232,Tabla1[NOMBRE Y APELLIDOS DEL PARTICIPANTE],0),MATCH(A232,Tabla1[#Headers],0)),""),"")</f>
        <v/>
      </c>
      <c r="AC232" s="73" t="str">
        <f>IF(Tabla4[[#This Row],[Forma de pago]]="CHEQUE",Tabla4[[#This Row],[Nombre y apellidos del TITULAR DE LA UC]],(IF(Tabla4[[#This Row],[Forma de pago]]="CHEQUE PORTADOR","AL PORTADOR","")))</f>
        <v/>
      </c>
    </row>
    <row r="233" spans="1:29" x14ac:dyDescent="0.25">
      <c r="A233" s="88"/>
      <c r="B233" s="88"/>
      <c r="C233" s="8"/>
      <c r="D233" s="89"/>
      <c r="E233" s="8"/>
      <c r="F233" s="8" t="str">
        <f>IFERROR(VLOOKUP(Tabla4[[#This Row],[Nombre y apellidos del TITULAR DE LA UC]],Tabla1[[NOMBRE Y APELLIDOS DEL PARTICIPANTE]:[NIE]],3,FALSE),"")</f>
        <v/>
      </c>
      <c r="G233" s="8"/>
      <c r="H233" s="8"/>
      <c r="I233" s="8"/>
      <c r="J233" s="90"/>
      <c r="K233" s="91"/>
      <c r="L233" s="92" t="str">
        <f ca="1">IFERROR(INDEX(USUARIOS,MATCH($E233,Tabla1[NOMBRE Y APELLIDOS DEL PARTICIPANTE],0),MATCH($L$1,Tabla1[#Headers],0)),"")</f>
        <v/>
      </c>
      <c r="M233" s="93" t="str">
        <f>IFERROR(VLOOKUP(Tabla4[[#This Row],[Concepto]]&amp;"/"&amp;Tabla4[[#This Row],[Relación con el proyecto]],Tabla7[[Concepto/Relación con el proyecto]:[DESCRIPCIÓN ASIENTO]],2,FALSE),"")</f>
        <v/>
      </c>
      <c r="N233" s="94" t="str">
        <f>IFERROR(VLOOKUP(Tabla4[[#This Row],[Forma de pago]],'NO BORRAR'!$H$2:$I$6,2,FALSE),"")</f>
        <v/>
      </c>
      <c r="O233" s="95" t="str">
        <f>IF(Tabla4[[#This Row],[Total factura / recibí (3)]]="","",Tabla4[[#This Row],[Total factura / recibí (3)]])</f>
        <v/>
      </c>
      <c r="P233" s="95" t="str">
        <f>IF(Tabla4[[#This Row],[Total factura / recibí (3)]]="","",Tabla4[[#This Row],[Total factura / recibí (3)]])</f>
        <v/>
      </c>
      <c r="Q23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3" s="93" t="str">
        <f>IFERROR(IF(A233="CHEQUE","",IF(A233="EFECTIVO","EFECTIVO",IF(A233="TRANSFERENCIA",VLOOKUP(Tabla4[[#This Row],[Concepto]]&amp;"/"&amp;Tabla4[[#This Row],[Relación con el proyecto]],Tabla7[[Concepto/Relación con el proyecto]:[Nº DOCUMENTO]],5,FALSE),IF(A233="TARJETA PREPAGO",VLOOKUP(Tabla4[[#This Row],[Concepto]]&amp;"/"&amp;Tabla4[[#This Row],[Relación con el proyecto]],Tabla7[[Concepto/Relación con el proyecto]:[Nº DOCUMENTO]],5,FALSE),"")))),"")</f>
        <v/>
      </c>
      <c r="S233" s="94" t="str">
        <f ca="1">IFERROR(INDEX(USUARIOS,MATCH($E233,Tabla1[NOMBRE Y APELLIDOS DEL PARTICIPANTE],0),MATCH($S$1,Tabla1[#Headers],0)),"")</f>
        <v/>
      </c>
      <c r="T233" s="94" t="str">
        <f ca="1">IFERROR(INDEX(USUARIOS,MATCH($E233,Tabla1[NOMBRE Y APELLIDOS DEL PARTICIPANTE],0),MATCH($T$1,Tabla1[#Headers],0)),"")</f>
        <v/>
      </c>
      <c r="U233" s="94" t="str">
        <f>IF(Tabla4[[#This Row],[Nombre y apellidos del TITULAR DE LA UC]]="","",Tabla4[[#This Row],[Nombre y apellidos del TITULAR DE LA UC]])</f>
        <v/>
      </c>
      <c r="V233" s="96" t="str">
        <f>IFERROR(VLOOKUP(Tabla4[[#This Row],[Mes de Imputación]],'NO BORRAR'!$E$1:$G$13,2,FALSE),"")</f>
        <v/>
      </c>
      <c r="W233" s="96" t="str">
        <f>IFERROR(VLOOKUP(Tabla4[[#This Row],[Mes de Imputación]],'NO BORRAR'!$E$1:$G$13,3,FALSE),"")</f>
        <v/>
      </c>
      <c r="X233" s="94" t="str">
        <f>IFERROR(VLOOKUP(Tabla4[[#This Row],[Actuación]],'NO BORRAR'!$B$1:$D$8,3,FALSE),"")</f>
        <v/>
      </c>
      <c r="Y233" s="97" t="str">
        <f>IFERROR(VLOOKUP(Tabla4[[#This Row],[Localización]],'NO BORRAR'!$G$15:$H$24,2,FALSE),"")</f>
        <v/>
      </c>
      <c r="Z233" s="93" t="str">
        <f>IFERROR(VLOOKUP(Tabla4[[#This Row],[Actuación]],'NO BORRAR'!$B$1:$C$8,2,FALSE),"")</f>
        <v/>
      </c>
      <c r="AA233" s="93" t="str">
        <f>IF(Tabla4[[#This Row],[Forma de pago]]="TRANSFERENCIA",IFERROR(INDEX(USUARIOS,MATCH($E233,Tabla1[NOMBRE Y APELLIDOS DEL PARTICIPANTE],0),MATCH(A233,Tabla1[#Headers],0)),""),"")</f>
        <v/>
      </c>
      <c r="AB233" s="98" t="str">
        <f>IF(Tabla4[[#This Row],[Forma de pago]]="TARJETA PREPAGO",IFERROR(INDEX(USUARIOS,MATCH($E233,Tabla1[NOMBRE Y APELLIDOS DEL PARTICIPANTE],0),MATCH(A233,Tabla1[#Headers],0)),""),"")</f>
        <v/>
      </c>
      <c r="AC233" s="73" t="str">
        <f>IF(Tabla4[[#This Row],[Forma de pago]]="CHEQUE",Tabla4[[#This Row],[Nombre y apellidos del TITULAR DE LA UC]],(IF(Tabla4[[#This Row],[Forma de pago]]="CHEQUE PORTADOR","AL PORTADOR","")))</f>
        <v/>
      </c>
    </row>
    <row r="234" spans="1:29" x14ac:dyDescent="0.25">
      <c r="A234" s="88"/>
      <c r="B234" s="88"/>
      <c r="C234" s="8"/>
      <c r="D234" s="89"/>
      <c r="E234" s="8"/>
      <c r="F234" s="8" t="str">
        <f>IFERROR(VLOOKUP(Tabla4[[#This Row],[Nombre y apellidos del TITULAR DE LA UC]],Tabla1[[NOMBRE Y APELLIDOS DEL PARTICIPANTE]:[NIE]],3,FALSE),"")</f>
        <v/>
      </c>
      <c r="G234" s="8"/>
      <c r="H234" s="8"/>
      <c r="I234" s="8"/>
      <c r="J234" s="90"/>
      <c r="K234" s="91"/>
      <c r="L234" s="92" t="str">
        <f ca="1">IFERROR(INDEX(USUARIOS,MATCH($E234,Tabla1[NOMBRE Y APELLIDOS DEL PARTICIPANTE],0),MATCH($L$1,Tabla1[#Headers],0)),"")</f>
        <v/>
      </c>
      <c r="M234" s="93" t="str">
        <f>IFERROR(VLOOKUP(Tabla4[[#This Row],[Concepto]]&amp;"/"&amp;Tabla4[[#This Row],[Relación con el proyecto]],Tabla7[[Concepto/Relación con el proyecto]:[DESCRIPCIÓN ASIENTO]],2,FALSE),"")</f>
        <v/>
      </c>
      <c r="N234" s="94" t="str">
        <f>IFERROR(VLOOKUP(Tabla4[[#This Row],[Forma de pago]],'NO BORRAR'!$H$2:$I$6,2,FALSE),"")</f>
        <v/>
      </c>
      <c r="O234" s="95" t="str">
        <f>IF(Tabla4[[#This Row],[Total factura / recibí (3)]]="","",Tabla4[[#This Row],[Total factura / recibí (3)]])</f>
        <v/>
      </c>
      <c r="P234" s="95" t="str">
        <f>IF(Tabla4[[#This Row],[Total factura / recibí (3)]]="","",Tabla4[[#This Row],[Total factura / recibí (3)]])</f>
        <v/>
      </c>
      <c r="Q23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4" s="93" t="str">
        <f>IFERROR(IF(A234="CHEQUE","",IF(A234="EFECTIVO","EFECTIVO",IF(A234="TRANSFERENCIA",VLOOKUP(Tabla4[[#This Row],[Concepto]]&amp;"/"&amp;Tabla4[[#This Row],[Relación con el proyecto]],Tabla7[[Concepto/Relación con el proyecto]:[Nº DOCUMENTO]],5,FALSE),IF(A234="TARJETA PREPAGO",VLOOKUP(Tabla4[[#This Row],[Concepto]]&amp;"/"&amp;Tabla4[[#This Row],[Relación con el proyecto]],Tabla7[[Concepto/Relación con el proyecto]:[Nº DOCUMENTO]],5,FALSE),"")))),"")</f>
        <v/>
      </c>
      <c r="S234" s="94" t="str">
        <f ca="1">IFERROR(INDEX(USUARIOS,MATCH($E234,Tabla1[NOMBRE Y APELLIDOS DEL PARTICIPANTE],0),MATCH($S$1,Tabla1[#Headers],0)),"")</f>
        <v/>
      </c>
      <c r="T234" s="94" t="str">
        <f ca="1">IFERROR(INDEX(USUARIOS,MATCH($E234,Tabla1[NOMBRE Y APELLIDOS DEL PARTICIPANTE],0),MATCH($T$1,Tabla1[#Headers],0)),"")</f>
        <v/>
      </c>
      <c r="U234" s="94" t="str">
        <f>IF(Tabla4[[#This Row],[Nombre y apellidos del TITULAR DE LA UC]]="","",Tabla4[[#This Row],[Nombre y apellidos del TITULAR DE LA UC]])</f>
        <v/>
      </c>
      <c r="V234" s="96" t="str">
        <f>IFERROR(VLOOKUP(Tabla4[[#This Row],[Mes de Imputación]],'NO BORRAR'!$E$1:$G$13,2,FALSE),"")</f>
        <v/>
      </c>
      <c r="W234" s="96" t="str">
        <f>IFERROR(VLOOKUP(Tabla4[[#This Row],[Mes de Imputación]],'NO BORRAR'!$E$1:$G$13,3,FALSE),"")</f>
        <v/>
      </c>
      <c r="X234" s="94" t="str">
        <f>IFERROR(VLOOKUP(Tabla4[[#This Row],[Actuación]],'NO BORRAR'!$B$1:$D$8,3,FALSE),"")</f>
        <v/>
      </c>
      <c r="Y234" s="97" t="str">
        <f>IFERROR(VLOOKUP(Tabla4[[#This Row],[Localización]],'NO BORRAR'!$G$15:$H$24,2,FALSE),"")</f>
        <v/>
      </c>
      <c r="Z234" s="93" t="str">
        <f>IFERROR(VLOOKUP(Tabla4[[#This Row],[Actuación]],'NO BORRAR'!$B$1:$C$8,2,FALSE),"")</f>
        <v/>
      </c>
      <c r="AA234" s="93" t="str">
        <f>IF(Tabla4[[#This Row],[Forma de pago]]="TRANSFERENCIA",IFERROR(INDEX(USUARIOS,MATCH($E234,Tabla1[NOMBRE Y APELLIDOS DEL PARTICIPANTE],0),MATCH(A234,Tabla1[#Headers],0)),""),"")</f>
        <v/>
      </c>
      <c r="AB234" s="98" t="str">
        <f>IF(Tabla4[[#This Row],[Forma de pago]]="TARJETA PREPAGO",IFERROR(INDEX(USUARIOS,MATCH($E234,Tabla1[NOMBRE Y APELLIDOS DEL PARTICIPANTE],0),MATCH(A234,Tabla1[#Headers],0)),""),"")</f>
        <v/>
      </c>
      <c r="AC234" s="73" t="str">
        <f>IF(Tabla4[[#This Row],[Forma de pago]]="CHEQUE",Tabla4[[#This Row],[Nombre y apellidos del TITULAR DE LA UC]],(IF(Tabla4[[#This Row],[Forma de pago]]="CHEQUE PORTADOR","AL PORTADOR","")))</f>
        <v/>
      </c>
    </row>
    <row r="235" spans="1:29" x14ac:dyDescent="0.25">
      <c r="A235" s="88"/>
      <c r="B235" s="88"/>
      <c r="C235" s="8"/>
      <c r="D235" s="89"/>
      <c r="E235" s="8"/>
      <c r="F235" s="8" t="str">
        <f>IFERROR(VLOOKUP(Tabla4[[#This Row],[Nombre y apellidos del TITULAR DE LA UC]],Tabla1[[NOMBRE Y APELLIDOS DEL PARTICIPANTE]:[NIE]],3,FALSE),"")</f>
        <v/>
      </c>
      <c r="G235" s="8"/>
      <c r="H235" s="8"/>
      <c r="I235" s="8"/>
      <c r="J235" s="90"/>
      <c r="K235" s="91"/>
      <c r="L235" s="92" t="str">
        <f ca="1">IFERROR(INDEX(USUARIOS,MATCH($E235,Tabla1[NOMBRE Y APELLIDOS DEL PARTICIPANTE],0),MATCH($L$1,Tabla1[#Headers],0)),"")</f>
        <v/>
      </c>
      <c r="M235" s="93" t="str">
        <f>IFERROR(VLOOKUP(Tabla4[[#This Row],[Concepto]]&amp;"/"&amp;Tabla4[[#This Row],[Relación con el proyecto]],Tabla7[[Concepto/Relación con el proyecto]:[DESCRIPCIÓN ASIENTO]],2,FALSE),"")</f>
        <v/>
      </c>
      <c r="N235" s="94" t="str">
        <f>IFERROR(VLOOKUP(Tabla4[[#This Row],[Forma de pago]],'NO BORRAR'!$H$2:$I$6,2,FALSE),"")</f>
        <v/>
      </c>
      <c r="O235" s="95" t="str">
        <f>IF(Tabla4[[#This Row],[Total factura / recibí (3)]]="","",Tabla4[[#This Row],[Total factura / recibí (3)]])</f>
        <v/>
      </c>
      <c r="P235" s="95" t="str">
        <f>IF(Tabla4[[#This Row],[Total factura / recibí (3)]]="","",Tabla4[[#This Row],[Total factura / recibí (3)]])</f>
        <v/>
      </c>
      <c r="Q23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5" s="93" t="str">
        <f>IFERROR(IF(A235="CHEQUE","",IF(A235="EFECTIVO","EFECTIVO",IF(A235="TRANSFERENCIA",VLOOKUP(Tabla4[[#This Row],[Concepto]]&amp;"/"&amp;Tabla4[[#This Row],[Relación con el proyecto]],Tabla7[[Concepto/Relación con el proyecto]:[Nº DOCUMENTO]],5,FALSE),IF(A235="TARJETA PREPAGO",VLOOKUP(Tabla4[[#This Row],[Concepto]]&amp;"/"&amp;Tabla4[[#This Row],[Relación con el proyecto]],Tabla7[[Concepto/Relación con el proyecto]:[Nº DOCUMENTO]],5,FALSE),"")))),"")</f>
        <v/>
      </c>
      <c r="S235" s="94" t="str">
        <f ca="1">IFERROR(INDEX(USUARIOS,MATCH($E235,Tabla1[NOMBRE Y APELLIDOS DEL PARTICIPANTE],0),MATCH($S$1,Tabla1[#Headers],0)),"")</f>
        <v/>
      </c>
      <c r="T235" s="94" t="str">
        <f ca="1">IFERROR(INDEX(USUARIOS,MATCH($E235,Tabla1[NOMBRE Y APELLIDOS DEL PARTICIPANTE],0),MATCH($T$1,Tabla1[#Headers],0)),"")</f>
        <v/>
      </c>
      <c r="U235" s="94" t="str">
        <f>IF(Tabla4[[#This Row],[Nombre y apellidos del TITULAR DE LA UC]]="","",Tabla4[[#This Row],[Nombre y apellidos del TITULAR DE LA UC]])</f>
        <v/>
      </c>
      <c r="V235" s="96" t="str">
        <f>IFERROR(VLOOKUP(Tabla4[[#This Row],[Mes de Imputación]],'NO BORRAR'!$E$1:$G$13,2,FALSE),"")</f>
        <v/>
      </c>
      <c r="W235" s="96" t="str">
        <f>IFERROR(VLOOKUP(Tabla4[[#This Row],[Mes de Imputación]],'NO BORRAR'!$E$1:$G$13,3,FALSE),"")</f>
        <v/>
      </c>
      <c r="X235" s="94" t="str">
        <f>IFERROR(VLOOKUP(Tabla4[[#This Row],[Actuación]],'NO BORRAR'!$B$1:$D$8,3,FALSE),"")</f>
        <v/>
      </c>
      <c r="Y235" s="97" t="str">
        <f>IFERROR(VLOOKUP(Tabla4[[#This Row],[Localización]],'NO BORRAR'!$G$15:$H$24,2,FALSE),"")</f>
        <v/>
      </c>
      <c r="Z235" s="93" t="str">
        <f>IFERROR(VLOOKUP(Tabla4[[#This Row],[Actuación]],'NO BORRAR'!$B$1:$C$8,2,FALSE),"")</f>
        <v/>
      </c>
      <c r="AA235" s="93" t="str">
        <f>IF(Tabla4[[#This Row],[Forma de pago]]="TRANSFERENCIA",IFERROR(INDEX(USUARIOS,MATCH($E235,Tabla1[NOMBRE Y APELLIDOS DEL PARTICIPANTE],0),MATCH(A235,Tabla1[#Headers],0)),""),"")</f>
        <v/>
      </c>
      <c r="AB235" s="98" t="str">
        <f>IF(Tabla4[[#This Row],[Forma de pago]]="TARJETA PREPAGO",IFERROR(INDEX(USUARIOS,MATCH($E235,Tabla1[NOMBRE Y APELLIDOS DEL PARTICIPANTE],0),MATCH(A235,Tabla1[#Headers],0)),""),"")</f>
        <v/>
      </c>
      <c r="AC235" s="73" t="str">
        <f>IF(Tabla4[[#This Row],[Forma de pago]]="CHEQUE",Tabla4[[#This Row],[Nombre y apellidos del TITULAR DE LA UC]],(IF(Tabla4[[#This Row],[Forma de pago]]="CHEQUE PORTADOR","AL PORTADOR","")))</f>
        <v/>
      </c>
    </row>
    <row r="236" spans="1:29" x14ac:dyDescent="0.25">
      <c r="A236" s="88"/>
      <c r="B236" s="88"/>
      <c r="C236" s="8"/>
      <c r="D236" s="89"/>
      <c r="E236" s="8"/>
      <c r="F236" s="8" t="str">
        <f>IFERROR(VLOOKUP(Tabla4[[#This Row],[Nombre y apellidos del TITULAR DE LA UC]],Tabla1[[NOMBRE Y APELLIDOS DEL PARTICIPANTE]:[NIE]],3,FALSE),"")</f>
        <v/>
      </c>
      <c r="G236" s="8"/>
      <c r="H236" s="8"/>
      <c r="I236" s="8"/>
      <c r="J236" s="90"/>
      <c r="K236" s="91"/>
      <c r="L236" s="92" t="str">
        <f ca="1">IFERROR(INDEX(USUARIOS,MATCH($E236,Tabla1[NOMBRE Y APELLIDOS DEL PARTICIPANTE],0),MATCH($L$1,Tabla1[#Headers],0)),"")</f>
        <v/>
      </c>
      <c r="M236" s="93" t="str">
        <f>IFERROR(VLOOKUP(Tabla4[[#This Row],[Concepto]]&amp;"/"&amp;Tabla4[[#This Row],[Relación con el proyecto]],Tabla7[[Concepto/Relación con el proyecto]:[DESCRIPCIÓN ASIENTO]],2,FALSE),"")</f>
        <v/>
      </c>
      <c r="N236" s="94" t="str">
        <f>IFERROR(VLOOKUP(Tabla4[[#This Row],[Forma de pago]],'NO BORRAR'!$H$2:$I$6,2,FALSE),"")</f>
        <v/>
      </c>
      <c r="O236" s="95" t="str">
        <f>IF(Tabla4[[#This Row],[Total factura / recibí (3)]]="","",Tabla4[[#This Row],[Total factura / recibí (3)]])</f>
        <v/>
      </c>
      <c r="P236" s="95" t="str">
        <f>IF(Tabla4[[#This Row],[Total factura / recibí (3)]]="","",Tabla4[[#This Row],[Total factura / recibí (3)]])</f>
        <v/>
      </c>
      <c r="Q23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6" s="93" t="str">
        <f>IFERROR(IF(A236="CHEQUE","",IF(A236="EFECTIVO","EFECTIVO",IF(A236="TRANSFERENCIA",VLOOKUP(Tabla4[[#This Row],[Concepto]]&amp;"/"&amp;Tabla4[[#This Row],[Relación con el proyecto]],Tabla7[[Concepto/Relación con el proyecto]:[Nº DOCUMENTO]],5,FALSE),IF(A236="TARJETA PREPAGO",VLOOKUP(Tabla4[[#This Row],[Concepto]]&amp;"/"&amp;Tabla4[[#This Row],[Relación con el proyecto]],Tabla7[[Concepto/Relación con el proyecto]:[Nº DOCUMENTO]],5,FALSE),"")))),"")</f>
        <v/>
      </c>
      <c r="S236" s="94" t="str">
        <f ca="1">IFERROR(INDEX(USUARIOS,MATCH($E236,Tabla1[NOMBRE Y APELLIDOS DEL PARTICIPANTE],0),MATCH($S$1,Tabla1[#Headers],0)),"")</f>
        <v/>
      </c>
      <c r="T236" s="94" t="str">
        <f ca="1">IFERROR(INDEX(USUARIOS,MATCH($E236,Tabla1[NOMBRE Y APELLIDOS DEL PARTICIPANTE],0),MATCH($T$1,Tabla1[#Headers],0)),"")</f>
        <v/>
      </c>
      <c r="U236" s="94" t="str">
        <f>IF(Tabla4[[#This Row],[Nombre y apellidos del TITULAR DE LA UC]]="","",Tabla4[[#This Row],[Nombre y apellidos del TITULAR DE LA UC]])</f>
        <v/>
      </c>
      <c r="V236" s="96" t="str">
        <f>IFERROR(VLOOKUP(Tabla4[[#This Row],[Mes de Imputación]],'NO BORRAR'!$E$1:$G$13,2,FALSE),"")</f>
        <v/>
      </c>
      <c r="W236" s="96" t="str">
        <f>IFERROR(VLOOKUP(Tabla4[[#This Row],[Mes de Imputación]],'NO BORRAR'!$E$1:$G$13,3,FALSE),"")</f>
        <v/>
      </c>
      <c r="X236" s="94" t="str">
        <f>IFERROR(VLOOKUP(Tabla4[[#This Row],[Actuación]],'NO BORRAR'!$B$1:$D$8,3,FALSE),"")</f>
        <v/>
      </c>
      <c r="Y236" s="97" t="str">
        <f>IFERROR(VLOOKUP(Tabla4[[#This Row],[Localización]],'NO BORRAR'!$G$15:$H$24,2,FALSE),"")</f>
        <v/>
      </c>
      <c r="Z236" s="93" t="str">
        <f>IFERROR(VLOOKUP(Tabla4[[#This Row],[Actuación]],'NO BORRAR'!$B$1:$C$8,2,FALSE),"")</f>
        <v/>
      </c>
      <c r="AA236" s="93" t="str">
        <f>IF(Tabla4[[#This Row],[Forma de pago]]="TRANSFERENCIA",IFERROR(INDEX(USUARIOS,MATCH($E236,Tabla1[NOMBRE Y APELLIDOS DEL PARTICIPANTE],0),MATCH(A236,Tabla1[#Headers],0)),""),"")</f>
        <v/>
      </c>
      <c r="AB236" s="98" t="str">
        <f>IF(Tabla4[[#This Row],[Forma de pago]]="TARJETA PREPAGO",IFERROR(INDEX(USUARIOS,MATCH($E236,Tabla1[NOMBRE Y APELLIDOS DEL PARTICIPANTE],0),MATCH(A236,Tabla1[#Headers],0)),""),"")</f>
        <v/>
      </c>
      <c r="AC236" s="73" t="str">
        <f>IF(Tabla4[[#This Row],[Forma de pago]]="CHEQUE",Tabla4[[#This Row],[Nombre y apellidos del TITULAR DE LA UC]],(IF(Tabla4[[#This Row],[Forma de pago]]="CHEQUE PORTADOR","AL PORTADOR","")))</f>
        <v/>
      </c>
    </row>
    <row r="237" spans="1:29" x14ac:dyDescent="0.25">
      <c r="A237" s="88"/>
      <c r="B237" s="88"/>
      <c r="C237" s="8"/>
      <c r="D237" s="89"/>
      <c r="E237" s="8"/>
      <c r="F237" s="8" t="str">
        <f>IFERROR(VLOOKUP(Tabla4[[#This Row],[Nombre y apellidos del TITULAR DE LA UC]],Tabla1[[NOMBRE Y APELLIDOS DEL PARTICIPANTE]:[NIE]],3,FALSE),"")</f>
        <v/>
      </c>
      <c r="G237" s="8"/>
      <c r="H237" s="8"/>
      <c r="I237" s="8"/>
      <c r="J237" s="90"/>
      <c r="K237" s="91"/>
      <c r="L237" s="92" t="str">
        <f ca="1">IFERROR(INDEX(USUARIOS,MATCH($E237,Tabla1[NOMBRE Y APELLIDOS DEL PARTICIPANTE],0),MATCH($L$1,Tabla1[#Headers],0)),"")</f>
        <v/>
      </c>
      <c r="M237" s="93" t="str">
        <f>IFERROR(VLOOKUP(Tabla4[[#This Row],[Concepto]]&amp;"/"&amp;Tabla4[[#This Row],[Relación con el proyecto]],Tabla7[[Concepto/Relación con el proyecto]:[DESCRIPCIÓN ASIENTO]],2,FALSE),"")</f>
        <v/>
      </c>
      <c r="N237" s="94" t="str">
        <f>IFERROR(VLOOKUP(Tabla4[[#This Row],[Forma de pago]],'NO BORRAR'!$H$2:$I$6,2,FALSE),"")</f>
        <v/>
      </c>
      <c r="O237" s="95" t="str">
        <f>IF(Tabla4[[#This Row],[Total factura / recibí (3)]]="","",Tabla4[[#This Row],[Total factura / recibí (3)]])</f>
        <v/>
      </c>
      <c r="P237" s="95" t="str">
        <f>IF(Tabla4[[#This Row],[Total factura / recibí (3)]]="","",Tabla4[[#This Row],[Total factura / recibí (3)]])</f>
        <v/>
      </c>
      <c r="Q23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7" s="93" t="str">
        <f>IFERROR(IF(A237="CHEQUE","",IF(A237="EFECTIVO","EFECTIVO",IF(A237="TRANSFERENCIA",VLOOKUP(Tabla4[[#This Row],[Concepto]]&amp;"/"&amp;Tabla4[[#This Row],[Relación con el proyecto]],Tabla7[[Concepto/Relación con el proyecto]:[Nº DOCUMENTO]],5,FALSE),IF(A237="TARJETA PREPAGO",VLOOKUP(Tabla4[[#This Row],[Concepto]]&amp;"/"&amp;Tabla4[[#This Row],[Relación con el proyecto]],Tabla7[[Concepto/Relación con el proyecto]:[Nº DOCUMENTO]],5,FALSE),"")))),"")</f>
        <v/>
      </c>
      <c r="S237" s="94" t="str">
        <f ca="1">IFERROR(INDEX(USUARIOS,MATCH($E237,Tabla1[NOMBRE Y APELLIDOS DEL PARTICIPANTE],0),MATCH($S$1,Tabla1[#Headers],0)),"")</f>
        <v/>
      </c>
      <c r="T237" s="94" t="str">
        <f ca="1">IFERROR(INDEX(USUARIOS,MATCH($E237,Tabla1[NOMBRE Y APELLIDOS DEL PARTICIPANTE],0),MATCH($T$1,Tabla1[#Headers],0)),"")</f>
        <v/>
      </c>
      <c r="U237" s="94" t="str">
        <f>IF(Tabla4[[#This Row],[Nombre y apellidos del TITULAR DE LA UC]]="","",Tabla4[[#This Row],[Nombre y apellidos del TITULAR DE LA UC]])</f>
        <v/>
      </c>
      <c r="V237" s="96" t="str">
        <f>IFERROR(VLOOKUP(Tabla4[[#This Row],[Mes de Imputación]],'NO BORRAR'!$E$1:$G$13,2,FALSE),"")</f>
        <v/>
      </c>
      <c r="W237" s="96" t="str">
        <f>IFERROR(VLOOKUP(Tabla4[[#This Row],[Mes de Imputación]],'NO BORRAR'!$E$1:$G$13,3,FALSE),"")</f>
        <v/>
      </c>
      <c r="X237" s="94" t="str">
        <f>IFERROR(VLOOKUP(Tabla4[[#This Row],[Actuación]],'NO BORRAR'!$B$1:$D$8,3,FALSE),"")</f>
        <v/>
      </c>
      <c r="Y237" s="97" t="str">
        <f>IFERROR(VLOOKUP(Tabla4[[#This Row],[Localización]],'NO BORRAR'!$G$15:$H$24,2,FALSE),"")</f>
        <v/>
      </c>
      <c r="Z237" s="93" t="str">
        <f>IFERROR(VLOOKUP(Tabla4[[#This Row],[Actuación]],'NO BORRAR'!$B$1:$C$8,2,FALSE),"")</f>
        <v/>
      </c>
      <c r="AA237" s="93" t="str">
        <f>IF(Tabla4[[#This Row],[Forma de pago]]="TRANSFERENCIA",IFERROR(INDEX(USUARIOS,MATCH($E237,Tabla1[NOMBRE Y APELLIDOS DEL PARTICIPANTE],0),MATCH(A237,Tabla1[#Headers],0)),""),"")</f>
        <v/>
      </c>
      <c r="AB237" s="98" t="str">
        <f>IF(Tabla4[[#This Row],[Forma de pago]]="TARJETA PREPAGO",IFERROR(INDEX(USUARIOS,MATCH($E237,Tabla1[NOMBRE Y APELLIDOS DEL PARTICIPANTE],0),MATCH(A237,Tabla1[#Headers],0)),""),"")</f>
        <v/>
      </c>
      <c r="AC237" s="73" t="str">
        <f>IF(Tabla4[[#This Row],[Forma de pago]]="CHEQUE",Tabla4[[#This Row],[Nombre y apellidos del TITULAR DE LA UC]],(IF(Tabla4[[#This Row],[Forma de pago]]="CHEQUE PORTADOR","AL PORTADOR","")))</f>
        <v/>
      </c>
    </row>
    <row r="238" spans="1:29" x14ac:dyDescent="0.25">
      <c r="A238" s="88"/>
      <c r="B238" s="88"/>
      <c r="C238" s="8"/>
      <c r="D238" s="89"/>
      <c r="E238" s="8"/>
      <c r="F238" s="8" t="str">
        <f>IFERROR(VLOOKUP(Tabla4[[#This Row],[Nombre y apellidos del TITULAR DE LA UC]],Tabla1[[NOMBRE Y APELLIDOS DEL PARTICIPANTE]:[NIE]],3,FALSE),"")</f>
        <v/>
      </c>
      <c r="G238" s="8"/>
      <c r="H238" s="8"/>
      <c r="I238" s="8"/>
      <c r="J238" s="90"/>
      <c r="K238" s="91"/>
      <c r="L238" s="92" t="str">
        <f ca="1">IFERROR(INDEX(USUARIOS,MATCH($E238,Tabla1[NOMBRE Y APELLIDOS DEL PARTICIPANTE],0),MATCH($L$1,Tabla1[#Headers],0)),"")</f>
        <v/>
      </c>
      <c r="M238" s="93" t="str">
        <f>IFERROR(VLOOKUP(Tabla4[[#This Row],[Concepto]]&amp;"/"&amp;Tabla4[[#This Row],[Relación con el proyecto]],Tabla7[[Concepto/Relación con el proyecto]:[DESCRIPCIÓN ASIENTO]],2,FALSE),"")</f>
        <v/>
      </c>
      <c r="N238" s="94" t="str">
        <f>IFERROR(VLOOKUP(Tabla4[[#This Row],[Forma de pago]],'NO BORRAR'!$H$2:$I$6,2,FALSE),"")</f>
        <v/>
      </c>
      <c r="O238" s="95" t="str">
        <f>IF(Tabla4[[#This Row],[Total factura / recibí (3)]]="","",Tabla4[[#This Row],[Total factura / recibí (3)]])</f>
        <v/>
      </c>
      <c r="P238" s="95" t="str">
        <f>IF(Tabla4[[#This Row],[Total factura / recibí (3)]]="","",Tabla4[[#This Row],[Total factura / recibí (3)]])</f>
        <v/>
      </c>
      <c r="Q23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8" s="93" t="str">
        <f>IFERROR(IF(A238="CHEQUE","",IF(A238="EFECTIVO","EFECTIVO",IF(A238="TRANSFERENCIA",VLOOKUP(Tabla4[[#This Row],[Concepto]]&amp;"/"&amp;Tabla4[[#This Row],[Relación con el proyecto]],Tabla7[[Concepto/Relación con el proyecto]:[Nº DOCUMENTO]],5,FALSE),IF(A238="TARJETA PREPAGO",VLOOKUP(Tabla4[[#This Row],[Concepto]]&amp;"/"&amp;Tabla4[[#This Row],[Relación con el proyecto]],Tabla7[[Concepto/Relación con el proyecto]:[Nº DOCUMENTO]],5,FALSE),"")))),"")</f>
        <v/>
      </c>
      <c r="S238" s="94" t="str">
        <f ca="1">IFERROR(INDEX(USUARIOS,MATCH($E238,Tabla1[NOMBRE Y APELLIDOS DEL PARTICIPANTE],0),MATCH($S$1,Tabla1[#Headers],0)),"")</f>
        <v/>
      </c>
      <c r="T238" s="94" t="str">
        <f ca="1">IFERROR(INDEX(USUARIOS,MATCH($E238,Tabla1[NOMBRE Y APELLIDOS DEL PARTICIPANTE],0),MATCH($T$1,Tabla1[#Headers],0)),"")</f>
        <v/>
      </c>
      <c r="U238" s="94" t="str">
        <f>IF(Tabla4[[#This Row],[Nombre y apellidos del TITULAR DE LA UC]]="","",Tabla4[[#This Row],[Nombre y apellidos del TITULAR DE LA UC]])</f>
        <v/>
      </c>
      <c r="V238" s="96" t="str">
        <f>IFERROR(VLOOKUP(Tabla4[[#This Row],[Mes de Imputación]],'NO BORRAR'!$E$1:$G$13,2,FALSE),"")</f>
        <v/>
      </c>
      <c r="W238" s="96" t="str">
        <f>IFERROR(VLOOKUP(Tabla4[[#This Row],[Mes de Imputación]],'NO BORRAR'!$E$1:$G$13,3,FALSE),"")</f>
        <v/>
      </c>
      <c r="X238" s="94" t="str">
        <f>IFERROR(VLOOKUP(Tabla4[[#This Row],[Actuación]],'NO BORRAR'!$B$1:$D$8,3,FALSE),"")</f>
        <v/>
      </c>
      <c r="Y238" s="97" t="str">
        <f>IFERROR(VLOOKUP(Tabla4[[#This Row],[Localización]],'NO BORRAR'!$G$15:$H$24,2,FALSE),"")</f>
        <v/>
      </c>
      <c r="Z238" s="93" t="str">
        <f>IFERROR(VLOOKUP(Tabla4[[#This Row],[Actuación]],'NO BORRAR'!$B$1:$C$8,2,FALSE),"")</f>
        <v/>
      </c>
      <c r="AA238" s="93" t="str">
        <f>IF(Tabla4[[#This Row],[Forma de pago]]="TRANSFERENCIA",IFERROR(INDEX(USUARIOS,MATCH($E238,Tabla1[NOMBRE Y APELLIDOS DEL PARTICIPANTE],0),MATCH(A238,Tabla1[#Headers],0)),""),"")</f>
        <v/>
      </c>
      <c r="AB238" s="98" t="str">
        <f>IF(Tabla4[[#This Row],[Forma de pago]]="TARJETA PREPAGO",IFERROR(INDEX(USUARIOS,MATCH($E238,Tabla1[NOMBRE Y APELLIDOS DEL PARTICIPANTE],0),MATCH(A238,Tabla1[#Headers],0)),""),"")</f>
        <v/>
      </c>
      <c r="AC238" s="73" t="str">
        <f>IF(Tabla4[[#This Row],[Forma de pago]]="CHEQUE",Tabla4[[#This Row],[Nombre y apellidos del TITULAR DE LA UC]],(IF(Tabla4[[#This Row],[Forma de pago]]="CHEQUE PORTADOR","AL PORTADOR","")))</f>
        <v/>
      </c>
    </row>
    <row r="239" spans="1:29" x14ac:dyDescent="0.25">
      <c r="A239" s="88"/>
      <c r="B239" s="88"/>
      <c r="C239" s="8"/>
      <c r="D239" s="89"/>
      <c r="E239" s="8"/>
      <c r="F239" s="8" t="str">
        <f>IFERROR(VLOOKUP(Tabla4[[#This Row],[Nombre y apellidos del TITULAR DE LA UC]],Tabla1[[NOMBRE Y APELLIDOS DEL PARTICIPANTE]:[NIE]],3,FALSE),"")</f>
        <v/>
      </c>
      <c r="G239" s="8"/>
      <c r="H239" s="8"/>
      <c r="I239" s="8"/>
      <c r="J239" s="90"/>
      <c r="K239" s="91"/>
      <c r="L239" s="92" t="str">
        <f ca="1">IFERROR(INDEX(USUARIOS,MATCH($E239,Tabla1[NOMBRE Y APELLIDOS DEL PARTICIPANTE],0),MATCH($L$1,Tabla1[#Headers],0)),"")</f>
        <v/>
      </c>
      <c r="M239" s="93" t="str">
        <f>IFERROR(VLOOKUP(Tabla4[[#This Row],[Concepto]]&amp;"/"&amp;Tabla4[[#This Row],[Relación con el proyecto]],Tabla7[[Concepto/Relación con el proyecto]:[DESCRIPCIÓN ASIENTO]],2,FALSE),"")</f>
        <v/>
      </c>
      <c r="N239" s="94" t="str">
        <f>IFERROR(VLOOKUP(Tabla4[[#This Row],[Forma de pago]],'NO BORRAR'!$H$2:$I$6,2,FALSE),"")</f>
        <v/>
      </c>
      <c r="O239" s="95" t="str">
        <f>IF(Tabla4[[#This Row],[Total factura / recibí (3)]]="","",Tabla4[[#This Row],[Total factura / recibí (3)]])</f>
        <v/>
      </c>
      <c r="P239" s="95" t="str">
        <f>IF(Tabla4[[#This Row],[Total factura / recibí (3)]]="","",Tabla4[[#This Row],[Total factura / recibí (3)]])</f>
        <v/>
      </c>
      <c r="Q23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39" s="93" t="str">
        <f>IFERROR(IF(A239="CHEQUE","",IF(A239="EFECTIVO","EFECTIVO",IF(A239="TRANSFERENCIA",VLOOKUP(Tabla4[[#This Row],[Concepto]]&amp;"/"&amp;Tabla4[[#This Row],[Relación con el proyecto]],Tabla7[[Concepto/Relación con el proyecto]:[Nº DOCUMENTO]],5,FALSE),IF(A239="TARJETA PREPAGO",VLOOKUP(Tabla4[[#This Row],[Concepto]]&amp;"/"&amp;Tabla4[[#This Row],[Relación con el proyecto]],Tabla7[[Concepto/Relación con el proyecto]:[Nº DOCUMENTO]],5,FALSE),"")))),"")</f>
        <v/>
      </c>
      <c r="S239" s="94" t="str">
        <f ca="1">IFERROR(INDEX(USUARIOS,MATCH($E239,Tabla1[NOMBRE Y APELLIDOS DEL PARTICIPANTE],0),MATCH($S$1,Tabla1[#Headers],0)),"")</f>
        <v/>
      </c>
      <c r="T239" s="94" t="str">
        <f ca="1">IFERROR(INDEX(USUARIOS,MATCH($E239,Tabla1[NOMBRE Y APELLIDOS DEL PARTICIPANTE],0),MATCH($T$1,Tabla1[#Headers],0)),"")</f>
        <v/>
      </c>
      <c r="U239" s="94" t="str">
        <f>IF(Tabla4[[#This Row],[Nombre y apellidos del TITULAR DE LA UC]]="","",Tabla4[[#This Row],[Nombre y apellidos del TITULAR DE LA UC]])</f>
        <v/>
      </c>
      <c r="V239" s="96" t="str">
        <f>IFERROR(VLOOKUP(Tabla4[[#This Row],[Mes de Imputación]],'NO BORRAR'!$E$1:$G$13,2,FALSE),"")</f>
        <v/>
      </c>
      <c r="W239" s="96" t="str">
        <f>IFERROR(VLOOKUP(Tabla4[[#This Row],[Mes de Imputación]],'NO BORRAR'!$E$1:$G$13,3,FALSE),"")</f>
        <v/>
      </c>
      <c r="X239" s="94" t="str">
        <f>IFERROR(VLOOKUP(Tabla4[[#This Row],[Actuación]],'NO BORRAR'!$B$1:$D$8,3,FALSE),"")</f>
        <v/>
      </c>
      <c r="Y239" s="97" t="str">
        <f>IFERROR(VLOOKUP(Tabla4[[#This Row],[Localización]],'NO BORRAR'!$G$15:$H$24,2,FALSE),"")</f>
        <v/>
      </c>
      <c r="Z239" s="93" t="str">
        <f>IFERROR(VLOOKUP(Tabla4[[#This Row],[Actuación]],'NO BORRAR'!$B$1:$C$8,2,FALSE),"")</f>
        <v/>
      </c>
      <c r="AA239" s="93" t="str">
        <f>IF(Tabla4[[#This Row],[Forma de pago]]="TRANSFERENCIA",IFERROR(INDEX(USUARIOS,MATCH($E239,Tabla1[NOMBRE Y APELLIDOS DEL PARTICIPANTE],0),MATCH(A239,Tabla1[#Headers],0)),""),"")</f>
        <v/>
      </c>
      <c r="AB239" s="98" t="str">
        <f>IF(Tabla4[[#This Row],[Forma de pago]]="TARJETA PREPAGO",IFERROR(INDEX(USUARIOS,MATCH($E239,Tabla1[NOMBRE Y APELLIDOS DEL PARTICIPANTE],0),MATCH(A239,Tabla1[#Headers],0)),""),"")</f>
        <v/>
      </c>
      <c r="AC239" s="73" t="str">
        <f>IF(Tabla4[[#This Row],[Forma de pago]]="CHEQUE",Tabla4[[#This Row],[Nombre y apellidos del TITULAR DE LA UC]],(IF(Tabla4[[#This Row],[Forma de pago]]="CHEQUE PORTADOR","AL PORTADOR","")))</f>
        <v/>
      </c>
    </row>
    <row r="240" spans="1:29" x14ac:dyDescent="0.25">
      <c r="A240" s="88"/>
      <c r="B240" s="88"/>
      <c r="C240" s="8"/>
      <c r="D240" s="89"/>
      <c r="E240" s="8"/>
      <c r="F240" s="8" t="str">
        <f>IFERROR(VLOOKUP(Tabla4[[#This Row],[Nombre y apellidos del TITULAR DE LA UC]],Tabla1[[NOMBRE Y APELLIDOS DEL PARTICIPANTE]:[NIE]],3,FALSE),"")</f>
        <v/>
      </c>
      <c r="G240" s="8"/>
      <c r="H240" s="8"/>
      <c r="I240" s="8"/>
      <c r="J240" s="90"/>
      <c r="K240" s="91"/>
      <c r="L240" s="92" t="str">
        <f ca="1">IFERROR(INDEX(USUARIOS,MATCH($E240,Tabla1[NOMBRE Y APELLIDOS DEL PARTICIPANTE],0),MATCH($L$1,Tabla1[#Headers],0)),"")</f>
        <v/>
      </c>
      <c r="M240" s="93" t="str">
        <f>IFERROR(VLOOKUP(Tabla4[[#This Row],[Concepto]]&amp;"/"&amp;Tabla4[[#This Row],[Relación con el proyecto]],Tabla7[[Concepto/Relación con el proyecto]:[DESCRIPCIÓN ASIENTO]],2,FALSE),"")</f>
        <v/>
      </c>
      <c r="N240" s="94" t="str">
        <f>IFERROR(VLOOKUP(Tabla4[[#This Row],[Forma de pago]],'NO BORRAR'!$H$2:$I$6,2,FALSE),"")</f>
        <v/>
      </c>
      <c r="O240" s="95" t="str">
        <f>IF(Tabla4[[#This Row],[Total factura / recibí (3)]]="","",Tabla4[[#This Row],[Total factura / recibí (3)]])</f>
        <v/>
      </c>
      <c r="P240" s="95" t="str">
        <f>IF(Tabla4[[#This Row],[Total factura / recibí (3)]]="","",Tabla4[[#This Row],[Total factura / recibí (3)]])</f>
        <v/>
      </c>
      <c r="Q24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0" s="93" t="str">
        <f>IFERROR(IF(A240="CHEQUE","",IF(A240="EFECTIVO","EFECTIVO",IF(A240="TRANSFERENCIA",VLOOKUP(Tabla4[[#This Row],[Concepto]]&amp;"/"&amp;Tabla4[[#This Row],[Relación con el proyecto]],Tabla7[[Concepto/Relación con el proyecto]:[Nº DOCUMENTO]],5,FALSE),IF(A240="TARJETA PREPAGO",VLOOKUP(Tabla4[[#This Row],[Concepto]]&amp;"/"&amp;Tabla4[[#This Row],[Relación con el proyecto]],Tabla7[[Concepto/Relación con el proyecto]:[Nº DOCUMENTO]],5,FALSE),"")))),"")</f>
        <v/>
      </c>
      <c r="S240" s="94" t="str">
        <f ca="1">IFERROR(INDEX(USUARIOS,MATCH($E240,Tabla1[NOMBRE Y APELLIDOS DEL PARTICIPANTE],0),MATCH($S$1,Tabla1[#Headers],0)),"")</f>
        <v/>
      </c>
      <c r="T240" s="94" t="str">
        <f ca="1">IFERROR(INDEX(USUARIOS,MATCH($E240,Tabla1[NOMBRE Y APELLIDOS DEL PARTICIPANTE],0),MATCH($T$1,Tabla1[#Headers],0)),"")</f>
        <v/>
      </c>
      <c r="U240" s="94" t="str">
        <f>IF(Tabla4[[#This Row],[Nombre y apellidos del TITULAR DE LA UC]]="","",Tabla4[[#This Row],[Nombre y apellidos del TITULAR DE LA UC]])</f>
        <v/>
      </c>
      <c r="V240" s="96" t="str">
        <f>IFERROR(VLOOKUP(Tabla4[[#This Row],[Mes de Imputación]],'NO BORRAR'!$E$1:$G$13,2,FALSE),"")</f>
        <v/>
      </c>
      <c r="W240" s="96" t="str">
        <f>IFERROR(VLOOKUP(Tabla4[[#This Row],[Mes de Imputación]],'NO BORRAR'!$E$1:$G$13,3,FALSE),"")</f>
        <v/>
      </c>
      <c r="X240" s="94" t="str">
        <f>IFERROR(VLOOKUP(Tabla4[[#This Row],[Actuación]],'NO BORRAR'!$B$1:$D$8,3,FALSE),"")</f>
        <v/>
      </c>
      <c r="Y240" s="97" t="str">
        <f>IFERROR(VLOOKUP(Tabla4[[#This Row],[Localización]],'NO BORRAR'!$G$15:$H$24,2,FALSE),"")</f>
        <v/>
      </c>
      <c r="Z240" s="93" t="str">
        <f>IFERROR(VLOOKUP(Tabla4[[#This Row],[Actuación]],'NO BORRAR'!$B$1:$C$8,2,FALSE),"")</f>
        <v/>
      </c>
      <c r="AA240" s="93" t="str">
        <f>IF(Tabla4[[#This Row],[Forma de pago]]="TRANSFERENCIA",IFERROR(INDEX(USUARIOS,MATCH($E240,Tabla1[NOMBRE Y APELLIDOS DEL PARTICIPANTE],0),MATCH(A240,Tabla1[#Headers],0)),""),"")</f>
        <v/>
      </c>
      <c r="AB240" s="98" t="str">
        <f>IF(Tabla4[[#This Row],[Forma de pago]]="TARJETA PREPAGO",IFERROR(INDEX(USUARIOS,MATCH($E240,Tabla1[NOMBRE Y APELLIDOS DEL PARTICIPANTE],0),MATCH(A240,Tabla1[#Headers],0)),""),"")</f>
        <v/>
      </c>
      <c r="AC240" s="73" t="str">
        <f>IF(Tabla4[[#This Row],[Forma de pago]]="CHEQUE",Tabla4[[#This Row],[Nombre y apellidos del TITULAR DE LA UC]],(IF(Tabla4[[#This Row],[Forma de pago]]="CHEQUE PORTADOR","AL PORTADOR","")))</f>
        <v/>
      </c>
    </row>
    <row r="241" spans="1:29" x14ac:dyDescent="0.25">
      <c r="A241" s="88"/>
      <c r="B241" s="88"/>
      <c r="C241" s="8"/>
      <c r="D241" s="89"/>
      <c r="E241" s="8"/>
      <c r="F241" s="8" t="str">
        <f>IFERROR(VLOOKUP(Tabla4[[#This Row],[Nombre y apellidos del TITULAR DE LA UC]],Tabla1[[NOMBRE Y APELLIDOS DEL PARTICIPANTE]:[NIE]],3,FALSE),"")</f>
        <v/>
      </c>
      <c r="G241" s="8"/>
      <c r="H241" s="8"/>
      <c r="I241" s="8"/>
      <c r="J241" s="90"/>
      <c r="K241" s="91"/>
      <c r="L241" s="92" t="str">
        <f ca="1">IFERROR(INDEX(USUARIOS,MATCH($E241,Tabla1[NOMBRE Y APELLIDOS DEL PARTICIPANTE],0),MATCH($L$1,Tabla1[#Headers],0)),"")</f>
        <v/>
      </c>
      <c r="M241" s="93" t="str">
        <f>IFERROR(VLOOKUP(Tabla4[[#This Row],[Concepto]]&amp;"/"&amp;Tabla4[[#This Row],[Relación con el proyecto]],Tabla7[[Concepto/Relación con el proyecto]:[DESCRIPCIÓN ASIENTO]],2,FALSE),"")</f>
        <v/>
      </c>
      <c r="N241" s="94" t="str">
        <f>IFERROR(VLOOKUP(Tabla4[[#This Row],[Forma de pago]],'NO BORRAR'!$H$2:$I$6,2,FALSE),"")</f>
        <v/>
      </c>
      <c r="O241" s="95" t="str">
        <f>IF(Tabla4[[#This Row],[Total factura / recibí (3)]]="","",Tabla4[[#This Row],[Total factura / recibí (3)]])</f>
        <v/>
      </c>
      <c r="P241" s="95" t="str">
        <f>IF(Tabla4[[#This Row],[Total factura / recibí (3)]]="","",Tabla4[[#This Row],[Total factura / recibí (3)]])</f>
        <v/>
      </c>
      <c r="Q24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1" s="93" t="str">
        <f>IFERROR(IF(A241="CHEQUE","",IF(A241="EFECTIVO","EFECTIVO",IF(A241="TRANSFERENCIA",VLOOKUP(Tabla4[[#This Row],[Concepto]]&amp;"/"&amp;Tabla4[[#This Row],[Relación con el proyecto]],Tabla7[[Concepto/Relación con el proyecto]:[Nº DOCUMENTO]],5,FALSE),IF(A241="TARJETA PREPAGO",VLOOKUP(Tabla4[[#This Row],[Concepto]]&amp;"/"&amp;Tabla4[[#This Row],[Relación con el proyecto]],Tabla7[[Concepto/Relación con el proyecto]:[Nº DOCUMENTO]],5,FALSE),"")))),"")</f>
        <v/>
      </c>
      <c r="S241" s="94" t="str">
        <f ca="1">IFERROR(INDEX(USUARIOS,MATCH($E241,Tabla1[NOMBRE Y APELLIDOS DEL PARTICIPANTE],0),MATCH($S$1,Tabla1[#Headers],0)),"")</f>
        <v/>
      </c>
      <c r="T241" s="94" t="str">
        <f ca="1">IFERROR(INDEX(USUARIOS,MATCH($E241,Tabla1[NOMBRE Y APELLIDOS DEL PARTICIPANTE],0),MATCH($T$1,Tabla1[#Headers],0)),"")</f>
        <v/>
      </c>
      <c r="U241" s="94" t="str">
        <f>IF(Tabla4[[#This Row],[Nombre y apellidos del TITULAR DE LA UC]]="","",Tabla4[[#This Row],[Nombre y apellidos del TITULAR DE LA UC]])</f>
        <v/>
      </c>
      <c r="V241" s="96" t="str">
        <f>IFERROR(VLOOKUP(Tabla4[[#This Row],[Mes de Imputación]],'NO BORRAR'!$E$1:$G$13,2,FALSE),"")</f>
        <v/>
      </c>
      <c r="W241" s="96" t="str">
        <f>IFERROR(VLOOKUP(Tabla4[[#This Row],[Mes de Imputación]],'NO BORRAR'!$E$1:$G$13,3,FALSE),"")</f>
        <v/>
      </c>
      <c r="X241" s="94" t="str">
        <f>IFERROR(VLOOKUP(Tabla4[[#This Row],[Actuación]],'NO BORRAR'!$B$1:$D$8,3,FALSE),"")</f>
        <v/>
      </c>
      <c r="Y241" s="97" t="str">
        <f>IFERROR(VLOOKUP(Tabla4[[#This Row],[Localización]],'NO BORRAR'!$G$15:$H$24,2,FALSE),"")</f>
        <v/>
      </c>
      <c r="Z241" s="93" t="str">
        <f>IFERROR(VLOOKUP(Tabla4[[#This Row],[Actuación]],'NO BORRAR'!$B$1:$C$8,2,FALSE),"")</f>
        <v/>
      </c>
      <c r="AA241" s="93" t="str">
        <f>IF(Tabla4[[#This Row],[Forma de pago]]="TRANSFERENCIA",IFERROR(INDEX(USUARIOS,MATCH($E241,Tabla1[NOMBRE Y APELLIDOS DEL PARTICIPANTE],0),MATCH(A241,Tabla1[#Headers],0)),""),"")</f>
        <v/>
      </c>
      <c r="AB241" s="98" t="str">
        <f>IF(Tabla4[[#This Row],[Forma de pago]]="TARJETA PREPAGO",IFERROR(INDEX(USUARIOS,MATCH($E241,Tabla1[NOMBRE Y APELLIDOS DEL PARTICIPANTE],0),MATCH(A241,Tabla1[#Headers],0)),""),"")</f>
        <v/>
      </c>
      <c r="AC241" s="73" t="str">
        <f>IF(Tabla4[[#This Row],[Forma de pago]]="CHEQUE",Tabla4[[#This Row],[Nombre y apellidos del TITULAR DE LA UC]],(IF(Tabla4[[#This Row],[Forma de pago]]="CHEQUE PORTADOR","AL PORTADOR","")))</f>
        <v/>
      </c>
    </row>
    <row r="242" spans="1:29" x14ac:dyDescent="0.25">
      <c r="A242" s="88"/>
      <c r="B242" s="88"/>
      <c r="C242" s="8"/>
      <c r="D242" s="89"/>
      <c r="E242" s="8"/>
      <c r="F242" s="8" t="str">
        <f>IFERROR(VLOOKUP(Tabla4[[#This Row],[Nombre y apellidos del TITULAR DE LA UC]],Tabla1[[NOMBRE Y APELLIDOS DEL PARTICIPANTE]:[NIE]],3,FALSE),"")</f>
        <v/>
      </c>
      <c r="G242" s="8"/>
      <c r="H242" s="8"/>
      <c r="I242" s="8"/>
      <c r="J242" s="90"/>
      <c r="K242" s="91"/>
      <c r="L242" s="92" t="str">
        <f ca="1">IFERROR(INDEX(USUARIOS,MATCH($E242,Tabla1[NOMBRE Y APELLIDOS DEL PARTICIPANTE],0),MATCH($L$1,Tabla1[#Headers],0)),"")</f>
        <v/>
      </c>
      <c r="M242" s="93" t="str">
        <f>IFERROR(VLOOKUP(Tabla4[[#This Row],[Concepto]]&amp;"/"&amp;Tabla4[[#This Row],[Relación con el proyecto]],Tabla7[[Concepto/Relación con el proyecto]:[DESCRIPCIÓN ASIENTO]],2,FALSE),"")</f>
        <v/>
      </c>
      <c r="N242" s="94" t="str">
        <f>IFERROR(VLOOKUP(Tabla4[[#This Row],[Forma de pago]],'NO BORRAR'!$H$2:$I$6,2,FALSE),"")</f>
        <v/>
      </c>
      <c r="O242" s="95" t="str">
        <f>IF(Tabla4[[#This Row],[Total factura / recibí (3)]]="","",Tabla4[[#This Row],[Total factura / recibí (3)]])</f>
        <v/>
      </c>
      <c r="P242" s="95" t="str">
        <f>IF(Tabla4[[#This Row],[Total factura / recibí (3)]]="","",Tabla4[[#This Row],[Total factura / recibí (3)]])</f>
        <v/>
      </c>
      <c r="Q24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2" s="93" t="str">
        <f>IFERROR(IF(A242="CHEQUE","",IF(A242="EFECTIVO","EFECTIVO",IF(A242="TRANSFERENCIA",VLOOKUP(Tabla4[[#This Row],[Concepto]]&amp;"/"&amp;Tabla4[[#This Row],[Relación con el proyecto]],Tabla7[[Concepto/Relación con el proyecto]:[Nº DOCUMENTO]],5,FALSE),IF(A242="TARJETA PREPAGO",VLOOKUP(Tabla4[[#This Row],[Concepto]]&amp;"/"&amp;Tabla4[[#This Row],[Relación con el proyecto]],Tabla7[[Concepto/Relación con el proyecto]:[Nº DOCUMENTO]],5,FALSE),"")))),"")</f>
        <v/>
      </c>
      <c r="S242" s="94" t="str">
        <f ca="1">IFERROR(INDEX(USUARIOS,MATCH($E242,Tabla1[NOMBRE Y APELLIDOS DEL PARTICIPANTE],0),MATCH($S$1,Tabla1[#Headers],0)),"")</f>
        <v/>
      </c>
      <c r="T242" s="94" t="str">
        <f ca="1">IFERROR(INDEX(USUARIOS,MATCH($E242,Tabla1[NOMBRE Y APELLIDOS DEL PARTICIPANTE],0),MATCH($T$1,Tabla1[#Headers],0)),"")</f>
        <v/>
      </c>
      <c r="U242" s="94" t="str">
        <f>IF(Tabla4[[#This Row],[Nombre y apellidos del TITULAR DE LA UC]]="","",Tabla4[[#This Row],[Nombre y apellidos del TITULAR DE LA UC]])</f>
        <v/>
      </c>
      <c r="V242" s="96" t="str">
        <f>IFERROR(VLOOKUP(Tabla4[[#This Row],[Mes de Imputación]],'NO BORRAR'!$E$1:$G$13,2,FALSE),"")</f>
        <v/>
      </c>
      <c r="W242" s="96" t="str">
        <f>IFERROR(VLOOKUP(Tabla4[[#This Row],[Mes de Imputación]],'NO BORRAR'!$E$1:$G$13,3,FALSE),"")</f>
        <v/>
      </c>
      <c r="X242" s="94" t="str">
        <f>IFERROR(VLOOKUP(Tabla4[[#This Row],[Actuación]],'NO BORRAR'!$B$1:$D$8,3,FALSE),"")</f>
        <v/>
      </c>
      <c r="Y242" s="97" t="str">
        <f>IFERROR(VLOOKUP(Tabla4[[#This Row],[Localización]],'NO BORRAR'!$G$15:$H$24,2,FALSE),"")</f>
        <v/>
      </c>
      <c r="Z242" s="93" t="str">
        <f>IFERROR(VLOOKUP(Tabla4[[#This Row],[Actuación]],'NO BORRAR'!$B$1:$C$8,2,FALSE),"")</f>
        <v/>
      </c>
      <c r="AA242" s="93" t="str">
        <f>IF(Tabla4[[#This Row],[Forma de pago]]="TRANSFERENCIA",IFERROR(INDEX(USUARIOS,MATCH($E242,Tabla1[NOMBRE Y APELLIDOS DEL PARTICIPANTE],0),MATCH(A242,Tabla1[#Headers],0)),""),"")</f>
        <v/>
      </c>
      <c r="AB242" s="98" t="str">
        <f>IF(Tabla4[[#This Row],[Forma de pago]]="TARJETA PREPAGO",IFERROR(INDEX(USUARIOS,MATCH($E242,Tabla1[NOMBRE Y APELLIDOS DEL PARTICIPANTE],0),MATCH(A242,Tabla1[#Headers],0)),""),"")</f>
        <v/>
      </c>
      <c r="AC242" s="73" t="str">
        <f>IF(Tabla4[[#This Row],[Forma de pago]]="CHEQUE",Tabla4[[#This Row],[Nombre y apellidos del TITULAR DE LA UC]],(IF(Tabla4[[#This Row],[Forma de pago]]="CHEQUE PORTADOR","AL PORTADOR","")))</f>
        <v/>
      </c>
    </row>
    <row r="243" spans="1:29" x14ac:dyDescent="0.25">
      <c r="A243" s="88"/>
      <c r="B243" s="88"/>
      <c r="C243" s="8"/>
      <c r="D243" s="89"/>
      <c r="E243" s="8"/>
      <c r="F243" s="8" t="str">
        <f>IFERROR(VLOOKUP(Tabla4[[#This Row],[Nombre y apellidos del TITULAR DE LA UC]],Tabla1[[NOMBRE Y APELLIDOS DEL PARTICIPANTE]:[NIE]],3,FALSE),"")</f>
        <v/>
      </c>
      <c r="G243" s="8"/>
      <c r="H243" s="8"/>
      <c r="I243" s="8"/>
      <c r="J243" s="90"/>
      <c r="K243" s="91"/>
      <c r="L243" s="92" t="str">
        <f ca="1">IFERROR(INDEX(USUARIOS,MATCH($E243,Tabla1[NOMBRE Y APELLIDOS DEL PARTICIPANTE],0),MATCH($L$1,Tabla1[#Headers],0)),"")</f>
        <v/>
      </c>
      <c r="M243" s="93" t="str">
        <f>IFERROR(VLOOKUP(Tabla4[[#This Row],[Concepto]]&amp;"/"&amp;Tabla4[[#This Row],[Relación con el proyecto]],Tabla7[[Concepto/Relación con el proyecto]:[DESCRIPCIÓN ASIENTO]],2,FALSE),"")</f>
        <v/>
      </c>
      <c r="N243" s="94" t="str">
        <f>IFERROR(VLOOKUP(Tabla4[[#This Row],[Forma de pago]],'NO BORRAR'!$H$2:$I$6,2,FALSE),"")</f>
        <v/>
      </c>
      <c r="O243" s="95" t="str">
        <f>IF(Tabla4[[#This Row],[Total factura / recibí (3)]]="","",Tabla4[[#This Row],[Total factura / recibí (3)]])</f>
        <v/>
      </c>
      <c r="P243" s="95" t="str">
        <f>IF(Tabla4[[#This Row],[Total factura / recibí (3)]]="","",Tabla4[[#This Row],[Total factura / recibí (3)]])</f>
        <v/>
      </c>
      <c r="Q24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3" s="93" t="str">
        <f>IFERROR(IF(A243="CHEQUE","",IF(A243="EFECTIVO","EFECTIVO",IF(A243="TRANSFERENCIA",VLOOKUP(Tabla4[[#This Row],[Concepto]]&amp;"/"&amp;Tabla4[[#This Row],[Relación con el proyecto]],Tabla7[[Concepto/Relación con el proyecto]:[Nº DOCUMENTO]],5,FALSE),IF(A243="TARJETA PREPAGO",VLOOKUP(Tabla4[[#This Row],[Concepto]]&amp;"/"&amp;Tabla4[[#This Row],[Relación con el proyecto]],Tabla7[[Concepto/Relación con el proyecto]:[Nº DOCUMENTO]],5,FALSE),"")))),"")</f>
        <v/>
      </c>
      <c r="S243" s="94" t="str">
        <f ca="1">IFERROR(INDEX(USUARIOS,MATCH($E243,Tabla1[NOMBRE Y APELLIDOS DEL PARTICIPANTE],0),MATCH($S$1,Tabla1[#Headers],0)),"")</f>
        <v/>
      </c>
      <c r="T243" s="94" t="str">
        <f ca="1">IFERROR(INDEX(USUARIOS,MATCH($E243,Tabla1[NOMBRE Y APELLIDOS DEL PARTICIPANTE],0),MATCH($T$1,Tabla1[#Headers],0)),"")</f>
        <v/>
      </c>
      <c r="U243" s="94" t="str">
        <f>IF(Tabla4[[#This Row],[Nombre y apellidos del TITULAR DE LA UC]]="","",Tabla4[[#This Row],[Nombre y apellidos del TITULAR DE LA UC]])</f>
        <v/>
      </c>
      <c r="V243" s="96" t="str">
        <f>IFERROR(VLOOKUP(Tabla4[[#This Row],[Mes de Imputación]],'NO BORRAR'!$E$1:$G$13,2,FALSE),"")</f>
        <v/>
      </c>
      <c r="W243" s="96" t="str">
        <f>IFERROR(VLOOKUP(Tabla4[[#This Row],[Mes de Imputación]],'NO BORRAR'!$E$1:$G$13,3,FALSE),"")</f>
        <v/>
      </c>
      <c r="X243" s="94" t="str">
        <f>IFERROR(VLOOKUP(Tabla4[[#This Row],[Actuación]],'NO BORRAR'!$B$1:$D$8,3,FALSE),"")</f>
        <v/>
      </c>
      <c r="Y243" s="97" t="str">
        <f>IFERROR(VLOOKUP(Tabla4[[#This Row],[Localización]],'NO BORRAR'!$G$15:$H$24,2,FALSE),"")</f>
        <v/>
      </c>
      <c r="Z243" s="93" t="str">
        <f>IFERROR(VLOOKUP(Tabla4[[#This Row],[Actuación]],'NO BORRAR'!$B$1:$C$8,2,FALSE),"")</f>
        <v/>
      </c>
      <c r="AA243" s="93" t="str">
        <f>IF(Tabla4[[#This Row],[Forma de pago]]="TRANSFERENCIA",IFERROR(INDEX(USUARIOS,MATCH($E243,Tabla1[NOMBRE Y APELLIDOS DEL PARTICIPANTE],0),MATCH(A243,Tabla1[#Headers],0)),""),"")</f>
        <v/>
      </c>
      <c r="AB243" s="98" t="str">
        <f>IF(Tabla4[[#This Row],[Forma de pago]]="TARJETA PREPAGO",IFERROR(INDEX(USUARIOS,MATCH($E243,Tabla1[NOMBRE Y APELLIDOS DEL PARTICIPANTE],0),MATCH(A243,Tabla1[#Headers],0)),""),"")</f>
        <v/>
      </c>
      <c r="AC243" s="73" t="str">
        <f>IF(Tabla4[[#This Row],[Forma de pago]]="CHEQUE",Tabla4[[#This Row],[Nombre y apellidos del TITULAR DE LA UC]],(IF(Tabla4[[#This Row],[Forma de pago]]="CHEQUE PORTADOR","AL PORTADOR","")))</f>
        <v/>
      </c>
    </row>
    <row r="244" spans="1:29" x14ac:dyDescent="0.25">
      <c r="A244" s="88"/>
      <c r="B244" s="88"/>
      <c r="C244" s="8"/>
      <c r="D244" s="89"/>
      <c r="E244" s="8"/>
      <c r="F244" s="8" t="str">
        <f>IFERROR(VLOOKUP(Tabla4[[#This Row],[Nombre y apellidos del TITULAR DE LA UC]],Tabla1[[NOMBRE Y APELLIDOS DEL PARTICIPANTE]:[NIE]],3,FALSE),"")</f>
        <v/>
      </c>
      <c r="G244" s="8"/>
      <c r="H244" s="8"/>
      <c r="I244" s="8"/>
      <c r="J244" s="90"/>
      <c r="K244" s="91"/>
      <c r="L244" s="92" t="str">
        <f ca="1">IFERROR(INDEX(USUARIOS,MATCH($E244,Tabla1[NOMBRE Y APELLIDOS DEL PARTICIPANTE],0),MATCH($L$1,Tabla1[#Headers],0)),"")</f>
        <v/>
      </c>
      <c r="M244" s="93" t="str">
        <f>IFERROR(VLOOKUP(Tabla4[[#This Row],[Concepto]]&amp;"/"&amp;Tabla4[[#This Row],[Relación con el proyecto]],Tabla7[[Concepto/Relación con el proyecto]:[DESCRIPCIÓN ASIENTO]],2,FALSE),"")</f>
        <v/>
      </c>
      <c r="N244" s="94" t="str">
        <f>IFERROR(VLOOKUP(Tabla4[[#This Row],[Forma de pago]],'NO BORRAR'!$H$2:$I$6,2,FALSE),"")</f>
        <v/>
      </c>
      <c r="O244" s="95" t="str">
        <f>IF(Tabla4[[#This Row],[Total factura / recibí (3)]]="","",Tabla4[[#This Row],[Total factura / recibí (3)]])</f>
        <v/>
      </c>
      <c r="P244" s="95" t="str">
        <f>IF(Tabla4[[#This Row],[Total factura / recibí (3)]]="","",Tabla4[[#This Row],[Total factura / recibí (3)]])</f>
        <v/>
      </c>
      <c r="Q24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4" s="93" t="str">
        <f>IFERROR(IF(A244="CHEQUE","",IF(A244="EFECTIVO","EFECTIVO",IF(A244="TRANSFERENCIA",VLOOKUP(Tabla4[[#This Row],[Concepto]]&amp;"/"&amp;Tabla4[[#This Row],[Relación con el proyecto]],Tabla7[[Concepto/Relación con el proyecto]:[Nº DOCUMENTO]],5,FALSE),IF(A244="TARJETA PREPAGO",VLOOKUP(Tabla4[[#This Row],[Concepto]]&amp;"/"&amp;Tabla4[[#This Row],[Relación con el proyecto]],Tabla7[[Concepto/Relación con el proyecto]:[Nº DOCUMENTO]],5,FALSE),"")))),"")</f>
        <v/>
      </c>
      <c r="S244" s="94" t="str">
        <f ca="1">IFERROR(INDEX(USUARIOS,MATCH($E244,Tabla1[NOMBRE Y APELLIDOS DEL PARTICIPANTE],0),MATCH($S$1,Tabla1[#Headers],0)),"")</f>
        <v/>
      </c>
      <c r="T244" s="94" t="str">
        <f ca="1">IFERROR(INDEX(USUARIOS,MATCH($E244,Tabla1[NOMBRE Y APELLIDOS DEL PARTICIPANTE],0),MATCH($T$1,Tabla1[#Headers],0)),"")</f>
        <v/>
      </c>
      <c r="U244" s="94" t="str">
        <f>IF(Tabla4[[#This Row],[Nombre y apellidos del TITULAR DE LA UC]]="","",Tabla4[[#This Row],[Nombre y apellidos del TITULAR DE LA UC]])</f>
        <v/>
      </c>
      <c r="V244" s="96" t="str">
        <f>IFERROR(VLOOKUP(Tabla4[[#This Row],[Mes de Imputación]],'NO BORRAR'!$E$1:$G$13,2,FALSE),"")</f>
        <v/>
      </c>
      <c r="W244" s="96" t="str">
        <f>IFERROR(VLOOKUP(Tabla4[[#This Row],[Mes de Imputación]],'NO BORRAR'!$E$1:$G$13,3,FALSE),"")</f>
        <v/>
      </c>
      <c r="X244" s="94" t="str">
        <f>IFERROR(VLOOKUP(Tabla4[[#This Row],[Actuación]],'NO BORRAR'!$B$1:$D$8,3,FALSE),"")</f>
        <v/>
      </c>
      <c r="Y244" s="97" t="str">
        <f>IFERROR(VLOOKUP(Tabla4[[#This Row],[Localización]],'NO BORRAR'!$G$15:$H$24,2,FALSE),"")</f>
        <v/>
      </c>
      <c r="Z244" s="93" t="str">
        <f>IFERROR(VLOOKUP(Tabla4[[#This Row],[Actuación]],'NO BORRAR'!$B$1:$C$8,2,FALSE),"")</f>
        <v/>
      </c>
      <c r="AA244" s="93" t="str">
        <f>IF(Tabla4[[#This Row],[Forma de pago]]="TRANSFERENCIA",IFERROR(INDEX(USUARIOS,MATCH($E244,Tabla1[NOMBRE Y APELLIDOS DEL PARTICIPANTE],0),MATCH(A244,Tabla1[#Headers],0)),""),"")</f>
        <v/>
      </c>
      <c r="AB244" s="98" t="str">
        <f>IF(Tabla4[[#This Row],[Forma de pago]]="TARJETA PREPAGO",IFERROR(INDEX(USUARIOS,MATCH($E244,Tabla1[NOMBRE Y APELLIDOS DEL PARTICIPANTE],0),MATCH(A244,Tabla1[#Headers],0)),""),"")</f>
        <v/>
      </c>
      <c r="AC244" s="73" t="str">
        <f>IF(Tabla4[[#This Row],[Forma de pago]]="CHEQUE",Tabla4[[#This Row],[Nombre y apellidos del TITULAR DE LA UC]],(IF(Tabla4[[#This Row],[Forma de pago]]="CHEQUE PORTADOR","AL PORTADOR","")))</f>
        <v/>
      </c>
    </row>
    <row r="245" spans="1:29" x14ac:dyDescent="0.25">
      <c r="A245" s="88"/>
      <c r="B245" s="88"/>
      <c r="C245" s="8"/>
      <c r="D245" s="89"/>
      <c r="E245" s="8"/>
      <c r="F245" s="8" t="str">
        <f>IFERROR(VLOOKUP(Tabla4[[#This Row],[Nombre y apellidos del TITULAR DE LA UC]],Tabla1[[NOMBRE Y APELLIDOS DEL PARTICIPANTE]:[NIE]],3,FALSE),"")</f>
        <v/>
      </c>
      <c r="G245" s="8"/>
      <c r="H245" s="8"/>
      <c r="I245" s="8"/>
      <c r="J245" s="90"/>
      <c r="K245" s="91"/>
      <c r="L245" s="92" t="str">
        <f ca="1">IFERROR(INDEX(USUARIOS,MATCH($E245,Tabla1[NOMBRE Y APELLIDOS DEL PARTICIPANTE],0),MATCH($L$1,Tabla1[#Headers],0)),"")</f>
        <v/>
      </c>
      <c r="M245" s="93" t="str">
        <f>IFERROR(VLOOKUP(Tabla4[[#This Row],[Concepto]]&amp;"/"&amp;Tabla4[[#This Row],[Relación con el proyecto]],Tabla7[[Concepto/Relación con el proyecto]:[DESCRIPCIÓN ASIENTO]],2,FALSE),"")</f>
        <v/>
      </c>
      <c r="N245" s="94" t="str">
        <f>IFERROR(VLOOKUP(Tabla4[[#This Row],[Forma de pago]],'NO BORRAR'!$H$2:$I$6,2,FALSE),"")</f>
        <v/>
      </c>
      <c r="O245" s="95" t="str">
        <f>IF(Tabla4[[#This Row],[Total factura / recibí (3)]]="","",Tabla4[[#This Row],[Total factura / recibí (3)]])</f>
        <v/>
      </c>
      <c r="P245" s="95" t="str">
        <f>IF(Tabla4[[#This Row],[Total factura / recibí (3)]]="","",Tabla4[[#This Row],[Total factura / recibí (3)]])</f>
        <v/>
      </c>
      <c r="Q24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5" s="93" t="str">
        <f>IFERROR(IF(A245="CHEQUE","",IF(A245="EFECTIVO","EFECTIVO",IF(A245="TRANSFERENCIA",VLOOKUP(Tabla4[[#This Row],[Concepto]]&amp;"/"&amp;Tabla4[[#This Row],[Relación con el proyecto]],Tabla7[[Concepto/Relación con el proyecto]:[Nº DOCUMENTO]],5,FALSE),IF(A245="TARJETA PREPAGO",VLOOKUP(Tabla4[[#This Row],[Concepto]]&amp;"/"&amp;Tabla4[[#This Row],[Relación con el proyecto]],Tabla7[[Concepto/Relación con el proyecto]:[Nº DOCUMENTO]],5,FALSE),"")))),"")</f>
        <v/>
      </c>
      <c r="S245" s="94" t="str">
        <f ca="1">IFERROR(INDEX(USUARIOS,MATCH($E245,Tabla1[NOMBRE Y APELLIDOS DEL PARTICIPANTE],0),MATCH($S$1,Tabla1[#Headers],0)),"")</f>
        <v/>
      </c>
      <c r="T245" s="94" t="str">
        <f ca="1">IFERROR(INDEX(USUARIOS,MATCH($E245,Tabla1[NOMBRE Y APELLIDOS DEL PARTICIPANTE],0),MATCH($T$1,Tabla1[#Headers],0)),"")</f>
        <v/>
      </c>
      <c r="U245" s="94" t="str">
        <f>IF(Tabla4[[#This Row],[Nombre y apellidos del TITULAR DE LA UC]]="","",Tabla4[[#This Row],[Nombre y apellidos del TITULAR DE LA UC]])</f>
        <v/>
      </c>
      <c r="V245" s="96" t="str">
        <f>IFERROR(VLOOKUP(Tabla4[[#This Row],[Mes de Imputación]],'NO BORRAR'!$E$1:$G$13,2,FALSE),"")</f>
        <v/>
      </c>
      <c r="W245" s="96" t="str">
        <f>IFERROR(VLOOKUP(Tabla4[[#This Row],[Mes de Imputación]],'NO BORRAR'!$E$1:$G$13,3,FALSE),"")</f>
        <v/>
      </c>
      <c r="X245" s="94" t="str">
        <f>IFERROR(VLOOKUP(Tabla4[[#This Row],[Actuación]],'NO BORRAR'!$B$1:$D$8,3,FALSE),"")</f>
        <v/>
      </c>
      <c r="Y245" s="97" t="str">
        <f>IFERROR(VLOOKUP(Tabla4[[#This Row],[Localización]],'NO BORRAR'!$G$15:$H$24,2,FALSE),"")</f>
        <v/>
      </c>
      <c r="Z245" s="93" t="str">
        <f>IFERROR(VLOOKUP(Tabla4[[#This Row],[Actuación]],'NO BORRAR'!$B$1:$C$8,2,FALSE),"")</f>
        <v/>
      </c>
      <c r="AA245" s="93" t="str">
        <f>IF(Tabla4[[#This Row],[Forma de pago]]="TRANSFERENCIA",IFERROR(INDEX(USUARIOS,MATCH($E245,Tabla1[NOMBRE Y APELLIDOS DEL PARTICIPANTE],0),MATCH(A245,Tabla1[#Headers],0)),""),"")</f>
        <v/>
      </c>
      <c r="AB245" s="98" t="str">
        <f>IF(Tabla4[[#This Row],[Forma de pago]]="TARJETA PREPAGO",IFERROR(INDEX(USUARIOS,MATCH($E245,Tabla1[NOMBRE Y APELLIDOS DEL PARTICIPANTE],0),MATCH(A245,Tabla1[#Headers],0)),""),"")</f>
        <v/>
      </c>
      <c r="AC245" s="73" t="str">
        <f>IF(Tabla4[[#This Row],[Forma de pago]]="CHEQUE",Tabla4[[#This Row],[Nombre y apellidos del TITULAR DE LA UC]],(IF(Tabla4[[#This Row],[Forma de pago]]="CHEQUE PORTADOR","AL PORTADOR","")))</f>
        <v/>
      </c>
    </row>
    <row r="246" spans="1:29" x14ac:dyDescent="0.25">
      <c r="A246" s="88"/>
      <c r="B246" s="88"/>
      <c r="C246" s="8"/>
      <c r="D246" s="89"/>
      <c r="E246" s="8"/>
      <c r="F246" s="8" t="str">
        <f>IFERROR(VLOOKUP(Tabla4[[#This Row],[Nombre y apellidos del TITULAR DE LA UC]],Tabla1[[NOMBRE Y APELLIDOS DEL PARTICIPANTE]:[NIE]],3,FALSE),"")</f>
        <v/>
      </c>
      <c r="G246" s="8"/>
      <c r="H246" s="8"/>
      <c r="I246" s="8"/>
      <c r="J246" s="90"/>
      <c r="K246" s="91"/>
      <c r="L246" s="92" t="str">
        <f ca="1">IFERROR(INDEX(USUARIOS,MATCH($E246,Tabla1[NOMBRE Y APELLIDOS DEL PARTICIPANTE],0),MATCH($L$1,Tabla1[#Headers],0)),"")</f>
        <v/>
      </c>
      <c r="M246" s="93" t="str">
        <f>IFERROR(VLOOKUP(Tabla4[[#This Row],[Concepto]]&amp;"/"&amp;Tabla4[[#This Row],[Relación con el proyecto]],Tabla7[[Concepto/Relación con el proyecto]:[DESCRIPCIÓN ASIENTO]],2,FALSE),"")</f>
        <v/>
      </c>
      <c r="N246" s="94" t="str">
        <f>IFERROR(VLOOKUP(Tabla4[[#This Row],[Forma de pago]],'NO BORRAR'!$H$2:$I$6,2,FALSE),"")</f>
        <v/>
      </c>
      <c r="O246" s="95" t="str">
        <f>IF(Tabla4[[#This Row],[Total factura / recibí (3)]]="","",Tabla4[[#This Row],[Total factura / recibí (3)]])</f>
        <v/>
      </c>
      <c r="P246" s="95" t="str">
        <f>IF(Tabla4[[#This Row],[Total factura / recibí (3)]]="","",Tabla4[[#This Row],[Total factura / recibí (3)]])</f>
        <v/>
      </c>
      <c r="Q24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6" s="93" t="str">
        <f>IFERROR(IF(A246="CHEQUE","",IF(A246="EFECTIVO","EFECTIVO",IF(A246="TRANSFERENCIA",VLOOKUP(Tabla4[[#This Row],[Concepto]]&amp;"/"&amp;Tabla4[[#This Row],[Relación con el proyecto]],Tabla7[[Concepto/Relación con el proyecto]:[Nº DOCUMENTO]],5,FALSE),IF(A246="TARJETA PREPAGO",VLOOKUP(Tabla4[[#This Row],[Concepto]]&amp;"/"&amp;Tabla4[[#This Row],[Relación con el proyecto]],Tabla7[[Concepto/Relación con el proyecto]:[Nº DOCUMENTO]],5,FALSE),"")))),"")</f>
        <v/>
      </c>
      <c r="S246" s="94" t="str">
        <f ca="1">IFERROR(INDEX(USUARIOS,MATCH($E246,Tabla1[NOMBRE Y APELLIDOS DEL PARTICIPANTE],0),MATCH($S$1,Tabla1[#Headers],0)),"")</f>
        <v/>
      </c>
      <c r="T246" s="94" t="str">
        <f ca="1">IFERROR(INDEX(USUARIOS,MATCH($E246,Tabla1[NOMBRE Y APELLIDOS DEL PARTICIPANTE],0),MATCH($T$1,Tabla1[#Headers],0)),"")</f>
        <v/>
      </c>
      <c r="U246" s="94" t="str">
        <f>IF(Tabla4[[#This Row],[Nombre y apellidos del TITULAR DE LA UC]]="","",Tabla4[[#This Row],[Nombre y apellidos del TITULAR DE LA UC]])</f>
        <v/>
      </c>
      <c r="V246" s="96" t="str">
        <f>IFERROR(VLOOKUP(Tabla4[[#This Row],[Mes de Imputación]],'NO BORRAR'!$E$1:$G$13,2,FALSE),"")</f>
        <v/>
      </c>
      <c r="W246" s="96" t="str">
        <f>IFERROR(VLOOKUP(Tabla4[[#This Row],[Mes de Imputación]],'NO BORRAR'!$E$1:$G$13,3,FALSE),"")</f>
        <v/>
      </c>
      <c r="X246" s="94" t="str">
        <f>IFERROR(VLOOKUP(Tabla4[[#This Row],[Actuación]],'NO BORRAR'!$B$1:$D$8,3,FALSE),"")</f>
        <v/>
      </c>
      <c r="Y246" s="97" t="str">
        <f>IFERROR(VLOOKUP(Tabla4[[#This Row],[Localización]],'NO BORRAR'!$G$15:$H$24,2,FALSE),"")</f>
        <v/>
      </c>
      <c r="Z246" s="93" t="str">
        <f>IFERROR(VLOOKUP(Tabla4[[#This Row],[Actuación]],'NO BORRAR'!$B$1:$C$8,2,FALSE),"")</f>
        <v/>
      </c>
      <c r="AA246" s="93" t="str">
        <f>IF(Tabla4[[#This Row],[Forma de pago]]="TRANSFERENCIA",IFERROR(INDEX(USUARIOS,MATCH($E246,Tabla1[NOMBRE Y APELLIDOS DEL PARTICIPANTE],0),MATCH(A246,Tabla1[#Headers],0)),""),"")</f>
        <v/>
      </c>
      <c r="AB246" s="98" t="str">
        <f>IF(Tabla4[[#This Row],[Forma de pago]]="TARJETA PREPAGO",IFERROR(INDEX(USUARIOS,MATCH($E246,Tabla1[NOMBRE Y APELLIDOS DEL PARTICIPANTE],0),MATCH(A246,Tabla1[#Headers],0)),""),"")</f>
        <v/>
      </c>
      <c r="AC246" s="73" t="str">
        <f>IF(Tabla4[[#This Row],[Forma de pago]]="CHEQUE",Tabla4[[#This Row],[Nombre y apellidos del TITULAR DE LA UC]],(IF(Tabla4[[#This Row],[Forma de pago]]="CHEQUE PORTADOR","AL PORTADOR","")))</f>
        <v/>
      </c>
    </row>
    <row r="247" spans="1:29" x14ac:dyDescent="0.25">
      <c r="A247" s="88"/>
      <c r="B247" s="88"/>
      <c r="C247" s="8"/>
      <c r="D247" s="89"/>
      <c r="E247" s="8"/>
      <c r="F247" s="8" t="str">
        <f>IFERROR(VLOOKUP(Tabla4[[#This Row],[Nombre y apellidos del TITULAR DE LA UC]],Tabla1[[NOMBRE Y APELLIDOS DEL PARTICIPANTE]:[NIE]],3,FALSE),"")</f>
        <v/>
      </c>
      <c r="G247" s="8"/>
      <c r="H247" s="8"/>
      <c r="I247" s="8"/>
      <c r="J247" s="90"/>
      <c r="K247" s="91"/>
      <c r="L247" s="92" t="str">
        <f ca="1">IFERROR(INDEX(USUARIOS,MATCH($E247,Tabla1[NOMBRE Y APELLIDOS DEL PARTICIPANTE],0),MATCH($L$1,Tabla1[#Headers],0)),"")</f>
        <v/>
      </c>
      <c r="M247" s="93" t="str">
        <f>IFERROR(VLOOKUP(Tabla4[[#This Row],[Concepto]]&amp;"/"&amp;Tabla4[[#This Row],[Relación con el proyecto]],Tabla7[[Concepto/Relación con el proyecto]:[DESCRIPCIÓN ASIENTO]],2,FALSE),"")</f>
        <v/>
      </c>
      <c r="N247" s="94" t="str">
        <f>IFERROR(VLOOKUP(Tabla4[[#This Row],[Forma de pago]],'NO BORRAR'!$H$2:$I$6,2,FALSE),"")</f>
        <v/>
      </c>
      <c r="O247" s="95" t="str">
        <f>IF(Tabla4[[#This Row],[Total factura / recibí (3)]]="","",Tabla4[[#This Row],[Total factura / recibí (3)]])</f>
        <v/>
      </c>
      <c r="P247" s="95" t="str">
        <f>IF(Tabla4[[#This Row],[Total factura / recibí (3)]]="","",Tabla4[[#This Row],[Total factura / recibí (3)]])</f>
        <v/>
      </c>
      <c r="Q24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7" s="93" t="str">
        <f>IFERROR(IF(A247="CHEQUE","",IF(A247="EFECTIVO","EFECTIVO",IF(A247="TRANSFERENCIA",VLOOKUP(Tabla4[[#This Row],[Concepto]]&amp;"/"&amp;Tabla4[[#This Row],[Relación con el proyecto]],Tabla7[[Concepto/Relación con el proyecto]:[Nº DOCUMENTO]],5,FALSE),IF(A247="TARJETA PREPAGO",VLOOKUP(Tabla4[[#This Row],[Concepto]]&amp;"/"&amp;Tabla4[[#This Row],[Relación con el proyecto]],Tabla7[[Concepto/Relación con el proyecto]:[Nº DOCUMENTO]],5,FALSE),"")))),"")</f>
        <v/>
      </c>
      <c r="S247" s="94" t="str">
        <f ca="1">IFERROR(INDEX(USUARIOS,MATCH($E247,Tabla1[NOMBRE Y APELLIDOS DEL PARTICIPANTE],0),MATCH($S$1,Tabla1[#Headers],0)),"")</f>
        <v/>
      </c>
      <c r="T247" s="94" t="str">
        <f ca="1">IFERROR(INDEX(USUARIOS,MATCH($E247,Tabla1[NOMBRE Y APELLIDOS DEL PARTICIPANTE],0),MATCH($T$1,Tabla1[#Headers],0)),"")</f>
        <v/>
      </c>
      <c r="U247" s="94" t="str">
        <f>IF(Tabla4[[#This Row],[Nombre y apellidos del TITULAR DE LA UC]]="","",Tabla4[[#This Row],[Nombre y apellidos del TITULAR DE LA UC]])</f>
        <v/>
      </c>
      <c r="V247" s="96" t="str">
        <f>IFERROR(VLOOKUP(Tabla4[[#This Row],[Mes de Imputación]],'NO BORRAR'!$E$1:$G$13,2,FALSE),"")</f>
        <v/>
      </c>
      <c r="W247" s="96" t="str">
        <f>IFERROR(VLOOKUP(Tabla4[[#This Row],[Mes de Imputación]],'NO BORRAR'!$E$1:$G$13,3,FALSE),"")</f>
        <v/>
      </c>
      <c r="X247" s="94" t="str">
        <f>IFERROR(VLOOKUP(Tabla4[[#This Row],[Actuación]],'NO BORRAR'!$B$1:$D$8,3,FALSE),"")</f>
        <v/>
      </c>
      <c r="Y247" s="97" t="str">
        <f>IFERROR(VLOOKUP(Tabla4[[#This Row],[Localización]],'NO BORRAR'!$G$15:$H$24,2,FALSE),"")</f>
        <v/>
      </c>
      <c r="Z247" s="93" t="str">
        <f>IFERROR(VLOOKUP(Tabla4[[#This Row],[Actuación]],'NO BORRAR'!$B$1:$C$8,2,FALSE),"")</f>
        <v/>
      </c>
      <c r="AA247" s="93" t="str">
        <f>IF(Tabla4[[#This Row],[Forma de pago]]="TRANSFERENCIA",IFERROR(INDEX(USUARIOS,MATCH($E247,Tabla1[NOMBRE Y APELLIDOS DEL PARTICIPANTE],0),MATCH(A247,Tabla1[#Headers],0)),""),"")</f>
        <v/>
      </c>
      <c r="AB247" s="98" t="str">
        <f>IF(Tabla4[[#This Row],[Forma de pago]]="TARJETA PREPAGO",IFERROR(INDEX(USUARIOS,MATCH($E247,Tabla1[NOMBRE Y APELLIDOS DEL PARTICIPANTE],0),MATCH(A247,Tabla1[#Headers],0)),""),"")</f>
        <v/>
      </c>
      <c r="AC247" s="73" t="str">
        <f>IF(Tabla4[[#This Row],[Forma de pago]]="CHEQUE",Tabla4[[#This Row],[Nombre y apellidos del TITULAR DE LA UC]],(IF(Tabla4[[#This Row],[Forma de pago]]="CHEQUE PORTADOR","AL PORTADOR","")))</f>
        <v/>
      </c>
    </row>
    <row r="248" spans="1:29" x14ac:dyDescent="0.25">
      <c r="A248" s="88"/>
      <c r="B248" s="88"/>
      <c r="C248" s="8"/>
      <c r="D248" s="89"/>
      <c r="E248" s="8"/>
      <c r="F248" s="8" t="str">
        <f>IFERROR(VLOOKUP(Tabla4[[#This Row],[Nombre y apellidos del TITULAR DE LA UC]],Tabla1[[NOMBRE Y APELLIDOS DEL PARTICIPANTE]:[NIE]],3,FALSE),"")</f>
        <v/>
      </c>
      <c r="G248" s="8"/>
      <c r="H248" s="8"/>
      <c r="I248" s="8"/>
      <c r="J248" s="90"/>
      <c r="K248" s="91"/>
      <c r="L248" s="92" t="str">
        <f ca="1">IFERROR(INDEX(USUARIOS,MATCH($E248,Tabla1[NOMBRE Y APELLIDOS DEL PARTICIPANTE],0),MATCH($L$1,Tabla1[#Headers],0)),"")</f>
        <v/>
      </c>
      <c r="M248" s="93" t="str">
        <f>IFERROR(VLOOKUP(Tabla4[[#This Row],[Concepto]]&amp;"/"&amp;Tabla4[[#This Row],[Relación con el proyecto]],Tabla7[[Concepto/Relación con el proyecto]:[DESCRIPCIÓN ASIENTO]],2,FALSE),"")</f>
        <v/>
      </c>
      <c r="N248" s="94" t="str">
        <f>IFERROR(VLOOKUP(Tabla4[[#This Row],[Forma de pago]],'NO BORRAR'!$H$2:$I$6,2,FALSE),"")</f>
        <v/>
      </c>
      <c r="O248" s="95" t="str">
        <f>IF(Tabla4[[#This Row],[Total factura / recibí (3)]]="","",Tabla4[[#This Row],[Total factura / recibí (3)]])</f>
        <v/>
      </c>
      <c r="P248" s="95" t="str">
        <f>IF(Tabla4[[#This Row],[Total factura / recibí (3)]]="","",Tabla4[[#This Row],[Total factura / recibí (3)]])</f>
        <v/>
      </c>
      <c r="Q24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8" s="93" t="str">
        <f>IFERROR(IF(A248="CHEQUE","",IF(A248="EFECTIVO","EFECTIVO",IF(A248="TRANSFERENCIA",VLOOKUP(Tabla4[[#This Row],[Concepto]]&amp;"/"&amp;Tabla4[[#This Row],[Relación con el proyecto]],Tabla7[[Concepto/Relación con el proyecto]:[Nº DOCUMENTO]],5,FALSE),IF(A248="TARJETA PREPAGO",VLOOKUP(Tabla4[[#This Row],[Concepto]]&amp;"/"&amp;Tabla4[[#This Row],[Relación con el proyecto]],Tabla7[[Concepto/Relación con el proyecto]:[Nº DOCUMENTO]],5,FALSE),"")))),"")</f>
        <v/>
      </c>
      <c r="S248" s="94" t="str">
        <f ca="1">IFERROR(INDEX(USUARIOS,MATCH($E248,Tabla1[NOMBRE Y APELLIDOS DEL PARTICIPANTE],0),MATCH($S$1,Tabla1[#Headers],0)),"")</f>
        <v/>
      </c>
      <c r="T248" s="94" t="str">
        <f ca="1">IFERROR(INDEX(USUARIOS,MATCH($E248,Tabla1[NOMBRE Y APELLIDOS DEL PARTICIPANTE],0),MATCH($T$1,Tabla1[#Headers],0)),"")</f>
        <v/>
      </c>
      <c r="U248" s="94" t="str">
        <f>IF(Tabla4[[#This Row],[Nombre y apellidos del TITULAR DE LA UC]]="","",Tabla4[[#This Row],[Nombre y apellidos del TITULAR DE LA UC]])</f>
        <v/>
      </c>
      <c r="V248" s="96" t="str">
        <f>IFERROR(VLOOKUP(Tabla4[[#This Row],[Mes de Imputación]],'NO BORRAR'!$E$1:$G$13,2,FALSE),"")</f>
        <v/>
      </c>
      <c r="W248" s="96" t="str">
        <f>IFERROR(VLOOKUP(Tabla4[[#This Row],[Mes de Imputación]],'NO BORRAR'!$E$1:$G$13,3,FALSE),"")</f>
        <v/>
      </c>
      <c r="X248" s="94" t="str">
        <f>IFERROR(VLOOKUP(Tabla4[[#This Row],[Actuación]],'NO BORRAR'!$B$1:$D$8,3,FALSE),"")</f>
        <v/>
      </c>
      <c r="Y248" s="97" t="str">
        <f>IFERROR(VLOOKUP(Tabla4[[#This Row],[Localización]],'NO BORRAR'!$G$15:$H$24,2,FALSE),"")</f>
        <v/>
      </c>
      <c r="Z248" s="93" t="str">
        <f>IFERROR(VLOOKUP(Tabla4[[#This Row],[Actuación]],'NO BORRAR'!$B$1:$C$8,2,FALSE),"")</f>
        <v/>
      </c>
      <c r="AA248" s="93" t="str">
        <f>IF(Tabla4[[#This Row],[Forma de pago]]="TRANSFERENCIA",IFERROR(INDEX(USUARIOS,MATCH($E248,Tabla1[NOMBRE Y APELLIDOS DEL PARTICIPANTE],0),MATCH(A248,Tabla1[#Headers],0)),""),"")</f>
        <v/>
      </c>
      <c r="AB248" s="98" t="str">
        <f>IF(Tabla4[[#This Row],[Forma de pago]]="TARJETA PREPAGO",IFERROR(INDEX(USUARIOS,MATCH($E248,Tabla1[NOMBRE Y APELLIDOS DEL PARTICIPANTE],0),MATCH(A248,Tabla1[#Headers],0)),""),"")</f>
        <v/>
      </c>
      <c r="AC248" s="73" t="str">
        <f>IF(Tabla4[[#This Row],[Forma de pago]]="CHEQUE",Tabla4[[#This Row],[Nombre y apellidos del TITULAR DE LA UC]],(IF(Tabla4[[#This Row],[Forma de pago]]="CHEQUE PORTADOR","AL PORTADOR","")))</f>
        <v/>
      </c>
    </row>
    <row r="249" spans="1:29" x14ac:dyDescent="0.25">
      <c r="A249" s="88"/>
      <c r="B249" s="88"/>
      <c r="C249" s="8"/>
      <c r="D249" s="89"/>
      <c r="E249" s="8"/>
      <c r="F249" s="8" t="str">
        <f>IFERROR(VLOOKUP(Tabla4[[#This Row],[Nombre y apellidos del TITULAR DE LA UC]],Tabla1[[NOMBRE Y APELLIDOS DEL PARTICIPANTE]:[NIE]],3,FALSE),"")</f>
        <v/>
      </c>
      <c r="G249" s="8"/>
      <c r="H249" s="8"/>
      <c r="I249" s="8"/>
      <c r="J249" s="90"/>
      <c r="K249" s="91"/>
      <c r="L249" s="92" t="str">
        <f ca="1">IFERROR(INDEX(USUARIOS,MATCH($E249,Tabla1[NOMBRE Y APELLIDOS DEL PARTICIPANTE],0),MATCH($L$1,Tabla1[#Headers],0)),"")</f>
        <v/>
      </c>
      <c r="M249" s="93" t="str">
        <f>IFERROR(VLOOKUP(Tabla4[[#This Row],[Concepto]]&amp;"/"&amp;Tabla4[[#This Row],[Relación con el proyecto]],Tabla7[[Concepto/Relación con el proyecto]:[DESCRIPCIÓN ASIENTO]],2,FALSE),"")</f>
        <v/>
      </c>
      <c r="N249" s="94" t="str">
        <f>IFERROR(VLOOKUP(Tabla4[[#This Row],[Forma de pago]],'NO BORRAR'!$H$2:$I$6,2,FALSE),"")</f>
        <v/>
      </c>
      <c r="O249" s="95" t="str">
        <f>IF(Tabla4[[#This Row],[Total factura / recibí (3)]]="","",Tabla4[[#This Row],[Total factura / recibí (3)]])</f>
        <v/>
      </c>
      <c r="P249" s="95" t="str">
        <f>IF(Tabla4[[#This Row],[Total factura / recibí (3)]]="","",Tabla4[[#This Row],[Total factura / recibí (3)]])</f>
        <v/>
      </c>
      <c r="Q24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49" s="93" t="str">
        <f>IFERROR(IF(A249="CHEQUE","",IF(A249="EFECTIVO","EFECTIVO",IF(A249="TRANSFERENCIA",VLOOKUP(Tabla4[[#This Row],[Concepto]]&amp;"/"&amp;Tabla4[[#This Row],[Relación con el proyecto]],Tabla7[[Concepto/Relación con el proyecto]:[Nº DOCUMENTO]],5,FALSE),IF(A249="TARJETA PREPAGO",VLOOKUP(Tabla4[[#This Row],[Concepto]]&amp;"/"&amp;Tabla4[[#This Row],[Relación con el proyecto]],Tabla7[[Concepto/Relación con el proyecto]:[Nº DOCUMENTO]],5,FALSE),"")))),"")</f>
        <v/>
      </c>
      <c r="S249" s="94" t="str">
        <f ca="1">IFERROR(INDEX(USUARIOS,MATCH($E249,Tabla1[NOMBRE Y APELLIDOS DEL PARTICIPANTE],0),MATCH($S$1,Tabla1[#Headers],0)),"")</f>
        <v/>
      </c>
      <c r="T249" s="94" t="str">
        <f ca="1">IFERROR(INDEX(USUARIOS,MATCH($E249,Tabla1[NOMBRE Y APELLIDOS DEL PARTICIPANTE],0),MATCH($T$1,Tabla1[#Headers],0)),"")</f>
        <v/>
      </c>
      <c r="U249" s="94" t="str">
        <f>IF(Tabla4[[#This Row],[Nombre y apellidos del TITULAR DE LA UC]]="","",Tabla4[[#This Row],[Nombre y apellidos del TITULAR DE LA UC]])</f>
        <v/>
      </c>
      <c r="V249" s="96" t="str">
        <f>IFERROR(VLOOKUP(Tabla4[[#This Row],[Mes de Imputación]],'NO BORRAR'!$E$1:$G$13,2,FALSE),"")</f>
        <v/>
      </c>
      <c r="W249" s="96" t="str">
        <f>IFERROR(VLOOKUP(Tabla4[[#This Row],[Mes de Imputación]],'NO BORRAR'!$E$1:$G$13,3,FALSE),"")</f>
        <v/>
      </c>
      <c r="X249" s="94" t="str">
        <f>IFERROR(VLOOKUP(Tabla4[[#This Row],[Actuación]],'NO BORRAR'!$B$1:$D$8,3,FALSE),"")</f>
        <v/>
      </c>
      <c r="Y249" s="97" t="str">
        <f>IFERROR(VLOOKUP(Tabla4[[#This Row],[Localización]],'NO BORRAR'!$G$15:$H$24,2,FALSE),"")</f>
        <v/>
      </c>
      <c r="Z249" s="93" t="str">
        <f>IFERROR(VLOOKUP(Tabla4[[#This Row],[Actuación]],'NO BORRAR'!$B$1:$C$8,2,FALSE),"")</f>
        <v/>
      </c>
      <c r="AA249" s="93" t="str">
        <f>IF(Tabla4[[#This Row],[Forma de pago]]="TRANSFERENCIA",IFERROR(INDEX(USUARIOS,MATCH($E249,Tabla1[NOMBRE Y APELLIDOS DEL PARTICIPANTE],0),MATCH(A249,Tabla1[#Headers],0)),""),"")</f>
        <v/>
      </c>
      <c r="AB249" s="98" t="str">
        <f>IF(Tabla4[[#This Row],[Forma de pago]]="TARJETA PREPAGO",IFERROR(INDEX(USUARIOS,MATCH($E249,Tabla1[NOMBRE Y APELLIDOS DEL PARTICIPANTE],0),MATCH(A249,Tabla1[#Headers],0)),""),"")</f>
        <v/>
      </c>
      <c r="AC249" s="73" t="str">
        <f>IF(Tabla4[[#This Row],[Forma de pago]]="CHEQUE",Tabla4[[#This Row],[Nombre y apellidos del TITULAR DE LA UC]],(IF(Tabla4[[#This Row],[Forma de pago]]="CHEQUE PORTADOR","AL PORTADOR","")))</f>
        <v/>
      </c>
    </row>
    <row r="250" spans="1:29" x14ac:dyDescent="0.25">
      <c r="A250" s="88"/>
      <c r="B250" s="88"/>
      <c r="C250" s="8"/>
      <c r="D250" s="89"/>
      <c r="E250" s="8"/>
      <c r="F250" s="8" t="str">
        <f>IFERROR(VLOOKUP(Tabla4[[#This Row],[Nombre y apellidos del TITULAR DE LA UC]],Tabla1[[NOMBRE Y APELLIDOS DEL PARTICIPANTE]:[NIE]],3,FALSE),"")</f>
        <v/>
      </c>
      <c r="G250" s="8"/>
      <c r="H250" s="8"/>
      <c r="I250" s="8"/>
      <c r="J250" s="90"/>
      <c r="K250" s="91"/>
      <c r="L250" s="92" t="str">
        <f ca="1">IFERROR(INDEX(USUARIOS,MATCH($E250,Tabla1[NOMBRE Y APELLIDOS DEL PARTICIPANTE],0),MATCH($L$1,Tabla1[#Headers],0)),"")</f>
        <v/>
      </c>
      <c r="M250" s="93" t="str">
        <f>IFERROR(VLOOKUP(Tabla4[[#This Row],[Concepto]]&amp;"/"&amp;Tabla4[[#This Row],[Relación con el proyecto]],Tabla7[[Concepto/Relación con el proyecto]:[DESCRIPCIÓN ASIENTO]],2,FALSE),"")</f>
        <v/>
      </c>
      <c r="N250" s="94" t="str">
        <f>IFERROR(VLOOKUP(Tabla4[[#This Row],[Forma de pago]],'NO BORRAR'!$H$2:$I$6,2,FALSE),"")</f>
        <v/>
      </c>
      <c r="O250" s="95" t="str">
        <f>IF(Tabla4[[#This Row],[Total factura / recibí (3)]]="","",Tabla4[[#This Row],[Total factura / recibí (3)]])</f>
        <v/>
      </c>
      <c r="P250" s="95" t="str">
        <f>IF(Tabla4[[#This Row],[Total factura / recibí (3)]]="","",Tabla4[[#This Row],[Total factura / recibí (3)]])</f>
        <v/>
      </c>
      <c r="Q25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0" s="93" t="str">
        <f>IFERROR(IF(A250="CHEQUE","",IF(A250="EFECTIVO","EFECTIVO",IF(A250="TRANSFERENCIA",VLOOKUP(Tabla4[[#This Row],[Concepto]]&amp;"/"&amp;Tabla4[[#This Row],[Relación con el proyecto]],Tabla7[[Concepto/Relación con el proyecto]:[Nº DOCUMENTO]],5,FALSE),IF(A250="TARJETA PREPAGO",VLOOKUP(Tabla4[[#This Row],[Concepto]]&amp;"/"&amp;Tabla4[[#This Row],[Relación con el proyecto]],Tabla7[[Concepto/Relación con el proyecto]:[Nº DOCUMENTO]],5,FALSE),"")))),"")</f>
        <v/>
      </c>
      <c r="S250" s="94" t="str">
        <f ca="1">IFERROR(INDEX(USUARIOS,MATCH($E250,Tabla1[NOMBRE Y APELLIDOS DEL PARTICIPANTE],0),MATCH($S$1,Tabla1[#Headers],0)),"")</f>
        <v/>
      </c>
      <c r="T250" s="94" t="str">
        <f ca="1">IFERROR(INDEX(USUARIOS,MATCH($E250,Tabla1[NOMBRE Y APELLIDOS DEL PARTICIPANTE],0),MATCH($T$1,Tabla1[#Headers],0)),"")</f>
        <v/>
      </c>
      <c r="U250" s="94" t="str">
        <f>IF(Tabla4[[#This Row],[Nombre y apellidos del TITULAR DE LA UC]]="","",Tabla4[[#This Row],[Nombre y apellidos del TITULAR DE LA UC]])</f>
        <v/>
      </c>
      <c r="V250" s="96" t="str">
        <f>IFERROR(VLOOKUP(Tabla4[[#This Row],[Mes de Imputación]],'NO BORRAR'!$E$1:$G$13,2,FALSE),"")</f>
        <v/>
      </c>
      <c r="W250" s="96" t="str">
        <f>IFERROR(VLOOKUP(Tabla4[[#This Row],[Mes de Imputación]],'NO BORRAR'!$E$1:$G$13,3,FALSE),"")</f>
        <v/>
      </c>
      <c r="X250" s="94" t="str">
        <f>IFERROR(VLOOKUP(Tabla4[[#This Row],[Actuación]],'NO BORRAR'!$B$1:$D$8,3,FALSE),"")</f>
        <v/>
      </c>
      <c r="Y250" s="97" t="str">
        <f>IFERROR(VLOOKUP(Tabla4[[#This Row],[Localización]],'NO BORRAR'!$G$15:$H$24,2,FALSE),"")</f>
        <v/>
      </c>
      <c r="Z250" s="93" t="str">
        <f>IFERROR(VLOOKUP(Tabla4[[#This Row],[Actuación]],'NO BORRAR'!$B$1:$C$8,2,FALSE),"")</f>
        <v/>
      </c>
      <c r="AA250" s="93" t="str">
        <f>IF(Tabla4[[#This Row],[Forma de pago]]="TRANSFERENCIA",IFERROR(INDEX(USUARIOS,MATCH($E250,Tabla1[NOMBRE Y APELLIDOS DEL PARTICIPANTE],0),MATCH(A250,Tabla1[#Headers],0)),""),"")</f>
        <v/>
      </c>
      <c r="AB250" s="98" t="str">
        <f>IF(Tabla4[[#This Row],[Forma de pago]]="TARJETA PREPAGO",IFERROR(INDEX(USUARIOS,MATCH($E250,Tabla1[NOMBRE Y APELLIDOS DEL PARTICIPANTE],0),MATCH(A250,Tabla1[#Headers],0)),""),"")</f>
        <v/>
      </c>
      <c r="AC250" s="73" t="str">
        <f>IF(Tabla4[[#This Row],[Forma de pago]]="CHEQUE",Tabla4[[#This Row],[Nombre y apellidos del TITULAR DE LA UC]],(IF(Tabla4[[#This Row],[Forma de pago]]="CHEQUE PORTADOR","AL PORTADOR","")))</f>
        <v/>
      </c>
    </row>
    <row r="251" spans="1:29" x14ac:dyDescent="0.25">
      <c r="A251" s="88"/>
      <c r="B251" s="88"/>
      <c r="C251" s="8"/>
      <c r="D251" s="89"/>
      <c r="E251" s="8"/>
      <c r="F251" s="8" t="str">
        <f>IFERROR(VLOOKUP(Tabla4[[#This Row],[Nombre y apellidos del TITULAR DE LA UC]],Tabla1[[NOMBRE Y APELLIDOS DEL PARTICIPANTE]:[NIE]],3,FALSE),"")</f>
        <v/>
      </c>
      <c r="G251" s="8"/>
      <c r="H251" s="8"/>
      <c r="I251" s="8"/>
      <c r="J251" s="90"/>
      <c r="K251" s="91"/>
      <c r="L251" s="92" t="str">
        <f ca="1">IFERROR(INDEX(USUARIOS,MATCH($E251,Tabla1[NOMBRE Y APELLIDOS DEL PARTICIPANTE],0),MATCH($L$1,Tabla1[#Headers],0)),"")</f>
        <v/>
      </c>
      <c r="M251" s="93" t="str">
        <f>IFERROR(VLOOKUP(Tabla4[[#This Row],[Concepto]]&amp;"/"&amp;Tabla4[[#This Row],[Relación con el proyecto]],Tabla7[[Concepto/Relación con el proyecto]:[DESCRIPCIÓN ASIENTO]],2,FALSE),"")</f>
        <v/>
      </c>
      <c r="N251" s="94" t="str">
        <f>IFERROR(VLOOKUP(Tabla4[[#This Row],[Forma de pago]],'NO BORRAR'!$H$2:$I$6,2,FALSE),"")</f>
        <v/>
      </c>
      <c r="O251" s="95" t="str">
        <f>IF(Tabla4[[#This Row],[Total factura / recibí (3)]]="","",Tabla4[[#This Row],[Total factura / recibí (3)]])</f>
        <v/>
      </c>
      <c r="P251" s="95" t="str">
        <f>IF(Tabla4[[#This Row],[Total factura / recibí (3)]]="","",Tabla4[[#This Row],[Total factura / recibí (3)]])</f>
        <v/>
      </c>
      <c r="Q25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1" s="93" t="str">
        <f>IFERROR(IF(A251="CHEQUE","",IF(A251="EFECTIVO","EFECTIVO",IF(A251="TRANSFERENCIA",VLOOKUP(Tabla4[[#This Row],[Concepto]]&amp;"/"&amp;Tabla4[[#This Row],[Relación con el proyecto]],Tabla7[[Concepto/Relación con el proyecto]:[Nº DOCUMENTO]],5,FALSE),IF(A251="TARJETA PREPAGO",VLOOKUP(Tabla4[[#This Row],[Concepto]]&amp;"/"&amp;Tabla4[[#This Row],[Relación con el proyecto]],Tabla7[[Concepto/Relación con el proyecto]:[Nº DOCUMENTO]],5,FALSE),"")))),"")</f>
        <v/>
      </c>
      <c r="S251" s="94" t="str">
        <f ca="1">IFERROR(INDEX(USUARIOS,MATCH($E251,Tabla1[NOMBRE Y APELLIDOS DEL PARTICIPANTE],0),MATCH($S$1,Tabla1[#Headers],0)),"")</f>
        <v/>
      </c>
      <c r="T251" s="94" t="str">
        <f ca="1">IFERROR(INDEX(USUARIOS,MATCH($E251,Tabla1[NOMBRE Y APELLIDOS DEL PARTICIPANTE],0),MATCH($T$1,Tabla1[#Headers],0)),"")</f>
        <v/>
      </c>
      <c r="U251" s="94" t="str">
        <f>IF(Tabla4[[#This Row],[Nombre y apellidos del TITULAR DE LA UC]]="","",Tabla4[[#This Row],[Nombre y apellidos del TITULAR DE LA UC]])</f>
        <v/>
      </c>
      <c r="V251" s="96" t="str">
        <f>IFERROR(VLOOKUP(Tabla4[[#This Row],[Mes de Imputación]],'NO BORRAR'!$E$1:$G$13,2,FALSE),"")</f>
        <v/>
      </c>
      <c r="W251" s="96" t="str">
        <f>IFERROR(VLOOKUP(Tabla4[[#This Row],[Mes de Imputación]],'NO BORRAR'!$E$1:$G$13,3,FALSE),"")</f>
        <v/>
      </c>
      <c r="X251" s="94" t="str">
        <f>IFERROR(VLOOKUP(Tabla4[[#This Row],[Actuación]],'NO BORRAR'!$B$1:$D$8,3,FALSE),"")</f>
        <v/>
      </c>
      <c r="Y251" s="97" t="str">
        <f>IFERROR(VLOOKUP(Tabla4[[#This Row],[Localización]],'NO BORRAR'!$G$15:$H$24,2,FALSE),"")</f>
        <v/>
      </c>
      <c r="Z251" s="93" t="str">
        <f>IFERROR(VLOOKUP(Tabla4[[#This Row],[Actuación]],'NO BORRAR'!$B$1:$C$8,2,FALSE),"")</f>
        <v/>
      </c>
      <c r="AA251" s="93" t="str">
        <f>IF(Tabla4[[#This Row],[Forma de pago]]="TRANSFERENCIA",IFERROR(INDEX(USUARIOS,MATCH($E251,Tabla1[NOMBRE Y APELLIDOS DEL PARTICIPANTE],0),MATCH(A251,Tabla1[#Headers],0)),""),"")</f>
        <v/>
      </c>
      <c r="AB251" s="98" t="str">
        <f>IF(Tabla4[[#This Row],[Forma de pago]]="TARJETA PREPAGO",IFERROR(INDEX(USUARIOS,MATCH($E251,Tabla1[NOMBRE Y APELLIDOS DEL PARTICIPANTE],0),MATCH(A251,Tabla1[#Headers],0)),""),"")</f>
        <v/>
      </c>
      <c r="AC251" s="73" t="str">
        <f>IF(Tabla4[[#This Row],[Forma de pago]]="CHEQUE",Tabla4[[#This Row],[Nombre y apellidos del TITULAR DE LA UC]],(IF(Tabla4[[#This Row],[Forma de pago]]="CHEQUE PORTADOR","AL PORTADOR","")))</f>
        <v/>
      </c>
    </row>
    <row r="252" spans="1:29" x14ac:dyDescent="0.25">
      <c r="A252" s="88"/>
      <c r="B252" s="88"/>
      <c r="C252" s="8"/>
      <c r="D252" s="89"/>
      <c r="E252" s="8"/>
      <c r="F252" s="8" t="str">
        <f>IFERROR(VLOOKUP(Tabla4[[#This Row],[Nombre y apellidos del TITULAR DE LA UC]],Tabla1[[NOMBRE Y APELLIDOS DEL PARTICIPANTE]:[NIE]],3,FALSE),"")</f>
        <v/>
      </c>
      <c r="G252" s="8"/>
      <c r="H252" s="8"/>
      <c r="I252" s="8"/>
      <c r="J252" s="90"/>
      <c r="K252" s="91"/>
      <c r="L252" s="92" t="str">
        <f ca="1">IFERROR(INDEX(USUARIOS,MATCH($E252,Tabla1[NOMBRE Y APELLIDOS DEL PARTICIPANTE],0),MATCH($L$1,Tabla1[#Headers],0)),"")</f>
        <v/>
      </c>
      <c r="M252" s="93" t="str">
        <f>IFERROR(VLOOKUP(Tabla4[[#This Row],[Concepto]]&amp;"/"&amp;Tabla4[[#This Row],[Relación con el proyecto]],Tabla7[[Concepto/Relación con el proyecto]:[DESCRIPCIÓN ASIENTO]],2,FALSE),"")</f>
        <v/>
      </c>
      <c r="N252" s="94" t="str">
        <f>IFERROR(VLOOKUP(Tabla4[[#This Row],[Forma de pago]],'NO BORRAR'!$H$2:$I$6,2,FALSE),"")</f>
        <v/>
      </c>
      <c r="O252" s="95" t="str">
        <f>IF(Tabla4[[#This Row],[Total factura / recibí (3)]]="","",Tabla4[[#This Row],[Total factura / recibí (3)]])</f>
        <v/>
      </c>
      <c r="P252" s="95" t="str">
        <f>IF(Tabla4[[#This Row],[Total factura / recibí (3)]]="","",Tabla4[[#This Row],[Total factura / recibí (3)]])</f>
        <v/>
      </c>
      <c r="Q25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2" s="93" t="str">
        <f>IFERROR(IF(A252="CHEQUE","",IF(A252="EFECTIVO","EFECTIVO",IF(A252="TRANSFERENCIA",VLOOKUP(Tabla4[[#This Row],[Concepto]]&amp;"/"&amp;Tabla4[[#This Row],[Relación con el proyecto]],Tabla7[[Concepto/Relación con el proyecto]:[Nº DOCUMENTO]],5,FALSE),IF(A252="TARJETA PREPAGO",VLOOKUP(Tabla4[[#This Row],[Concepto]]&amp;"/"&amp;Tabla4[[#This Row],[Relación con el proyecto]],Tabla7[[Concepto/Relación con el proyecto]:[Nº DOCUMENTO]],5,FALSE),"")))),"")</f>
        <v/>
      </c>
      <c r="S252" s="94" t="str">
        <f ca="1">IFERROR(INDEX(USUARIOS,MATCH($E252,Tabla1[NOMBRE Y APELLIDOS DEL PARTICIPANTE],0),MATCH($S$1,Tabla1[#Headers],0)),"")</f>
        <v/>
      </c>
      <c r="T252" s="94" t="str">
        <f ca="1">IFERROR(INDEX(USUARIOS,MATCH($E252,Tabla1[NOMBRE Y APELLIDOS DEL PARTICIPANTE],0),MATCH($T$1,Tabla1[#Headers],0)),"")</f>
        <v/>
      </c>
      <c r="U252" s="94" t="str">
        <f>IF(Tabla4[[#This Row],[Nombre y apellidos del TITULAR DE LA UC]]="","",Tabla4[[#This Row],[Nombre y apellidos del TITULAR DE LA UC]])</f>
        <v/>
      </c>
      <c r="V252" s="96" t="str">
        <f>IFERROR(VLOOKUP(Tabla4[[#This Row],[Mes de Imputación]],'NO BORRAR'!$E$1:$G$13,2,FALSE),"")</f>
        <v/>
      </c>
      <c r="W252" s="96" t="str">
        <f>IFERROR(VLOOKUP(Tabla4[[#This Row],[Mes de Imputación]],'NO BORRAR'!$E$1:$G$13,3,FALSE),"")</f>
        <v/>
      </c>
      <c r="X252" s="94" t="str">
        <f>IFERROR(VLOOKUP(Tabla4[[#This Row],[Actuación]],'NO BORRAR'!$B$1:$D$8,3,FALSE),"")</f>
        <v/>
      </c>
      <c r="Y252" s="97" t="str">
        <f>IFERROR(VLOOKUP(Tabla4[[#This Row],[Localización]],'NO BORRAR'!$G$15:$H$24,2,FALSE),"")</f>
        <v/>
      </c>
      <c r="Z252" s="93" t="str">
        <f>IFERROR(VLOOKUP(Tabla4[[#This Row],[Actuación]],'NO BORRAR'!$B$1:$C$8,2,FALSE),"")</f>
        <v/>
      </c>
      <c r="AA252" s="93" t="str">
        <f>IF(Tabla4[[#This Row],[Forma de pago]]="TRANSFERENCIA",IFERROR(INDEX(USUARIOS,MATCH($E252,Tabla1[NOMBRE Y APELLIDOS DEL PARTICIPANTE],0),MATCH(A252,Tabla1[#Headers],0)),""),"")</f>
        <v/>
      </c>
      <c r="AB252" s="98" t="str">
        <f>IF(Tabla4[[#This Row],[Forma de pago]]="TARJETA PREPAGO",IFERROR(INDEX(USUARIOS,MATCH($E252,Tabla1[NOMBRE Y APELLIDOS DEL PARTICIPANTE],0),MATCH(A252,Tabla1[#Headers],0)),""),"")</f>
        <v/>
      </c>
      <c r="AC252" s="73" t="str">
        <f>IF(Tabla4[[#This Row],[Forma de pago]]="CHEQUE",Tabla4[[#This Row],[Nombre y apellidos del TITULAR DE LA UC]],(IF(Tabla4[[#This Row],[Forma de pago]]="CHEQUE PORTADOR","AL PORTADOR","")))</f>
        <v/>
      </c>
    </row>
    <row r="253" spans="1:29" x14ac:dyDescent="0.25">
      <c r="A253" s="88"/>
      <c r="B253" s="88"/>
      <c r="C253" s="8"/>
      <c r="D253" s="89"/>
      <c r="E253" s="8"/>
      <c r="F253" s="8" t="str">
        <f>IFERROR(VLOOKUP(Tabla4[[#This Row],[Nombre y apellidos del TITULAR DE LA UC]],Tabla1[[NOMBRE Y APELLIDOS DEL PARTICIPANTE]:[NIE]],3,FALSE),"")</f>
        <v/>
      </c>
      <c r="G253" s="8"/>
      <c r="H253" s="8"/>
      <c r="I253" s="8"/>
      <c r="J253" s="90"/>
      <c r="K253" s="91"/>
      <c r="L253" s="92" t="str">
        <f ca="1">IFERROR(INDEX(USUARIOS,MATCH($E253,Tabla1[NOMBRE Y APELLIDOS DEL PARTICIPANTE],0),MATCH($L$1,Tabla1[#Headers],0)),"")</f>
        <v/>
      </c>
      <c r="M253" s="93" t="str">
        <f>IFERROR(VLOOKUP(Tabla4[[#This Row],[Concepto]]&amp;"/"&amp;Tabla4[[#This Row],[Relación con el proyecto]],Tabla7[[Concepto/Relación con el proyecto]:[DESCRIPCIÓN ASIENTO]],2,FALSE),"")</f>
        <v/>
      </c>
      <c r="N253" s="94" t="str">
        <f>IFERROR(VLOOKUP(Tabla4[[#This Row],[Forma de pago]],'NO BORRAR'!$H$2:$I$6,2,FALSE),"")</f>
        <v/>
      </c>
      <c r="O253" s="95" t="str">
        <f>IF(Tabla4[[#This Row],[Total factura / recibí (3)]]="","",Tabla4[[#This Row],[Total factura / recibí (3)]])</f>
        <v/>
      </c>
      <c r="P253" s="95" t="str">
        <f>IF(Tabla4[[#This Row],[Total factura / recibí (3)]]="","",Tabla4[[#This Row],[Total factura / recibí (3)]])</f>
        <v/>
      </c>
      <c r="Q25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3" s="93" t="str">
        <f>IFERROR(IF(A253="CHEQUE","",IF(A253="EFECTIVO","EFECTIVO",IF(A253="TRANSFERENCIA",VLOOKUP(Tabla4[[#This Row],[Concepto]]&amp;"/"&amp;Tabla4[[#This Row],[Relación con el proyecto]],Tabla7[[Concepto/Relación con el proyecto]:[Nº DOCUMENTO]],5,FALSE),IF(A253="TARJETA PREPAGO",VLOOKUP(Tabla4[[#This Row],[Concepto]]&amp;"/"&amp;Tabla4[[#This Row],[Relación con el proyecto]],Tabla7[[Concepto/Relación con el proyecto]:[Nº DOCUMENTO]],5,FALSE),"")))),"")</f>
        <v/>
      </c>
      <c r="S253" s="94" t="str">
        <f ca="1">IFERROR(INDEX(USUARIOS,MATCH($E253,Tabla1[NOMBRE Y APELLIDOS DEL PARTICIPANTE],0),MATCH($S$1,Tabla1[#Headers],0)),"")</f>
        <v/>
      </c>
      <c r="T253" s="94" t="str">
        <f ca="1">IFERROR(INDEX(USUARIOS,MATCH($E253,Tabla1[NOMBRE Y APELLIDOS DEL PARTICIPANTE],0),MATCH($T$1,Tabla1[#Headers],0)),"")</f>
        <v/>
      </c>
      <c r="U253" s="94" t="str">
        <f>IF(Tabla4[[#This Row],[Nombre y apellidos del TITULAR DE LA UC]]="","",Tabla4[[#This Row],[Nombre y apellidos del TITULAR DE LA UC]])</f>
        <v/>
      </c>
      <c r="V253" s="96" t="str">
        <f>IFERROR(VLOOKUP(Tabla4[[#This Row],[Mes de Imputación]],'NO BORRAR'!$E$1:$G$13,2,FALSE),"")</f>
        <v/>
      </c>
      <c r="W253" s="96" t="str">
        <f>IFERROR(VLOOKUP(Tabla4[[#This Row],[Mes de Imputación]],'NO BORRAR'!$E$1:$G$13,3,FALSE),"")</f>
        <v/>
      </c>
      <c r="X253" s="94" t="str">
        <f>IFERROR(VLOOKUP(Tabla4[[#This Row],[Actuación]],'NO BORRAR'!$B$1:$D$8,3,FALSE),"")</f>
        <v/>
      </c>
      <c r="Y253" s="97" t="str">
        <f>IFERROR(VLOOKUP(Tabla4[[#This Row],[Localización]],'NO BORRAR'!$G$15:$H$24,2,FALSE),"")</f>
        <v/>
      </c>
      <c r="Z253" s="93" t="str">
        <f>IFERROR(VLOOKUP(Tabla4[[#This Row],[Actuación]],'NO BORRAR'!$B$1:$C$8,2,FALSE),"")</f>
        <v/>
      </c>
      <c r="AA253" s="93" t="str">
        <f>IF(Tabla4[[#This Row],[Forma de pago]]="TRANSFERENCIA",IFERROR(INDEX(USUARIOS,MATCH($E253,Tabla1[NOMBRE Y APELLIDOS DEL PARTICIPANTE],0),MATCH(A253,Tabla1[#Headers],0)),""),"")</f>
        <v/>
      </c>
      <c r="AB253" s="98" t="str">
        <f>IF(Tabla4[[#This Row],[Forma de pago]]="TARJETA PREPAGO",IFERROR(INDEX(USUARIOS,MATCH($E253,Tabla1[NOMBRE Y APELLIDOS DEL PARTICIPANTE],0),MATCH(A253,Tabla1[#Headers],0)),""),"")</f>
        <v/>
      </c>
      <c r="AC253" s="73" t="str">
        <f>IF(Tabla4[[#This Row],[Forma de pago]]="CHEQUE",Tabla4[[#This Row],[Nombre y apellidos del TITULAR DE LA UC]],(IF(Tabla4[[#This Row],[Forma de pago]]="CHEQUE PORTADOR","AL PORTADOR","")))</f>
        <v/>
      </c>
    </row>
    <row r="254" spans="1:29" x14ac:dyDescent="0.25">
      <c r="A254" s="88"/>
      <c r="B254" s="88"/>
      <c r="C254" s="8"/>
      <c r="D254" s="89"/>
      <c r="E254" s="8"/>
      <c r="F254" s="8" t="str">
        <f>IFERROR(VLOOKUP(Tabla4[[#This Row],[Nombre y apellidos del TITULAR DE LA UC]],Tabla1[[NOMBRE Y APELLIDOS DEL PARTICIPANTE]:[NIE]],3,FALSE),"")</f>
        <v/>
      </c>
      <c r="G254" s="8"/>
      <c r="H254" s="8"/>
      <c r="I254" s="8"/>
      <c r="J254" s="90"/>
      <c r="K254" s="91"/>
      <c r="L254" s="92" t="str">
        <f ca="1">IFERROR(INDEX(USUARIOS,MATCH($E254,Tabla1[NOMBRE Y APELLIDOS DEL PARTICIPANTE],0),MATCH($L$1,Tabla1[#Headers],0)),"")</f>
        <v/>
      </c>
      <c r="M254" s="93" t="str">
        <f>IFERROR(VLOOKUP(Tabla4[[#This Row],[Concepto]]&amp;"/"&amp;Tabla4[[#This Row],[Relación con el proyecto]],Tabla7[[Concepto/Relación con el proyecto]:[DESCRIPCIÓN ASIENTO]],2,FALSE),"")</f>
        <v/>
      </c>
      <c r="N254" s="94" t="str">
        <f>IFERROR(VLOOKUP(Tabla4[[#This Row],[Forma de pago]],'NO BORRAR'!$H$2:$I$6,2,FALSE),"")</f>
        <v/>
      </c>
      <c r="O254" s="95" t="str">
        <f>IF(Tabla4[[#This Row],[Total factura / recibí (3)]]="","",Tabla4[[#This Row],[Total factura / recibí (3)]])</f>
        <v/>
      </c>
      <c r="P254" s="95" t="str">
        <f>IF(Tabla4[[#This Row],[Total factura / recibí (3)]]="","",Tabla4[[#This Row],[Total factura / recibí (3)]])</f>
        <v/>
      </c>
      <c r="Q25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4" s="93" t="str">
        <f>IFERROR(IF(A254="CHEQUE","",IF(A254="EFECTIVO","EFECTIVO",IF(A254="TRANSFERENCIA",VLOOKUP(Tabla4[[#This Row],[Concepto]]&amp;"/"&amp;Tabla4[[#This Row],[Relación con el proyecto]],Tabla7[[Concepto/Relación con el proyecto]:[Nº DOCUMENTO]],5,FALSE),IF(A254="TARJETA PREPAGO",VLOOKUP(Tabla4[[#This Row],[Concepto]]&amp;"/"&amp;Tabla4[[#This Row],[Relación con el proyecto]],Tabla7[[Concepto/Relación con el proyecto]:[Nº DOCUMENTO]],5,FALSE),"")))),"")</f>
        <v/>
      </c>
      <c r="S254" s="94" t="str">
        <f ca="1">IFERROR(INDEX(USUARIOS,MATCH($E254,Tabla1[NOMBRE Y APELLIDOS DEL PARTICIPANTE],0),MATCH($S$1,Tabla1[#Headers],0)),"")</f>
        <v/>
      </c>
      <c r="T254" s="94" t="str">
        <f ca="1">IFERROR(INDEX(USUARIOS,MATCH($E254,Tabla1[NOMBRE Y APELLIDOS DEL PARTICIPANTE],0),MATCH($T$1,Tabla1[#Headers],0)),"")</f>
        <v/>
      </c>
      <c r="U254" s="94" t="str">
        <f>IF(Tabla4[[#This Row],[Nombre y apellidos del TITULAR DE LA UC]]="","",Tabla4[[#This Row],[Nombre y apellidos del TITULAR DE LA UC]])</f>
        <v/>
      </c>
      <c r="V254" s="96" t="str">
        <f>IFERROR(VLOOKUP(Tabla4[[#This Row],[Mes de Imputación]],'NO BORRAR'!$E$1:$G$13,2,FALSE),"")</f>
        <v/>
      </c>
      <c r="W254" s="96" t="str">
        <f>IFERROR(VLOOKUP(Tabla4[[#This Row],[Mes de Imputación]],'NO BORRAR'!$E$1:$G$13,3,FALSE),"")</f>
        <v/>
      </c>
      <c r="X254" s="94" t="str">
        <f>IFERROR(VLOOKUP(Tabla4[[#This Row],[Actuación]],'NO BORRAR'!$B$1:$D$8,3,FALSE),"")</f>
        <v/>
      </c>
      <c r="Y254" s="97" t="str">
        <f>IFERROR(VLOOKUP(Tabla4[[#This Row],[Localización]],'NO BORRAR'!$G$15:$H$24,2,FALSE),"")</f>
        <v/>
      </c>
      <c r="Z254" s="93" t="str">
        <f>IFERROR(VLOOKUP(Tabla4[[#This Row],[Actuación]],'NO BORRAR'!$B$1:$C$8,2,FALSE),"")</f>
        <v/>
      </c>
      <c r="AA254" s="93" t="str">
        <f>IF(Tabla4[[#This Row],[Forma de pago]]="TRANSFERENCIA",IFERROR(INDEX(USUARIOS,MATCH($E254,Tabla1[NOMBRE Y APELLIDOS DEL PARTICIPANTE],0),MATCH(A254,Tabla1[#Headers],0)),""),"")</f>
        <v/>
      </c>
      <c r="AB254" s="98" t="str">
        <f>IF(Tabla4[[#This Row],[Forma de pago]]="TARJETA PREPAGO",IFERROR(INDEX(USUARIOS,MATCH($E254,Tabla1[NOMBRE Y APELLIDOS DEL PARTICIPANTE],0),MATCH(A254,Tabla1[#Headers],0)),""),"")</f>
        <v/>
      </c>
      <c r="AC254" s="73" t="str">
        <f>IF(Tabla4[[#This Row],[Forma de pago]]="CHEQUE",Tabla4[[#This Row],[Nombre y apellidos del TITULAR DE LA UC]],(IF(Tabla4[[#This Row],[Forma de pago]]="CHEQUE PORTADOR","AL PORTADOR","")))</f>
        <v/>
      </c>
    </row>
    <row r="255" spans="1:29" x14ac:dyDescent="0.25">
      <c r="A255" s="88"/>
      <c r="B255" s="88"/>
      <c r="C255" s="8"/>
      <c r="D255" s="89"/>
      <c r="E255" s="8"/>
      <c r="F255" s="8" t="str">
        <f>IFERROR(VLOOKUP(Tabla4[[#This Row],[Nombre y apellidos del TITULAR DE LA UC]],Tabla1[[NOMBRE Y APELLIDOS DEL PARTICIPANTE]:[NIE]],3,FALSE),"")</f>
        <v/>
      </c>
      <c r="G255" s="8"/>
      <c r="H255" s="8"/>
      <c r="I255" s="8"/>
      <c r="J255" s="90"/>
      <c r="K255" s="91"/>
      <c r="L255" s="92" t="str">
        <f ca="1">IFERROR(INDEX(USUARIOS,MATCH($E255,Tabla1[NOMBRE Y APELLIDOS DEL PARTICIPANTE],0),MATCH($L$1,Tabla1[#Headers],0)),"")</f>
        <v/>
      </c>
      <c r="M255" s="93" t="str">
        <f>IFERROR(VLOOKUP(Tabla4[[#This Row],[Concepto]]&amp;"/"&amp;Tabla4[[#This Row],[Relación con el proyecto]],Tabla7[[Concepto/Relación con el proyecto]:[DESCRIPCIÓN ASIENTO]],2,FALSE),"")</f>
        <v/>
      </c>
      <c r="N255" s="94" t="str">
        <f>IFERROR(VLOOKUP(Tabla4[[#This Row],[Forma de pago]],'NO BORRAR'!$H$2:$I$6,2,FALSE),"")</f>
        <v/>
      </c>
      <c r="O255" s="95" t="str">
        <f>IF(Tabla4[[#This Row],[Total factura / recibí (3)]]="","",Tabla4[[#This Row],[Total factura / recibí (3)]])</f>
        <v/>
      </c>
      <c r="P255" s="95" t="str">
        <f>IF(Tabla4[[#This Row],[Total factura / recibí (3)]]="","",Tabla4[[#This Row],[Total factura / recibí (3)]])</f>
        <v/>
      </c>
      <c r="Q25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5" s="93" t="str">
        <f>IFERROR(IF(A255="CHEQUE","",IF(A255="EFECTIVO","EFECTIVO",IF(A255="TRANSFERENCIA",VLOOKUP(Tabla4[[#This Row],[Concepto]]&amp;"/"&amp;Tabla4[[#This Row],[Relación con el proyecto]],Tabla7[[Concepto/Relación con el proyecto]:[Nº DOCUMENTO]],5,FALSE),IF(A255="TARJETA PREPAGO",VLOOKUP(Tabla4[[#This Row],[Concepto]]&amp;"/"&amp;Tabla4[[#This Row],[Relación con el proyecto]],Tabla7[[Concepto/Relación con el proyecto]:[Nº DOCUMENTO]],5,FALSE),"")))),"")</f>
        <v/>
      </c>
      <c r="S255" s="94" t="str">
        <f ca="1">IFERROR(INDEX(USUARIOS,MATCH($E255,Tabla1[NOMBRE Y APELLIDOS DEL PARTICIPANTE],0),MATCH($S$1,Tabla1[#Headers],0)),"")</f>
        <v/>
      </c>
      <c r="T255" s="94" t="str">
        <f ca="1">IFERROR(INDEX(USUARIOS,MATCH($E255,Tabla1[NOMBRE Y APELLIDOS DEL PARTICIPANTE],0),MATCH($T$1,Tabla1[#Headers],0)),"")</f>
        <v/>
      </c>
      <c r="U255" s="94" t="str">
        <f>IF(Tabla4[[#This Row],[Nombre y apellidos del TITULAR DE LA UC]]="","",Tabla4[[#This Row],[Nombre y apellidos del TITULAR DE LA UC]])</f>
        <v/>
      </c>
      <c r="V255" s="96" t="str">
        <f>IFERROR(VLOOKUP(Tabla4[[#This Row],[Mes de Imputación]],'NO BORRAR'!$E$1:$G$13,2,FALSE),"")</f>
        <v/>
      </c>
      <c r="W255" s="96" t="str">
        <f>IFERROR(VLOOKUP(Tabla4[[#This Row],[Mes de Imputación]],'NO BORRAR'!$E$1:$G$13,3,FALSE),"")</f>
        <v/>
      </c>
      <c r="X255" s="94" t="str">
        <f>IFERROR(VLOOKUP(Tabla4[[#This Row],[Actuación]],'NO BORRAR'!$B$1:$D$8,3,FALSE),"")</f>
        <v/>
      </c>
      <c r="Y255" s="97" t="str">
        <f>IFERROR(VLOOKUP(Tabla4[[#This Row],[Localización]],'NO BORRAR'!$G$15:$H$24,2,FALSE),"")</f>
        <v/>
      </c>
      <c r="Z255" s="93" t="str">
        <f>IFERROR(VLOOKUP(Tabla4[[#This Row],[Actuación]],'NO BORRAR'!$B$1:$C$8,2,FALSE),"")</f>
        <v/>
      </c>
      <c r="AA255" s="93" t="str">
        <f>IF(Tabla4[[#This Row],[Forma de pago]]="TRANSFERENCIA",IFERROR(INDEX(USUARIOS,MATCH($E255,Tabla1[NOMBRE Y APELLIDOS DEL PARTICIPANTE],0),MATCH(A255,Tabla1[#Headers],0)),""),"")</f>
        <v/>
      </c>
      <c r="AB255" s="98" t="str">
        <f>IF(Tabla4[[#This Row],[Forma de pago]]="TARJETA PREPAGO",IFERROR(INDEX(USUARIOS,MATCH($E255,Tabla1[NOMBRE Y APELLIDOS DEL PARTICIPANTE],0),MATCH(A255,Tabla1[#Headers],0)),""),"")</f>
        <v/>
      </c>
      <c r="AC255" s="73" t="str">
        <f>IF(Tabla4[[#This Row],[Forma de pago]]="CHEQUE",Tabla4[[#This Row],[Nombre y apellidos del TITULAR DE LA UC]],(IF(Tabla4[[#This Row],[Forma de pago]]="CHEQUE PORTADOR","AL PORTADOR","")))</f>
        <v/>
      </c>
    </row>
    <row r="256" spans="1:29" x14ac:dyDescent="0.25">
      <c r="A256" s="88"/>
      <c r="B256" s="88"/>
      <c r="C256" s="8"/>
      <c r="D256" s="89"/>
      <c r="E256" s="8"/>
      <c r="F256" s="8" t="str">
        <f>IFERROR(VLOOKUP(Tabla4[[#This Row],[Nombre y apellidos del TITULAR DE LA UC]],Tabla1[[NOMBRE Y APELLIDOS DEL PARTICIPANTE]:[NIE]],3,FALSE),"")</f>
        <v/>
      </c>
      <c r="G256" s="8"/>
      <c r="H256" s="8"/>
      <c r="I256" s="8"/>
      <c r="J256" s="90"/>
      <c r="K256" s="91"/>
      <c r="L256" s="92" t="str">
        <f ca="1">IFERROR(INDEX(USUARIOS,MATCH($E256,Tabla1[NOMBRE Y APELLIDOS DEL PARTICIPANTE],0),MATCH($L$1,Tabla1[#Headers],0)),"")</f>
        <v/>
      </c>
      <c r="M256" s="93" t="str">
        <f>IFERROR(VLOOKUP(Tabla4[[#This Row],[Concepto]]&amp;"/"&amp;Tabla4[[#This Row],[Relación con el proyecto]],Tabla7[[Concepto/Relación con el proyecto]:[DESCRIPCIÓN ASIENTO]],2,FALSE),"")</f>
        <v/>
      </c>
      <c r="N256" s="94" t="str">
        <f>IFERROR(VLOOKUP(Tabla4[[#This Row],[Forma de pago]],'NO BORRAR'!$H$2:$I$6,2,FALSE),"")</f>
        <v/>
      </c>
      <c r="O256" s="95" t="str">
        <f>IF(Tabla4[[#This Row],[Total factura / recibí (3)]]="","",Tabla4[[#This Row],[Total factura / recibí (3)]])</f>
        <v/>
      </c>
      <c r="P256" s="95" t="str">
        <f>IF(Tabla4[[#This Row],[Total factura / recibí (3)]]="","",Tabla4[[#This Row],[Total factura / recibí (3)]])</f>
        <v/>
      </c>
      <c r="Q25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6" s="93" t="str">
        <f>IFERROR(IF(A256="CHEQUE","",IF(A256="EFECTIVO","EFECTIVO",IF(A256="TRANSFERENCIA",VLOOKUP(Tabla4[[#This Row],[Concepto]]&amp;"/"&amp;Tabla4[[#This Row],[Relación con el proyecto]],Tabla7[[Concepto/Relación con el proyecto]:[Nº DOCUMENTO]],5,FALSE),IF(A256="TARJETA PREPAGO",VLOOKUP(Tabla4[[#This Row],[Concepto]]&amp;"/"&amp;Tabla4[[#This Row],[Relación con el proyecto]],Tabla7[[Concepto/Relación con el proyecto]:[Nº DOCUMENTO]],5,FALSE),"")))),"")</f>
        <v/>
      </c>
      <c r="S256" s="94" t="str">
        <f ca="1">IFERROR(INDEX(USUARIOS,MATCH($E256,Tabla1[NOMBRE Y APELLIDOS DEL PARTICIPANTE],0),MATCH($S$1,Tabla1[#Headers],0)),"")</f>
        <v/>
      </c>
      <c r="T256" s="94" t="str">
        <f ca="1">IFERROR(INDEX(USUARIOS,MATCH($E256,Tabla1[NOMBRE Y APELLIDOS DEL PARTICIPANTE],0),MATCH($T$1,Tabla1[#Headers],0)),"")</f>
        <v/>
      </c>
      <c r="U256" s="94" t="str">
        <f>IF(Tabla4[[#This Row],[Nombre y apellidos del TITULAR DE LA UC]]="","",Tabla4[[#This Row],[Nombre y apellidos del TITULAR DE LA UC]])</f>
        <v/>
      </c>
      <c r="V256" s="96" t="str">
        <f>IFERROR(VLOOKUP(Tabla4[[#This Row],[Mes de Imputación]],'NO BORRAR'!$E$1:$G$13,2,FALSE),"")</f>
        <v/>
      </c>
      <c r="W256" s="96" t="str">
        <f>IFERROR(VLOOKUP(Tabla4[[#This Row],[Mes de Imputación]],'NO BORRAR'!$E$1:$G$13,3,FALSE),"")</f>
        <v/>
      </c>
      <c r="X256" s="94" t="str">
        <f>IFERROR(VLOOKUP(Tabla4[[#This Row],[Actuación]],'NO BORRAR'!$B$1:$D$8,3,FALSE),"")</f>
        <v/>
      </c>
      <c r="Y256" s="97" t="str">
        <f>IFERROR(VLOOKUP(Tabla4[[#This Row],[Localización]],'NO BORRAR'!$G$15:$H$24,2,FALSE),"")</f>
        <v/>
      </c>
      <c r="Z256" s="93" t="str">
        <f>IFERROR(VLOOKUP(Tabla4[[#This Row],[Actuación]],'NO BORRAR'!$B$1:$C$8,2,FALSE),"")</f>
        <v/>
      </c>
      <c r="AA256" s="93" t="str">
        <f>IF(Tabla4[[#This Row],[Forma de pago]]="TRANSFERENCIA",IFERROR(INDEX(USUARIOS,MATCH($E256,Tabla1[NOMBRE Y APELLIDOS DEL PARTICIPANTE],0),MATCH(A256,Tabla1[#Headers],0)),""),"")</f>
        <v/>
      </c>
      <c r="AB256" s="98" t="str">
        <f>IF(Tabla4[[#This Row],[Forma de pago]]="TARJETA PREPAGO",IFERROR(INDEX(USUARIOS,MATCH($E256,Tabla1[NOMBRE Y APELLIDOS DEL PARTICIPANTE],0),MATCH(A256,Tabla1[#Headers],0)),""),"")</f>
        <v/>
      </c>
      <c r="AC256" s="73" t="str">
        <f>IF(Tabla4[[#This Row],[Forma de pago]]="CHEQUE",Tabla4[[#This Row],[Nombre y apellidos del TITULAR DE LA UC]],(IF(Tabla4[[#This Row],[Forma de pago]]="CHEQUE PORTADOR","AL PORTADOR","")))</f>
        <v/>
      </c>
    </row>
    <row r="257" spans="1:29" x14ac:dyDescent="0.25">
      <c r="A257" s="88"/>
      <c r="B257" s="88"/>
      <c r="C257" s="8"/>
      <c r="D257" s="89"/>
      <c r="E257" s="8"/>
      <c r="F257" s="8" t="str">
        <f>IFERROR(VLOOKUP(Tabla4[[#This Row],[Nombre y apellidos del TITULAR DE LA UC]],Tabla1[[NOMBRE Y APELLIDOS DEL PARTICIPANTE]:[NIE]],3,FALSE),"")</f>
        <v/>
      </c>
      <c r="G257" s="8"/>
      <c r="H257" s="8"/>
      <c r="I257" s="8"/>
      <c r="J257" s="90"/>
      <c r="K257" s="91"/>
      <c r="L257" s="92" t="str">
        <f ca="1">IFERROR(INDEX(USUARIOS,MATCH($E257,Tabla1[NOMBRE Y APELLIDOS DEL PARTICIPANTE],0),MATCH($L$1,Tabla1[#Headers],0)),"")</f>
        <v/>
      </c>
      <c r="M257" s="93" t="str">
        <f>IFERROR(VLOOKUP(Tabla4[[#This Row],[Concepto]]&amp;"/"&amp;Tabla4[[#This Row],[Relación con el proyecto]],Tabla7[[Concepto/Relación con el proyecto]:[DESCRIPCIÓN ASIENTO]],2,FALSE),"")</f>
        <v/>
      </c>
      <c r="N257" s="94" t="str">
        <f>IFERROR(VLOOKUP(Tabla4[[#This Row],[Forma de pago]],'NO BORRAR'!$H$2:$I$6,2,FALSE),"")</f>
        <v/>
      </c>
      <c r="O257" s="95" t="str">
        <f>IF(Tabla4[[#This Row],[Total factura / recibí (3)]]="","",Tabla4[[#This Row],[Total factura / recibí (3)]])</f>
        <v/>
      </c>
      <c r="P257" s="95" t="str">
        <f>IF(Tabla4[[#This Row],[Total factura / recibí (3)]]="","",Tabla4[[#This Row],[Total factura / recibí (3)]])</f>
        <v/>
      </c>
      <c r="Q25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7" s="93" t="str">
        <f>IFERROR(IF(A257="CHEQUE","",IF(A257="EFECTIVO","EFECTIVO",IF(A257="TRANSFERENCIA",VLOOKUP(Tabla4[[#This Row],[Concepto]]&amp;"/"&amp;Tabla4[[#This Row],[Relación con el proyecto]],Tabla7[[Concepto/Relación con el proyecto]:[Nº DOCUMENTO]],5,FALSE),IF(A257="TARJETA PREPAGO",VLOOKUP(Tabla4[[#This Row],[Concepto]]&amp;"/"&amp;Tabla4[[#This Row],[Relación con el proyecto]],Tabla7[[Concepto/Relación con el proyecto]:[Nº DOCUMENTO]],5,FALSE),"")))),"")</f>
        <v/>
      </c>
      <c r="S257" s="94" t="str">
        <f ca="1">IFERROR(INDEX(USUARIOS,MATCH($E257,Tabla1[NOMBRE Y APELLIDOS DEL PARTICIPANTE],0),MATCH($S$1,Tabla1[#Headers],0)),"")</f>
        <v/>
      </c>
      <c r="T257" s="94" t="str">
        <f ca="1">IFERROR(INDEX(USUARIOS,MATCH($E257,Tabla1[NOMBRE Y APELLIDOS DEL PARTICIPANTE],0),MATCH($T$1,Tabla1[#Headers],0)),"")</f>
        <v/>
      </c>
      <c r="U257" s="94" t="str">
        <f>IF(Tabla4[[#This Row],[Nombre y apellidos del TITULAR DE LA UC]]="","",Tabla4[[#This Row],[Nombre y apellidos del TITULAR DE LA UC]])</f>
        <v/>
      </c>
      <c r="V257" s="96" t="str">
        <f>IFERROR(VLOOKUP(Tabla4[[#This Row],[Mes de Imputación]],'NO BORRAR'!$E$1:$G$13,2,FALSE),"")</f>
        <v/>
      </c>
      <c r="W257" s="96" t="str">
        <f>IFERROR(VLOOKUP(Tabla4[[#This Row],[Mes de Imputación]],'NO BORRAR'!$E$1:$G$13,3,FALSE),"")</f>
        <v/>
      </c>
      <c r="X257" s="94" t="str">
        <f>IFERROR(VLOOKUP(Tabla4[[#This Row],[Actuación]],'NO BORRAR'!$B$1:$D$8,3,FALSE),"")</f>
        <v/>
      </c>
      <c r="Y257" s="97" t="str">
        <f>IFERROR(VLOOKUP(Tabla4[[#This Row],[Localización]],'NO BORRAR'!$G$15:$H$24,2,FALSE),"")</f>
        <v/>
      </c>
      <c r="Z257" s="93" t="str">
        <f>IFERROR(VLOOKUP(Tabla4[[#This Row],[Actuación]],'NO BORRAR'!$B$1:$C$8,2,FALSE),"")</f>
        <v/>
      </c>
      <c r="AA257" s="93" t="str">
        <f>IF(Tabla4[[#This Row],[Forma de pago]]="TRANSFERENCIA",IFERROR(INDEX(USUARIOS,MATCH($E257,Tabla1[NOMBRE Y APELLIDOS DEL PARTICIPANTE],0),MATCH(A257,Tabla1[#Headers],0)),""),"")</f>
        <v/>
      </c>
      <c r="AB257" s="98" t="str">
        <f>IF(Tabla4[[#This Row],[Forma de pago]]="TARJETA PREPAGO",IFERROR(INDEX(USUARIOS,MATCH($E257,Tabla1[NOMBRE Y APELLIDOS DEL PARTICIPANTE],0),MATCH(A257,Tabla1[#Headers],0)),""),"")</f>
        <v/>
      </c>
      <c r="AC257" s="73" t="str">
        <f>IF(Tabla4[[#This Row],[Forma de pago]]="CHEQUE",Tabla4[[#This Row],[Nombre y apellidos del TITULAR DE LA UC]],(IF(Tabla4[[#This Row],[Forma de pago]]="CHEQUE PORTADOR","AL PORTADOR","")))</f>
        <v/>
      </c>
    </row>
    <row r="258" spans="1:29" x14ac:dyDescent="0.25">
      <c r="A258" s="88"/>
      <c r="B258" s="88"/>
      <c r="C258" s="8"/>
      <c r="D258" s="89"/>
      <c r="E258" s="8"/>
      <c r="F258" s="8" t="str">
        <f>IFERROR(VLOOKUP(Tabla4[[#This Row],[Nombre y apellidos del TITULAR DE LA UC]],Tabla1[[NOMBRE Y APELLIDOS DEL PARTICIPANTE]:[NIE]],3,FALSE),"")</f>
        <v/>
      </c>
      <c r="G258" s="8"/>
      <c r="H258" s="8"/>
      <c r="I258" s="8"/>
      <c r="J258" s="90"/>
      <c r="K258" s="91"/>
      <c r="L258" s="92" t="str">
        <f ca="1">IFERROR(INDEX(USUARIOS,MATCH($E258,Tabla1[NOMBRE Y APELLIDOS DEL PARTICIPANTE],0),MATCH($L$1,Tabla1[#Headers],0)),"")</f>
        <v/>
      </c>
      <c r="M258" s="93" t="str">
        <f>IFERROR(VLOOKUP(Tabla4[[#This Row],[Concepto]]&amp;"/"&amp;Tabla4[[#This Row],[Relación con el proyecto]],Tabla7[[Concepto/Relación con el proyecto]:[DESCRIPCIÓN ASIENTO]],2,FALSE),"")</f>
        <v/>
      </c>
      <c r="N258" s="94" t="str">
        <f>IFERROR(VLOOKUP(Tabla4[[#This Row],[Forma de pago]],'NO BORRAR'!$H$2:$I$6,2,FALSE),"")</f>
        <v/>
      </c>
      <c r="O258" s="95" t="str">
        <f>IF(Tabla4[[#This Row],[Total factura / recibí (3)]]="","",Tabla4[[#This Row],[Total factura / recibí (3)]])</f>
        <v/>
      </c>
      <c r="P258" s="95" t="str">
        <f>IF(Tabla4[[#This Row],[Total factura / recibí (3)]]="","",Tabla4[[#This Row],[Total factura / recibí (3)]])</f>
        <v/>
      </c>
      <c r="Q25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8" s="93" t="str">
        <f>IFERROR(IF(A258="CHEQUE","",IF(A258="EFECTIVO","EFECTIVO",IF(A258="TRANSFERENCIA",VLOOKUP(Tabla4[[#This Row],[Concepto]]&amp;"/"&amp;Tabla4[[#This Row],[Relación con el proyecto]],Tabla7[[Concepto/Relación con el proyecto]:[Nº DOCUMENTO]],5,FALSE),IF(A258="TARJETA PREPAGO",VLOOKUP(Tabla4[[#This Row],[Concepto]]&amp;"/"&amp;Tabla4[[#This Row],[Relación con el proyecto]],Tabla7[[Concepto/Relación con el proyecto]:[Nº DOCUMENTO]],5,FALSE),"")))),"")</f>
        <v/>
      </c>
      <c r="S258" s="94" t="str">
        <f ca="1">IFERROR(INDEX(USUARIOS,MATCH($E258,Tabla1[NOMBRE Y APELLIDOS DEL PARTICIPANTE],0),MATCH($S$1,Tabla1[#Headers],0)),"")</f>
        <v/>
      </c>
      <c r="T258" s="94" t="str">
        <f ca="1">IFERROR(INDEX(USUARIOS,MATCH($E258,Tabla1[NOMBRE Y APELLIDOS DEL PARTICIPANTE],0),MATCH($T$1,Tabla1[#Headers],0)),"")</f>
        <v/>
      </c>
      <c r="U258" s="94" t="str">
        <f>IF(Tabla4[[#This Row],[Nombre y apellidos del TITULAR DE LA UC]]="","",Tabla4[[#This Row],[Nombre y apellidos del TITULAR DE LA UC]])</f>
        <v/>
      </c>
      <c r="V258" s="96" t="str">
        <f>IFERROR(VLOOKUP(Tabla4[[#This Row],[Mes de Imputación]],'NO BORRAR'!$E$1:$G$13,2,FALSE),"")</f>
        <v/>
      </c>
      <c r="W258" s="96" t="str">
        <f>IFERROR(VLOOKUP(Tabla4[[#This Row],[Mes de Imputación]],'NO BORRAR'!$E$1:$G$13,3,FALSE),"")</f>
        <v/>
      </c>
      <c r="X258" s="94" t="str">
        <f>IFERROR(VLOOKUP(Tabla4[[#This Row],[Actuación]],'NO BORRAR'!$B$1:$D$8,3,FALSE),"")</f>
        <v/>
      </c>
      <c r="Y258" s="97" t="str">
        <f>IFERROR(VLOOKUP(Tabla4[[#This Row],[Localización]],'NO BORRAR'!$G$15:$H$24,2,FALSE),"")</f>
        <v/>
      </c>
      <c r="Z258" s="93" t="str">
        <f>IFERROR(VLOOKUP(Tabla4[[#This Row],[Actuación]],'NO BORRAR'!$B$1:$C$8,2,FALSE),"")</f>
        <v/>
      </c>
      <c r="AA258" s="93" t="str">
        <f>IF(Tabla4[[#This Row],[Forma de pago]]="TRANSFERENCIA",IFERROR(INDEX(USUARIOS,MATCH($E258,Tabla1[NOMBRE Y APELLIDOS DEL PARTICIPANTE],0),MATCH(A258,Tabla1[#Headers],0)),""),"")</f>
        <v/>
      </c>
      <c r="AB258" s="98" t="str">
        <f>IF(Tabla4[[#This Row],[Forma de pago]]="TARJETA PREPAGO",IFERROR(INDEX(USUARIOS,MATCH($E258,Tabla1[NOMBRE Y APELLIDOS DEL PARTICIPANTE],0),MATCH(A258,Tabla1[#Headers],0)),""),"")</f>
        <v/>
      </c>
      <c r="AC258" s="73" t="str">
        <f>IF(Tabla4[[#This Row],[Forma de pago]]="CHEQUE",Tabla4[[#This Row],[Nombre y apellidos del TITULAR DE LA UC]],(IF(Tabla4[[#This Row],[Forma de pago]]="CHEQUE PORTADOR","AL PORTADOR","")))</f>
        <v/>
      </c>
    </row>
    <row r="259" spans="1:29" x14ac:dyDescent="0.25">
      <c r="A259" s="88"/>
      <c r="B259" s="88"/>
      <c r="C259" s="8"/>
      <c r="D259" s="89"/>
      <c r="E259" s="8"/>
      <c r="F259" s="8" t="str">
        <f>IFERROR(VLOOKUP(Tabla4[[#This Row],[Nombre y apellidos del TITULAR DE LA UC]],Tabla1[[NOMBRE Y APELLIDOS DEL PARTICIPANTE]:[NIE]],3,FALSE),"")</f>
        <v/>
      </c>
      <c r="G259" s="8"/>
      <c r="H259" s="8"/>
      <c r="I259" s="8"/>
      <c r="J259" s="90"/>
      <c r="K259" s="91"/>
      <c r="L259" s="92" t="str">
        <f ca="1">IFERROR(INDEX(USUARIOS,MATCH($E259,Tabla1[NOMBRE Y APELLIDOS DEL PARTICIPANTE],0),MATCH($L$1,Tabla1[#Headers],0)),"")</f>
        <v/>
      </c>
      <c r="M259" s="93" t="str">
        <f>IFERROR(VLOOKUP(Tabla4[[#This Row],[Concepto]]&amp;"/"&amp;Tabla4[[#This Row],[Relación con el proyecto]],Tabla7[[Concepto/Relación con el proyecto]:[DESCRIPCIÓN ASIENTO]],2,FALSE),"")</f>
        <v/>
      </c>
      <c r="N259" s="94" t="str">
        <f>IFERROR(VLOOKUP(Tabla4[[#This Row],[Forma de pago]],'NO BORRAR'!$H$2:$I$6,2,FALSE),"")</f>
        <v/>
      </c>
      <c r="O259" s="95" t="str">
        <f>IF(Tabla4[[#This Row],[Total factura / recibí (3)]]="","",Tabla4[[#This Row],[Total factura / recibí (3)]])</f>
        <v/>
      </c>
      <c r="P259" s="95" t="str">
        <f>IF(Tabla4[[#This Row],[Total factura / recibí (3)]]="","",Tabla4[[#This Row],[Total factura / recibí (3)]])</f>
        <v/>
      </c>
      <c r="Q25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59" s="93" t="str">
        <f>IFERROR(IF(A259="CHEQUE","",IF(A259="EFECTIVO","EFECTIVO",IF(A259="TRANSFERENCIA",VLOOKUP(Tabla4[[#This Row],[Concepto]]&amp;"/"&amp;Tabla4[[#This Row],[Relación con el proyecto]],Tabla7[[Concepto/Relación con el proyecto]:[Nº DOCUMENTO]],5,FALSE),IF(A259="TARJETA PREPAGO",VLOOKUP(Tabla4[[#This Row],[Concepto]]&amp;"/"&amp;Tabla4[[#This Row],[Relación con el proyecto]],Tabla7[[Concepto/Relación con el proyecto]:[Nº DOCUMENTO]],5,FALSE),"")))),"")</f>
        <v/>
      </c>
      <c r="S259" s="94" t="str">
        <f ca="1">IFERROR(INDEX(USUARIOS,MATCH($E259,Tabla1[NOMBRE Y APELLIDOS DEL PARTICIPANTE],0),MATCH($S$1,Tabla1[#Headers],0)),"")</f>
        <v/>
      </c>
      <c r="T259" s="94" t="str">
        <f ca="1">IFERROR(INDEX(USUARIOS,MATCH($E259,Tabla1[NOMBRE Y APELLIDOS DEL PARTICIPANTE],0),MATCH($T$1,Tabla1[#Headers],0)),"")</f>
        <v/>
      </c>
      <c r="U259" s="94" t="str">
        <f>IF(Tabla4[[#This Row],[Nombre y apellidos del TITULAR DE LA UC]]="","",Tabla4[[#This Row],[Nombre y apellidos del TITULAR DE LA UC]])</f>
        <v/>
      </c>
      <c r="V259" s="96" t="str">
        <f>IFERROR(VLOOKUP(Tabla4[[#This Row],[Mes de Imputación]],'NO BORRAR'!$E$1:$G$13,2,FALSE),"")</f>
        <v/>
      </c>
      <c r="W259" s="96" t="str">
        <f>IFERROR(VLOOKUP(Tabla4[[#This Row],[Mes de Imputación]],'NO BORRAR'!$E$1:$G$13,3,FALSE),"")</f>
        <v/>
      </c>
      <c r="X259" s="94" t="str">
        <f>IFERROR(VLOOKUP(Tabla4[[#This Row],[Actuación]],'NO BORRAR'!$B$1:$D$8,3,FALSE),"")</f>
        <v/>
      </c>
      <c r="Y259" s="97" t="str">
        <f>IFERROR(VLOOKUP(Tabla4[[#This Row],[Localización]],'NO BORRAR'!$G$15:$H$24,2,FALSE),"")</f>
        <v/>
      </c>
      <c r="Z259" s="93" t="str">
        <f>IFERROR(VLOOKUP(Tabla4[[#This Row],[Actuación]],'NO BORRAR'!$B$1:$C$8,2,FALSE),"")</f>
        <v/>
      </c>
      <c r="AA259" s="93" t="str">
        <f>IF(Tabla4[[#This Row],[Forma de pago]]="TRANSFERENCIA",IFERROR(INDEX(USUARIOS,MATCH($E259,Tabla1[NOMBRE Y APELLIDOS DEL PARTICIPANTE],0),MATCH(A259,Tabla1[#Headers],0)),""),"")</f>
        <v/>
      </c>
      <c r="AB259" s="98" t="str">
        <f>IF(Tabla4[[#This Row],[Forma de pago]]="TARJETA PREPAGO",IFERROR(INDEX(USUARIOS,MATCH($E259,Tabla1[NOMBRE Y APELLIDOS DEL PARTICIPANTE],0),MATCH(A259,Tabla1[#Headers],0)),""),"")</f>
        <v/>
      </c>
      <c r="AC259" s="73" t="str">
        <f>IF(Tabla4[[#This Row],[Forma de pago]]="CHEQUE",Tabla4[[#This Row],[Nombre y apellidos del TITULAR DE LA UC]],(IF(Tabla4[[#This Row],[Forma de pago]]="CHEQUE PORTADOR","AL PORTADOR","")))</f>
        <v/>
      </c>
    </row>
    <row r="260" spans="1:29" x14ac:dyDescent="0.25">
      <c r="A260" s="88"/>
      <c r="B260" s="88"/>
      <c r="C260" s="8"/>
      <c r="D260" s="89"/>
      <c r="E260" s="8"/>
      <c r="F260" s="8" t="str">
        <f>IFERROR(VLOOKUP(Tabla4[[#This Row],[Nombre y apellidos del TITULAR DE LA UC]],Tabla1[[NOMBRE Y APELLIDOS DEL PARTICIPANTE]:[NIE]],3,FALSE),"")</f>
        <v/>
      </c>
      <c r="G260" s="8"/>
      <c r="H260" s="8"/>
      <c r="I260" s="8"/>
      <c r="J260" s="90"/>
      <c r="K260" s="91"/>
      <c r="L260" s="92" t="str">
        <f ca="1">IFERROR(INDEX(USUARIOS,MATCH($E260,Tabla1[NOMBRE Y APELLIDOS DEL PARTICIPANTE],0),MATCH($L$1,Tabla1[#Headers],0)),"")</f>
        <v/>
      </c>
      <c r="M260" s="93" t="str">
        <f>IFERROR(VLOOKUP(Tabla4[[#This Row],[Concepto]]&amp;"/"&amp;Tabla4[[#This Row],[Relación con el proyecto]],Tabla7[[Concepto/Relación con el proyecto]:[DESCRIPCIÓN ASIENTO]],2,FALSE),"")</f>
        <v/>
      </c>
      <c r="N260" s="94" t="str">
        <f>IFERROR(VLOOKUP(Tabla4[[#This Row],[Forma de pago]],'NO BORRAR'!$H$2:$I$6,2,FALSE),"")</f>
        <v/>
      </c>
      <c r="O260" s="95" t="str">
        <f>IF(Tabla4[[#This Row],[Total factura / recibí (3)]]="","",Tabla4[[#This Row],[Total factura / recibí (3)]])</f>
        <v/>
      </c>
      <c r="P260" s="95" t="str">
        <f>IF(Tabla4[[#This Row],[Total factura / recibí (3)]]="","",Tabla4[[#This Row],[Total factura / recibí (3)]])</f>
        <v/>
      </c>
      <c r="Q26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0" s="93" t="str">
        <f>IFERROR(IF(A260="CHEQUE","",IF(A260="EFECTIVO","EFECTIVO",IF(A260="TRANSFERENCIA",VLOOKUP(Tabla4[[#This Row],[Concepto]]&amp;"/"&amp;Tabla4[[#This Row],[Relación con el proyecto]],Tabla7[[Concepto/Relación con el proyecto]:[Nº DOCUMENTO]],5,FALSE),IF(A260="TARJETA PREPAGO",VLOOKUP(Tabla4[[#This Row],[Concepto]]&amp;"/"&amp;Tabla4[[#This Row],[Relación con el proyecto]],Tabla7[[Concepto/Relación con el proyecto]:[Nº DOCUMENTO]],5,FALSE),"")))),"")</f>
        <v/>
      </c>
      <c r="S260" s="94" t="str">
        <f ca="1">IFERROR(INDEX(USUARIOS,MATCH($E260,Tabla1[NOMBRE Y APELLIDOS DEL PARTICIPANTE],0),MATCH($S$1,Tabla1[#Headers],0)),"")</f>
        <v/>
      </c>
      <c r="T260" s="94" t="str">
        <f ca="1">IFERROR(INDEX(USUARIOS,MATCH($E260,Tabla1[NOMBRE Y APELLIDOS DEL PARTICIPANTE],0),MATCH($T$1,Tabla1[#Headers],0)),"")</f>
        <v/>
      </c>
      <c r="U260" s="94" t="str">
        <f>IF(Tabla4[[#This Row],[Nombre y apellidos del TITULAR DE LA UC]]="","",Tabla4[[#This Row],[Nombre y apellidos del TITULAR DE LA UC]])</f>
        <v/>
      </c>
      <c r="V260" s="96" t="str">
        <f>IFERROR(VLOOKUP(Tabla4[[#This Row],[Mes de Imputación]],'NO BORRAR'!$E$1:$G$13,2,FALSE),"")</f>
        <v/>
      </c>
      <c r="W260" s="96" t="str">
        <f>IFERROR(VLOOKUP(Tabla4[[#This Row],[Mes de Imputación]],'NO BORRAR'!$E$1:$G$13,3,FALSE),"")</f>
        <v/>
      </c>
      <c r="X260" s="94" t="str">
        <f>IFERROR(VLOOKUP(Tabla4[[#This Row],[Actuación]],'NO BORRAR'!$B$1:$D$8,3,FALSE),"")</f>
        <v/>
      </c>
      <c r="Y260" s="97" t="str">
        <f>IFERROR(VLOOKUP(Tabla4[[#This Row],[Localización]],'NO BORRAR'!$G$15:$H$24,2,FALSE),"")</f>
        <v/>
      </c>
      <c r="Z260" s="93" t="str">
        <f>IFERROR(VLOOKUP(Tabla4[[#This Row],[Actuación]],'NO BORRAR'!$B$1:$C$8,2,FALSE),"")</f>
        <v/>
      </c>
      <c r="AA260" s="93" t="str">
        <f>IF(Tabla4[[#This Row],[Forma de pago]]="TRANSFERENCIA",IFERROR(INDEX(USUARIOS,MATCH($E260,Tabla1[NOMBRE Y APELLIDOS DEL PARTICIPANTE],0),MATCH(A260,Tabla1[#Headers],0)),""),"")</f>
        <v/>
      </c>
      <c r="AB260" s="98" t="str">
        <f>IF(Tabla4[[#This Row],[Forma de pago]]="TARJETA PREPAGO",IFERROR(INDEX(USUARIOS,MATCH($E260,Tabla1[NOMBRE Y APELLIDOS DEL PARTICIPANTE],0),MATCH(A260,Tabla1[#Headers],0)),""),"")</f>
        <v/>
      </c>
      <c r="AC260" s="73" t="str">
        <f>IF(Tabla4[[#This Row],[Forma de pago]]="CHEQUE",Tabla4[[#This Row],[Nombre y apellidos del TITULAR DE LA UC]],(IF(Tabla4[[#This Row],[Forma de pago]]="CHEQUE PORTADOR","AL PORTADOR","")))</f>
        <v/>
      </c>
    </row>
    <row r="261" spans="1:29" x14ac:dyDescent="0.25">
      <c r="A261" s="88"/>
      <c r="B261" s="88"/>
      <c r="C261" s="8"/>
      <c r="D261" s="89"/>
      <c r="E261" s="8"/>
      <c r="F261" s="8" t="str">
        <f>IFERROR(VLOOKUP(Tabla4[[#This Row],[Nombre y apellidos del TITULAR DE LA UC]],Tabla1[[NOMBRE Y APELLIDOS DEL PARTICIPANTE]:[NIE]],3,FALSE),"")</f>
        <v/>
      </c>
      <c r="G261" s="8"/>
      <c r="H261" s="8"/>
      <c r="I261" s="8"/>
      <c r="J261" s="90"/>
      <c r="K261" s="91"/>
      <c r="L261" s="92" t="str">
        <f ca="1">IFERROR(INDEX(USUARIOS,MATCH($E261,Tabla1[NOMBRE Y APELLIDOS DEL PARTICIPANTE],0),MATCH($L$1,Tabla1[#Headers],0)),"")</f>
        <v/>
      </c>
      <c r="M261" s="93" t="str">
        <f>IFERROR(VLOOKUP(Tabla4[[#This Row],[Concepto]]&amp;"/"&amp;Tabla4[[#This Row],[Relación con el proyecto]],Tabla7[[Concepto/Relación con el proyecto]:[DESCRIPCIÓN ASIENTO]],2,FALSE),"")</f>
        <v/>
      </c>
      <c r="N261" s="94" t="str">
        <f>IFERROR(VLOOKUP(Tabla4[[#This Row],[Forma de pago]],'NO BORRAR'!$H$2:$I$6,2,FALSE),"")</f>
        <v/>
      </c>
      <c r="O261" s="95" t="str">
        <f>IF(Tabla4[[#This Row],[Total factura / recibí (3)]]="","",Tabla4[[#This Row],[Total factura / recibí (3)]])</f>
        <v/>
      </c>
      <c r="P261" s="95" t="str">
        <f>IF(Tabla4[[#This Row],[Total factura / recibí (3)]]="","",Tabla4[[#This Row],[Total factura / recibí (3)]])</f>
        <v/>
      </c>
      <c r="Q26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1" s="93" t="str">
        <f>IFERROR(IF(A261="CHEQUE","",IF(A261="EFECTIVO","EFECTIVO",IF(A261="TRANSFERENCIA",VLOOKUP(Tabla4[[#This Row],[Concepto]]&amp;"/"&amp;Tabla4[[#This Row],[Relación con el proyecto]],Tabla7[[Concepto/Relación con el proyecto]:[Nº DOCUMENTO]],5,FALSE),IF(A261="TARJETA PREPAGO",VLOOKUP(Tabla4[[#This Row],[Concepto]]&amp;"/"&amp;Tabla4[[#This Row],[Relación con el proyecto]],Tabla7[[Concepto/Relación con el proyecto]:[Nº DOCUMENTO]],5,FALSE),"")))),"")</f>
        <v/>
      </c>
      <c r="S261" s="94" t="str">
        <f ca="1">IFERROR(INDEX(USUARIOS,MATCH($E261,Tabla1[NOMBRE Y APELLIDOS DEL PARTICIPANTE],0),MATCH($S$1,Tabla1[#Headers],0)),"")</f>
        <v/>
      </c>
      <c r="T261" s="94" t="str">
        <f ca="1">IFERROR(INDEX(USUARIOS,MATCH($E261,Tabla1[NOMBRE Y APELLIDOS DEL PARTICIPANTE],0),MATCH($T$1,Tabla1[#Headers],0)),"")</f>
        <v/>
      </c>
      <c r="U261" s="94" t="str">
        <f>IF(Tabla4[[#This Row],[Nombre y apellidos del TITULAR DE LA UC]]="","",Tabla4[[#This Row],[Nombre y apellidos del TITULAR DE LA UC]])</f>
        <v/>
      </c>
      <c r="V261" s="96" t="str">
        <f>IFERROR(VLOOKUP(Tabla4[[#This Row],[Mes de Imputación]],'NO BORRAR'!$E$1:$G$13,2,FALSE),"")</f>
        <v/>
      </c>
      <c r="W261" s="96" t="str">
        <f>IFERROR(VLOOKUP(Tabla4[[#This Row],[Mes de Imputación]],'NO BORRAR'!$E$1:$G$13,3,FALSE),"")</f>
        <v/>
      </c>
      <c r="X261" s="94" t="str">
        <f>IFERROR(VLOOKUP(Tabla4[[#This Row],[Actuación]],'NO BORRAR'!$B$1:$D$8,3,FALSE),"")</f>
        <v/>
      </c>
      <c r="Y261" s="97" t="str">
        <f>IFERROR(VLOOKUP(Tabla4[[#This Row],[Localización]],'NO BORRAR'!$G$15:$H$24,2,FALSE),"")</f>
        <v/>
      </c>
      <c r="Z261" s="93" t="str">
        <f>IFERROR(VLOOKUP(Tabla4[[#This Row],[Actuación]],'NO BORRAR'!$B$1:$C$8,2,FALSE),"")</f>
        <v/>
      </c>
      <c r="AA261" s="93" t="str">
        <f>IF(Tabla4[[#This Row],[Forma de pago]]="TRANSFERENCIA",IFERROR(INDEX(USUARIOS,MATCH($E261,Tabla1[NOMBRE Y APELLIDOS DEL PARTICIPANTE],0),MATCH(A261,Tabla1[#Headers],0)),""),"")</f>
        <v/>
      </c>
      <c r="AB261" s="98" t="str">
        <f>IF(Tabla4[[#This Row],[Forma de pago]]="TARJETA PREPAGO",IFERROR(INDEX(USUARIOS,MATCH($E261,Tabla1[NOMBRE Y APELLIDOS DEL PARTICIPANTE],0),MATCH(A261,Tabla1[#Headers],0)),""),"")</f>
        <v/>
      </c>
      <c r="AC261" s="73" t="str">
        <f>IF(Tabla4[[#This Row],[Forma de pago]]="CHEQUE",Tabla4[[#This Row],[Nombre y apellidos del TITULAR DE LA UC]],(IF(Tabla4[[#This Row],[Forma de pago]]="CHEQUE PORTADOR","AL PORTADOR","")))</f>
        <v/>
      </c>
    </row>
    <row r="262" spans="1:29" x14ac:dyDescent="0.25">
      <c r="A262" s="88"/>
      <c r="B262" s="88"/>
      <c r="C262" s="8"/>
      <c r="D262" s="89"/>
      <c r="E262" s="8"/>
      <c r="F262" s="8" t="str">
        <f>IFERROR(VLOOKUP(Tabla4[[#This Row],[Nombre y apellidos del TITULAR DE LA UC]],Tabla1[[NOMBRE Y APELLIDOS DEL PARTICIPANTE]:[NIE]],3,FALSE),"")</f>
        <v/>
      </c>
      <c r="G262" s="8"/>
      <c r="H262" s="8"/>
      <c r="I262" s="8"/>
      <c r="J262" s="90"/>
      <c r="K262" s="91"/>
      <c r="L262" s="92" t="str">
        <f ca="1">IFERROR(INDEX(USUARIOS,MATCH($E262,Tabla1[NOMBRE Y APELLIDOS DEL PARTICIPANTE],0),MATCH($L$1,Tabla1[#Headers],0)),"")</f>
        <v/>
      </c>
      <c r="M262" s="93" t="str">
        <f>IFERROR(VLOOKUP(Tabla4[[#This Row],[Concepto]]&amp;"/"&amp;Tabla4[[#This Row],[Relación con el proyecto]],Tabla7[[Concepto/Relación con el proyecto]:[DESCRIPCIÓN ASIENTO]],2,FALSE),"")</f>
        <v/>
      </c>
      <c r="N262" s="94" t="str">
        <f>IFERROR(VLOOKUP(Tabla4[[#This Row],[Forma de pago]],'NO BORRAR'!$H$2:$I$6,2,FALSE),"")</f>
        <v/>
      </c>
      <c r="O262" s="95" t="str">
        <f>IF(Tabla4[[#This Row],[Total factura / recibí (3)]]="","",Tabla4[[#This Row],[Total factura / recibí (3)]])</f>
        <v/>
      </c>
      <c r="P262" s="95" t="str">
        <f>IF(Tabla4[[#This Row],[Total factura / recibí (3)]]="","",Tabla4[[#This Row],[Total factura / recibí (3)]])</f>
        <v/>
      </c>
      <c r="Q26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2" s="93" t="str">
        <f>IFERROR(IF(A262="CHEQUE","",IF(A262="EFECTIVO","EFECTIVO",IF(A262="TRANSFERENCIA",VLOOKUP(Tabla4[[#This Row],[Concepto]]&amp;"/"&amp;Tabla4[[#This Row],[Relación con el proyecto]],Tabla7[[Concepto/Relación con el proyecto]:[Nº DOCUMENTO]],5,FALSE),IF(A262="TARJETA PREPAGO",VLOOKUP(Tabla4[[#This Row],[Concepto]]&amp;"/"&amp;Tabla4[[#This Row],[Relación con el proyecto]],Tabla7[[Concepto/Relación con el proyecto]:[Nº DOCUMENTO]],5,FALSE),"")))),"")</f>
        <v/>
      </c>
      <c r="S262" s="94" t="str">
        <f ca="1">IFERROR(INDEX(USUARIOS,MATCH($E262,Tabla1[NOMBRE Y APELLIDOS DEL PARTICIPANTE],0),MATCH($S$1,Tabla1[#Headers],0)),"")</f>
        <v/>
      </c>
      <c r="T262" s="94" t="str">
        <f ca="1">IFERROR(INDEX(USUARIOS,MATCH($E262,Tabla1[NOMBRE Y APELLIDOS DEL PARTICIPANTE],0),MATCH($T$1,Tabla1[#Headers],0)),"")</f>
        <v/>
      </c>
      <c r="U262" s="94" t="str">
        <f>IF(Tabla4[[#This Row],[Nombre y apellidos del TITULAR DE LA UC]]="","",Tabla4[[#This Row],[Nombre y apellidos del TITULAR DE LA UC]])</f>
        <v/>
      </c>
      <c r="V262" s="96" t="str">
        <f>IFERROR(VLOOKUP(Tabla4[[#This Row],[Mes de Imputación]],'NO BORRAR'!$E$1:$G$13,2,FALSE),"")</f>
        <v/>
      </c>
      <c r="W262" s="96" t="str">
        <f>IFERROR(VLOOKUP(Tabla4[[#This Row],[Mes de Imputación]],'NO BORRAR'!$E$1:$G$13,3,FALSE),"")</f>
        <v/>
      </c>
      <c r="X262" s="94" t="str">
        <f>IFERROR(VLOOKUP(Tabla4[[#This Row],[Actuación]],'NO BORRAR'!$B$1:$D$8,3,FALSE),"")</f>
        <v/>
      </c>
      <c r="Y262" s="97" t="str">
        <f>IFERROR(VLOOKUP(Tabla4[[#This Row],[Localización]],'NO BORRAR'!$G$15:$H$24,2,FALSE),"")</f>
        <v/>
      </c>
      <c r="Z262" s="93" t="str">
        <f>IFERROR(VLOOKUP(Tabla4[[#This Row],[Actuación]],'NO BORRAR'!$B$1:$C$8,2,FALSE),"")</f>
        <v/>
      </c>
      <c r="AA262" s="93" t="str">
        <f>IF(Tabla4[[#This Row],[Forma de pago]]="TRANSFERENCIA",IFERROR(INDEX(USUARIOS,MATCH($E262,Tabla1[NOMBRE Y APELLIDOS DEL PARTICIPANTE],0),MATCH(A262,Tabla1[#Headers],0)),""),"")</f>
        <v/>
      </c>
      <c r="AB262" s="98" t="str">
        <f>IF(Tabla4[[#This Row],[Forma de pago]]="TARJETA PREPAGO",IFERROR(INDEX(USUARIOS,MATCH($E262,Tabla1[NOMBRE Y APELLIDOS DEL PARTICIPANTE],0),MATCH(A262,Tabla1[#Headers],0)),""),"")</f>
        <v/>
      </c>
      <c r="AC262" s="73" t="str">
        <f>IF(Tabla4[[#This Row],[Forma de pago]]="CHEQUE",Tabla4[[#This Row],[Nombre y apellidos del TITULAR DE LA UC]],(IF(Tabla4[[#This Row],[Forma de pago]]="CHEQUE PORTADOR","AL PORTADOR","")))</f>
        <v/>
      </c>
    </row>
    <row r="263" spans="1:29" x14ac:dyDescent="0.25">
      <c r="A263" s="88"/>
      <c r="B263" s="88"/>
      <c r="C263" s="8"/>
      <c r="D263" s="89"/>
      <c r="E263" s="8"/>
      <c r="F263" s="8" t="str">
        <f>IFERROR(VLOOKUP(Tabla4[[#This Row],[Nombre y apellidos del TITULAR DE LA UC]],Tabla1[[NOMBRE Y APELLIDOS DEL PARTICIPANTE]:[NIE]],3,FALSE),"")</f>
        <v/>
      </c>
      <c r="G263" s="8"/>
      <c r="H263" s="8"/>
      <c r="I263" s="8"/>
      <c r="J263" s="90"/>
      <c r="K263" s="91"/>
      <c r="L263" s="92" t="str">
        <f ca="1">IFERROR(INDEX(USUARIOS,MATCH($E263,Tabla1[NOMBRE Y APELLIDOS DEL PARTICIPANTE],0),MATCH($L$1,Tabla1[#Headers],0)),"")</f>
        <v/>
      </c>
      <c r="M263" s="93" t="str">
        <f>IFERROR(VLOOKUP(Tabla4[[#This Row],[Concepto]]&amp;"/"&amp;Tabla4[[#This Row],[Relación con el proyecto]],Tabla7[[Concepto/Relación con el proyecto]:[DESCRIPCIÓN ASIENTO]],2,FALSE),"")</f>
        <v/>
      </c>
      <c r="N263" s="94" t="str">
        <f>IFERROR(VLOOKUP(Tabla4[[#This Row],[Forma de pago]],'NO BORRAR'!$H$2:$I$6,2,FALSE),"")</f>
        <v/>
      </c>
      <c r="O263" s="95" t="str">
        <f>IF(Tabla4[[#This Row],[Total factura / recibí (3)]]="","",Tabla4[[#This Row],[Total factura / recibí (3)]])</f>
        <v/>
      </c>
      <c r="P263" s="95" t="str">
        <f>IF(Tabla4[[#This Row],[Total factura / recibí (3)]]="","",Tabla4[[#This Row],[Total factura / recibí (3)]])</f>
        <v/>
      </c>
      <c r="Q26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3" s="93" t="str">
        <f>IFERROR(IF(A263="CHEQUE","",IF(A263="EFECTIVO","EFECTIVO",IF(A263="TRANSFERENCIA",VLOOKUP(Tabla4[[#This Row],[Concepto]]&amp;"/"&amp;Tabla4[[#This Row],[Relación con el proyecto]],Tabla7[[Concepto/Relación con el proyecto]:[Nº DOCUMENTO]],5,FALSE),IF(A263="TARJETA PREPAGO",VLOOKUP(Tabla4[[#This Row],[Concepto]]&amp;"/"&amp;Tabla4[[#This Row],[Relación con el proyecto]],Tabla7[[Concepto/Relación con el proyecto]:[Nº DOCUMENTO]],5,FALSE),"")))),"")</f>
        <v/>
      </c>
      <c r="S263" s="94" t="str">
        <f ca="1">IFERROR(INDEX(USUARIOS,MATCH($E263,Tabla1[NOMBRE Y APELLIDOS DEL PARTICIPANTE],0),MATCH($S$1,Tabla1[#Headers],0)),"")</f>
        <v/>
      </c>
      <c r="T263" s="94" t="str">
        <f ca="1">IFERROR(INDEX(USUARIOS,MATCH($E263,Tabla1[NOMBRE Y APELLIDOS DEL PARTICIPANTE],0),MATCH($T$1,Tabla1[#Headers],0)),"")</f>
        <v/>
      </c>
      <c r="U263" s="94" t="str">
        <f>IF(Tabla4[[#This Row],[Nombre y apellidos del TITULAR DE LA UC]]="","",Tabla4[[#This Row],[Nombre y apellidos del TITULAR DE LA UC]])</f>
        <v/>
      </c>
      <c r="V263" s="96" t="str">
        <f>IFERROR(VLOOKUP(Tabla4[[#This Row],[Mes de Imputación]],'NO BORRAR'!$E$1:$G$13,2,FALSE),"")</f>
        <v/>
      </c>
      <c r="W263" s="96" t="str">
        <f>IFERROR(VLOOKUP(Tabla4[[#This Row],[Mes de Imputación]],'NO BORRAR'!$E$1:$G$13,3,FALSE),"")</f>
        <v/>
      </c>
      <c r="X263" s="94" t="str">
        <f>IFERROR(VLOOKUP(Tabla4[[#This Row],[Actuación]],'NO BORRAR'!$B$1:$D$8,3,FALSE),"")</f>
        <v/>
      </c>
      <c r="Y263" s="97" t="str">
        <f>IFERROR(VLOOKUP(Tabla4[[#This Row],[Localización]],'NO BORRAR'!$G$15:$H$24,2,FALSE),"")</f>
        <v/>
      </c>
      <c r="Z263" s="93" t="str">
        <f>IFERROR(VLOOKUP(Tabla4[[#This Row],[Actuación]],'NO BORRAR'!$B$1:$C$8,2,FALSE),"")</f>
        <v/>
      </c>
      <c r="AA263" s="93" t="str">
        <f>IF(Tabla4[[#This Row],[Forma de pago]]="TRANSFERENCIA",IFERROR(INDEX(USUARIOS,MATCH($E263,Tabla1[NOMBRE Y APELLIDOS DEL PARTICIPANTE],0),MATCH(A263,Tabla1[#Headers],0)),""),"")</f>
        <v/>
      </c>
      <c r="AB263" s="98" t="str">
        <f>IF(Tabla4[[#This Row],[Forma de pago]]="TARJETA PREPAGO",IFERROR(INDEX(USUARIOS,MATCH($E263,Tabla1[NOMBRE Y APELLIDOS DEL PARTICIPANTE],0),MATCH(A263,Tabla1[#Headers],0)),""),"")</f>
        <v/>
      </c>
      <c r="AC263" s="73" t="str">
        <f>IF(Tabla4[[#This Row],[Forma de pago]]="CHEQUE",Tabla4[[#This Row],[Nombre y apellidos del TITULAR DE LA UC]],(IF(Tabla4[[#This Row],[Forma de pago]]="CHEQUE PORTADOR","AL PORTADOR","")))</f>
        <v/>
      </c>
    </row>
    <row r="264" spans="1:29" x14ac:dyDescent="0.25">
      <c r="A264" s="88"/>
      <c r="B264" s="88"/>
      <c r="C264" s="8"/>
      <c r="D264" s="89"/>
      <c r="E264" s="8"/>
      <c r="F264" s="8" t="str">
        <f>IFERROR(VLOOKUP(Tabla4[[#This Row],[Nombre y apellidos del TITULAR DE LA UC]],Tabla1[[NOMBRE Y APELLIDOS DEL PARTICIPANTE]:[NIE]],3,FALSE),"")</f>
        <v/>
      </c>
      <c r="G264" s="8"/>
      <c r="H264" s="8"/>
      <c r="I264" s="8"/>
      <c r="J264" s="90"/>
      <c r="K264" s="91"/>
      <c r="L264" s="92" t="str">
        <f ca="1">IFERROR(INDEX(USUARIOS,MATCH($E264,Tabla1[NOMBRE Y APELLIDOS DEL PARTICIPANTE],0),MATCH($L$1,Tabla1[#Headers],0)),"")</f>
        <v/>
      </c>
      <c r="M264" s="93" t="str">
        <f>IFERROR(VLOOKUP(Tabla4[[#This Row],[Concepto]]&amp;"/"&amp;Tabla4[[#This Row],[Relación con el proyecto]],Tabla7[[Concepto/Relación con el proyecto]:[DESCRIPCIÓN ASIENTO]],2,FALSE),"")</f>
        <v/>
      </c>
      <c r="N264" s="94" t="str">
        <f>IFERROR(VLOOKUP(Tabla4[[#This Row],[Forma de pago]],'NO BORRAR'!$H$2:$I$6,2,FALSE),"")</f>
        <v/>
      </c>
      <c r="O264" s="95" t="str">
        <f>IF(Tabla4[[#This Row],[Total factura / recibí (3)]]="","",Tabla4[[#This Row],[Total factura / recibí (3)]])</f>
        <v/>
      </c>
      <c r="P264" s="95" t="str">
        <f>IF(Tabla4[[#This Row],[Total factura / recibí (3)]]="","",Tabla4[[#This Row],[Total factura / recibí (3)]])</f>
        <v/>
      </c>
      <c r="Q26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4" s="93" t="str">
        <f>IFERROR(IF(A264="CHEQUE","",IF(A264="EFECTIVO","EFECTIVO",IF(A264="TRANSFERENCIA",VLOOKUP(Tabla4[[#This Row],[Concepto]]&amp;"/"&amp;Tabla4[[#This Row],[Relación con el proyecto]],Tabla7[[Concepto/Relación con el proyecto]:[Nº DOCUMENTO]],5,FALSE),IF(A264="TARJETA PREPAGO",VLOOKUP(Tabla4[[#This Row],[Concepto]]&amp;"/"&amp;Tabla4[[#This Row],[Relación con el proyecto]],Tabla7[[Concepto/Relación con el proyecto]:[Nº DOCUMENTO]],5,FALSE),"")))),"")</f>
        <v/>
      </c>
      <c r="S264" s="94" t="str">
        <f ca="1">IFERROR(INDEX(USUARIOS,MATCH($E264,Tabla1[NOMBRE Y APELLIDOS DEL PARTICIPANTE],0),MATCH($S$1,Tabla1[#Headers],0)),"")</f>
        <v/>
      </c>
      <c r="T264" s="94" t="str">
        <f ca="1">IFERROR(INDEX(USUARIOS,MATCH($E264,Tabla1[NOMBRE Y APELLIDOS DEL PARTICIPANTE],0),MATCH($T$1,Tabla1[#Headers],0)),"")</f>
        <v/>
      </c>
      <c r="U264" s="94" t="str">
        <f>IF(Tabla4[[#This Row],[Nombre y apellidos del TITULAR DE LA UC]]="","",Tabla4[[#This Row],[Nombre y apellidos del TITULAR DE LA UC]])</f>
        <v/>
      </c>
      <c r="V264" s="96" t="str">
        <f>IFERROR(VLOOKUP(Tabla4[[#This Row],[Mes de Imputación]],'NO BORRAR'!$E$1:$G$13,2,FALSE),"")</f>
        <v/>
      </c>
      <c r="W264" s="96" t="str">
        <f>IFERROR(VLOOKUP(Tabla4[[#This Row],[Mes de Imputación]],'NO BORRAR'!$E$1:$G$13,3,FALSE),"")</f>
        <v/>
      </c>
      <c r="X264" s="94" t="str">
        <f>IFERROR(VLOOKUP(Tabla4[[#This Row],[Actuación]],'NO BORRAR'!$B$1:$D$8,3,FALSE),"")</f>
        <v/>
      </c>
      <c r="Y264" s="97" t="str">
        <f>IFERROR(VLOOKUP(Tabla4[[#This Row],[Localización]],'NO BORRAR'!$G$15:$H$24,2,FALSE),"")</f>
        <v/>
      </c>
      <c r="Z264" s="93" t="str">
        <f>IFERROR(VLOOKUP(Tabla4[[#This Row],[Actuación]],'NO BORRAR'!$B$1:$C$8,2,FALSE),"")</f>
        <v/>
      </c>
      <c r="AA264" s="93" t="str">
        <f>IF(Tabla4[[#This Row],[Forma de pago]]="TRANSFERENCIA",IFERROR(INDEX(USUARIOS,MATCH($E264,Tabla1[NOMBRE Y APELLIDOS DEL PARTICIPANTE],0),MATCH(A264,Tabla1[#Headers],0)),""),"")</f>
        <v/>
      </c>
      <c r="AB264" s="98" t="str">
        <f>IF(Tabla4[[#This Row],[Forma de pago]]="TARJETA PREPAGO",IFERROR(INDEX(USUARIOS,MATCH($E264,Tabla1[NOMBRE Y APELLIDOS DEL PARTICIPANTE],0),MATCH(A264,Tabla1[#Headers],0)),""),"")</f>
        <v/>
      </c>
      <c r="AC264" s="73" t="str">
        <f>IF(Tabla4[[#This Row],[Forma de pago]]="CHEQUE",Tabla4[[#This Row],[Nombre y apellidos del TITULAR DE LA UC]],(IF(Tabla4[[#This Row],[Forma de pago]]="CHEQUE PORTADOR","AL PORTADOR","")))</f>
        <v/>
      </c>
    </row>
    <row r="265" spans="1:29" x14ac:dyDescent="0.25">
      <c r="A265" s="88"/>
      <c r="B265" s="88"/>
      <c r="C265" s="8"/>
      <c r="D265" s="89"/>
      <c r="E265" s="8"/>
      <c r="F265" s="8" t="str">
        <f>IFERROR(VLOOKUP(Tabla4[[#This Row],[Nombre y apellidos del TITULAR DE LA UC]],Tabla1[[NOMBRE Y APELLIDOS DEL PARTICIPANTE]:[NIE]],3,FALSE),"")</f>
        <v/>
      </c>
      <c r="G265" s="8"/>
      <c r="H265" s="8"/>
      <c r="I265" s="8"/>
      <c r="J265" s="90"/>
      <c r="K265" s="91"/>
      <c r="L265" s="92" t="str">
        <f ca="1">IFERROR(INDEX(USUARIOS,MATCH($E265,Tabla1[NOMBRE Y APELLIDOS DEL PARTICIPANTE],0),MATCH($L$1,Tabla1[#Headers],0)),"")</f>
        <v/>
      </c>
      <c r="M265" s="93" t="str">
        <f>IFERROR(VLOOKUP(Tabla4[[#This Row],[Concepto]]&amp;"/"&amp;Tabla4[[#This Row],[Relación con el proyecto]],Tabla7[[Concepto/Relación con el proyecto]:[DESCRIPCIÓN ASIENTO]],2,FALSE),"")</f>
        <v/>
      </c>
      <c r="N265" s="94" t="str">
        <f>IFERROR(VLOOKUP(Tabla4[[#This Row],[Forma de pago]],'NO BORRAR'!$H$2:$I$6,2,FALSE),"")</f>
        <v/>
      </c>
      <c r="O265" s="95" t="str">
        <f>IF(Tabla4[[#This Row],[Total factura / recibí (3)]]="","",Tabla4[[#This Row],[Total factura / recibí (3)]])</f>
        <v/>
      </c>
      <c r="P265" s="95" t="str">
        <f>IF(Tabla4[[#This Row],[Total factura / recibí (3)]]="","",Tabla4[[#This Row],[Total factura / recibí (3)]])</f>
        <v/>
      </c>
      <c r="Q26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5" s="93" t="str">
        <f>IFERROR(IF(A265="CHEQUE","",IF(A265="EFECTIVO","EFECTIVO",IF(A265="TRANSFERENCIA",VLOOKUP(Tabla4[[#This Row],[Concepto]]&amp;"/"&amp;Tabla4[[#This Row],[Relación con el proyecto]],Tabla7[[Concepto/Relación con el proyecto]:[Nº DOCUMENTO]],5,FALSE),IF(A265="TARJETA PREPAGO",VLOOKUP(Tabla4[[#This Row],[Concepto]]&amp;"/"&amp;Tabla4[[#This Row],[Relación con el proyecto]],Tabla7[[Concepto/Relación con el proyecto]:[Nº DOCUMENTO]],5,FALSE),"")))),"")</f>
        <v/>
      </c>
      <c r="S265" s="94" t="str">
        <f ca="1">IFERROR(INDEX(USUARIOS,MATCH($E265,Tabla1[NOMBRE Y APELLIDOS DEL PARTICIPANTE],0),MATCH($S$1,Tabla1[#Headers],0)),"")</f>
        <v/>
      </c>
      <c r="T265" s="94" t="str">
        <f ca="1">IFERROR(INDEX(USUARIOS,MATCH($E265,Tabla1[NOMBRE Y APELLIDOS DEL PARTICIPANTE],0),MATCH($T$1,Tabla1[#Headers],0)),"")</f>
        <v/>
      </c>
      <c r="U265" s="94" t="str">
        <f>IF(Tabla4[[#This Row],[Nombre y apellidos del TITULAR DE LA UC]]="","",Tabla4[[#This Row],[Nombre y apellidos del TITULAR DE LA UC]])</f>
        <v/>
      </c>
      <c r="V265" s="96" t="str">
        <f>IFERROR(VLOOKUP(Tabla4[[#This Row],[Mes de Imputación]],'NO BORRAR'!$E$1:$G$13,2,FALSE),"")</f>
        <v/>
      </c>
      <c r="W265" s="96" t="str">
        <f>IFERROR(VLOOKUP(Tabla4[[#This Row],[Mes de Imputación]],'NO BORRAR'!$E$1:$G$13,3,FALSE),"")</f>
        <v/>
      </c>
      <c r="X265" s="94" t="str">
        <f>IFERROR(VLOOKUP(Tabla4[[#This Row],[Actuación]],'NO BORRAR'!$B$1:$D$8,3,FALSE),"")</f>
        <v/>
      </c>
      <c r="Y265" s="97" t="str">
        <f>IFERROR(VLOOKUP(Tabla4[[#This Row],[Localización]],'NO BORRAR'!$G$15:$H$24,2,FALSE),"")</f>
        <v/>
      </c>
      <c r="Z265" s="93" t="str">
        <f>IFERROR(VLOOKUP(Tabla4[[#This Row],[Actuación]],'NO BORRAR'!$B$1:$C$8,2,FALSE),"")</f>
        <v/>
      </c>
      <c r="AA265" s="93" t="str">
        <f>IF(Tabla4[[#This Row],[Forma de pago]]="TRANSFERENCIA",IFERROR(INDEX(USUARIOS,MATCH($E265,Tabla1[NOMBRE Y APELLIDOS DEL PARTICIPANTE],0),MATCH(A265,Tabla1[#Headers],0)),""),"")</f>
        <v/>
      </c>
      <c r="AB265" s="98" t="str">
        <f>IF(Tabla4[[#This Row],[Forma de pago]]="TARJETA PREPAGO",IFERROR(INDEX(USUARIOS,MATCH($E265,Tabla1[NOMBRE Y APELLIDOS DEL PARTICIPANTE],0),MATCH(A265,Tabla1[#Headers],0)),""),"")</f>
        <v/>
      </c>
      <c r="AC265" s="73" t="str">
        <f>IF(Tabla4[[#This Row],[Forma de pago]]="CHEQUE",Tabla4[[#This Row],[Nombre y apellidos del TITULAR DE LA UC]],(IF(Tabla4[[#This Row],[Forma de pago]]="CHEQUE PORTADOR","AL PORTADOR","")))</f>
        <v/>
      </c>
    </row>
    <row r="266" spans="1:29" x14ac:dyDescent="0.25">
      <c r="A266" s="88"/>
      <c r="B266" s="88"/>
      <c r="C266" s="8"/>
      <c r="D266" s="89"/>
      <c r="E266" s="8"/>
      <c r="F266" s="8" t="str">
        <f>IFERROR(VLOOKUP(Tabla4[[#This Row],[Nombre y apellidos del TITULAR DE LA UC]],Tabla1[[NOMBRE Y APELLIDOS DEL PARTICIPANTE]:[NIE]],3,FALSE),"")</f>
        <v/>
      </c>
      <c r="G266" s="8"/>
      <c r="H266" s="8"/>
      <c r="I266" s="8"/>
      <c r="J266" s="90"/>
      <c r="K266" s="91"/>
      <c r="L266" s="92" t="str">
        <f ca="1">IFERROR(INDEX(USUARIOS,MATCH($E266,Tabla1[NOMBRE Y APELLIDOS DEL PARTICIPANTE],0),MATCH($L$1,Tabla1[#Headers],0)),"")</f>
        <v/>
      </c>
      <c r="M266" s="93" t="str">
        <f>IFERROR(VLOOKUP(Tabla4[[#This Row],[Concepto]]&amp;"/"&amp;Tabla4[[#This Row],[Relación con el proyecto]],Tabla7[[Concepto/Relación con el proyecto]:[DESCRIPCIÓN ASIENTO]],2,FALSE),"")</f>
        <v/>
      </c>
      <c r="N266" s="94" t="str">
        <f>IFERROR(VLOOKUP(Tabla4[[#This Row],[Forma de pago]],'NO BORRAR'!$H$2:$I$6,2,FALSE),"")</f>
        <v/>
      </c>
      <c r="O266" s="95" t="str">
        <f>IF(Tabla4[[#This Row],[Total factura / recibí (3)]]="","",Tabla4[[#This Row],[Total factura / recibí (3)]])</f>
        <v/>
      </c>
      <c r="P266" s="95" t="str">
        <f>IF(Tabla4[[#This Row],[Total factura / recibí (3)]]="","",Tabla4[[#This Row],[Total factura / recibí (3)]])</f>
        <v/>
      </c>
      <c r="Q26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6" s="93" t="str">
        <f>IFERROR(IF(A266="CHEQUE","",IF(A266="EFECTIVO","EFECTIVO",IF(A266="TRANSFERENCIA",VLOOKUP(Tabla4[[#This Row],[Concepto]]&amp;"/"&amp;Tabla4[[#This Row],[Relación con el proyecto]],Tabla7[[Concepto/Relación con el proyecto]:[Nº DOCUMENTO]],5,FALSE),IF(A266="TARJETA PREPAGO",VLOOKUP(Tabla4[[#This Row],[Concepto]]&amp;"/"&amp;Tabla4[[#This Row],[Relación con el proyecto]],Tabla7[[Concepto/Relación con el proyecto]:[Nº DOCUMENTO]],5,FALSE),"")))),"")</f>
        <v/>
      </c>
      <c r="S266" s="94" t="str">
        <f ca="1">IFERROR(INDEX(USUARIOS,MATCH($E266,Tabla1[NOMBRE Y APELLIDOS DEL PARTICIPANTE],0),MATCH($S$1,Tabla1[#Headers],0)),"")</f>
        <v/>
      </c>
      <c r="T266" s="94" t="str">
        <f ca="1">IFERROR(INDEX(USUARIOS,MATCH($E266,Tabla1[NOMBRE Y APELLIDOS DEL PARTICIPANTE],0),MATCH($T$1,Tabla1[#Headers],0)),"")</f>
        <v/>
      </c>
      <c r="U266" s="94" t="str">
        <f>IF(Tabla4[[#This Row],[Nombre y apellidos del TITULAR DE LA UC]]="","",Tabla4[[#This Row],[Nombre y apellidos del TITULAR DE LA UC]])</f>
        <v/>
      </c>
      <c r="V266" s="96" t="str">
        <f>IFERROR(VLOOKUP(Tabla4[[#This Row],[Mes de Imputación]],'NO BORRAR'!$E$1:$G$13,2,FALSE),"")</f>
        <v/>
      </c>
      <c r="W266" s="96" t="str">
        <f>IFERROR(VLOOKUP(Tabla4[[#This Row],[Mes de Imputación]],'NO BORRAR'!$E$1:$G$13,3,FALSE),"")</f>
        <v/>
      </c>
      <c r="X266" s="94" t="str">
        <f>IFERROR(VLOOKUP(Tabla4[[#This Row],[Actuación]],'NO BORRAR'!$B$1:$D$8,3,FALSE),"")</f>
        <v/>
      </c>
      <c r="Y266" s="97" t="str">
        <f>IFERROR(VLOOKUP(Tabla4[[#This Row],[Localización]],'NO BORRAR'!$G$15:$H$24,2,FALSE),"")</f>
        <v/>
      </c>
      <c r="Z266" s="93" t="str">
        <f>IFERROR(VLOOKUP(Tabla4[[#This Row],[Actuación]],'NO BORRAR'!$B$1:$C$8,2,FALSE),"")</f>
        <v/>
      </c>
      <c r="AA266" s="93" t="str">
        <f>IF(Tabla4[[#This Row],[Forma de pago]]="TRANSFERENCIA",IFERROR(INDEX(USUARIOS,MATCH($E266,Tabla1[NOMBRE Y APELLIDOS DEL PARTICIPANTE],0),MATCH(A266,Tabla1[#Headers],0)),""),"")</f>
        <v/>
      </c>
      <c r="AB266" s="98" t="str">
        <f>IF(Tabla4[[#This Row],[Forma de pago]]="TARJETA PREPAGO",IFERROR(INDEX(USUARIOS,MATCH($E266,Tabla1[NOMBRE Y APELLIDOS DEL PARTICIPANTE],0),MATCH(A266,Tabla1[#Headers],0)),""),"")</f>
        <v/>
      </c>
      <c r="AC266" s="73" t="str">
        <f>IF(Tabla4[[#This Row],[Forma de pago]]="CHEQUE",Tabla4[[#This Row],[Nombre y apellidos del TITULAR DE LA UC]],(IF(Tabla4[[#This Row],[Forma de pago]]="CHEQUE PORTADOR","AL PORTADOR","")))</f>
        <v/>
      </c>
    </row>
    <row r="267" spans="1:29" x14ac:dyDescent="0.25">
      <c r="A267" s="88"/>
      <c r="B267" s="88"/>
      <c r="C267" s="8"/>
      <c r="D267" s="89"/>
      <c r="E267" s="8"/>
      <c r="F267" s="8" t="str">
        <f>IFERROR(VLOOKUP(Tabla4[[#This Row],[Nombre y apellidos del TITULAR DE LA UC]],Tabla1[[NOMBRE Y APELLIDOS DEL PARTICIPANTE]:[NIE]],3,FALSE),"")</f>
        <v/>
      </c>
      <c r="G267" s="8"/>
      <c r="H267" s="8"/>
      <c r="I267" s="8"/>
      <c r="J267" s="90"/>
      <c r="K267" s="91"/>
      <c r="L267" s="92" t="str">
        <f ca="1">IFERROR(INDEX(USUARIOS,MATCH($E267,Tabla1[NOMBRE Y APELLIDOS DEL PARTICIPANTE],0),MATCH($L$1,Tabla1[#Headers],0)),"")</f>
        <v/>
      </c>
      <c r="M267" s="93" t="str">
        <f>IFERROR(VLOOKUP(Tabla4[[#This Row],[Concepto]]&amp;"/"&amp;Tabla4[[#This Row],[Relación con el proyecto]],Tabla7[[Concepto/Relación con el proyecto]:[DESCRIPCIÓN ASIENTO]],2,FALSE),"")</f>
        <v/>
      </c>
      <c r="N267" s="94" t="str">
        <f>IFERROR(VLOOKUP(Tabla4[[#This Row],[Forma de pago]],'NO BORRAR'!$H$2:$I$6,2,FALSE),"")</f>
        <v/>
      </c>
      <c r="O267" s="95" t="str">
        <f>IF(Tabla4[[#This Row],[Total factura / recibí (3)]]="","",Tabla4[[#This Row],[Total factura / recibí (3)]])</f>
        <v/>
      </c>
      <c r="P267" s="95" t="str">
        <f>IF(Tabla4[[#This Row],[Total factura / recibí (3)]]="","",Tabla4[[#This Row],[Total factura / recibí (3)]])</f>
        <v/>
      </c>
      <c r="Q26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7" s="93" t="str">
        <f>IFERROR(IF(A267="CHEQUE","",IF(A267="EFECTIVO","EFECTIVO",IF(A267="TRANSFERENCIA",VLOOKUP(Tabla4[[#This Row],[Concepto]]&amp;"/"&amp;Tabla4[[#This Row],[Relación con el proyecto]],Tabla7[[Concepto/Relación con el proyecto]:[Nº DOCUMENTO]],5,FALSE),IF(A267="TARJETA PREPAGO",VLOOKUP(Tabla4[[#This Row],[Concepto]]&amp;"/"&amp;Tabla4[[#This Row],[Relación con el proyecto]],Tabla7[[Concepto/Relación con el proyecto]:[Nº DOCUMENTO]],5,FALSE),"")))),"")</f>
        <v/>
      </c>
      <c r="S267" s="94" t="str">
        <f ca="1">IFERROR(INDEX(USUARIOS,MATCH($E267,Tabla1[NOMBRE Y APELLIDOS DEL PARTICIPANTE],0),MATCH($S$1,Tabla1[#Headers],0)),"")</f>
        <v/>
      </c>
      <c r="T267" s="94" t="str">
        <f ca="1">IFERROR(INDEX(USUARIOS,MATCH($E267,Tabla1[NOMBRE Y APELLIDOS DEL PARTICIPANTE],0),MATCH($T$1,Tabla1[#Headers],0)),"")</f>
        <v/>
      </c>
      <c r="U267" s="94" t="str">
        <f>IF(Tabla4[[#This Row],[Nombre y apellidos del TITULAR DE LA UC]]="","",Tabla4[[#This Row],[Nombre y apellidos del TITULAR DE LA UC]])</f>
        <v/>
      </c>
      <c r="V267" s="96" t="str">
        <f>IFERROR(VLOOKUP(Tabla4[[#This Row],[Mes de Imputación]],'NO BORRAR'!$E$1:$G$13,2,FALSE),"")</f>
        <v/>
      </c>
      <c r="W267" s="96" t="str">
        <f>IFERROR(VLOOKUP(Tabla4[[#This Row],[Mes de Imputación]],'NO BORRAR'!$E$1:$G$13,3,FALSE),"")</f>
        <v/>
      </c>
      <c r="X267" s="94" t="str">
        <f>IFERROR(VLOOKUP(Tabla4[[#This Row],[Actuación]],'NO BORRAR'!$B$1:$D$8,3,FALSE),"")</f>
        <v/>
      </c>
      <c r="Y267" s="97" t="str">
        <f>IFERROR(VLOOKUP(Tabla4[[#This Row],[Localización]],'NO BORRAR'!$G$15:$H$24,2,FALSE),"")</f>
        <v/>
      </c>
      <c r="Z267" s="93" t="str">
        <f>IFERROR(VLOOKUP(Tabla4[[#This Row],[Actuación]],'NO BORRAR'!$B$1:$C$8,2,FALSE),"")</f>
        <v/>
      </c>
      <c r="AA267" s="93" t="str">
        <f>IF(Tabla4[[#This Row],[Forma de pago]]="TRANSFERENCIA",IFERROR(INDEX(USUARIOS,MATCH($E267,Tabla1[NOMBRE Y APELLIDOS DEL PARTICIPANTE],0),MATCH(A267,Tabla1[#Headers],0)),""),"")</f>
        <v/>
      </c>
      <c r="AB267" s="98" t="str">
        <f>IF(Tabla4[[#This Row],[Forma de pago]]="TARJETA PREPAGO",IFERROR(INDEX(USUARIOS,MATCH($E267,Tabla1[NOMBRE Y APELLIDOS DEL PARTICIPANTE],0),MATCH(A267,Tabla1[#Headers],0)),""),"")</f>
        <v/>
      </c>
      <c r="AC267" s="73" t="str">
        <f>IF(Tabla4[[#This Row],[Forma de pago]]="CHEQUE",Tabla4[[#This Row],[Nombre y apellidos del TITULAR DE LA UC]],(IF(Tabla4[[#This Row],[Forma de pago]]="CHEQUE PORTADOR","AL PORTADOR","")))</f>
        <v/>
      </c>
    </row>
    <row r="268" spans="1:29" x14ac:dyDescent="0.25">
      <c r="A268" s="88"/>
      <c r="B268" s="88"/>
      <c r="C268" s="8"/>
      <c r="D268" s="89"/>
      <c r="E268" s="8"/>
      <c r="F268" s="8" t="str">
        <f>IFERROR(VLOOKUP(Tabla4[[#This Row],[Nombre y apellidos del TITULAR DE LA UC]],Tabla1[[NOMBRE Y APELLIDOS DEL PARTICIPANTE]:[NIE]],3,FALSE),"")</f>
        <v/>
      </c>
      <c r="G268" s="8"/>
      <c r="H268" s="8"/>
      <c r="I268" s="8"/>
      <c r="J268" s="90"/>
      <c r="K268" s="91"/>
      <c r="L268" s="92" t="str">
        <f ca="1">IFERROR(INDEX(USUARIOS,MATCH($E268,Tabla1[NOMBRE Y APELLIDOS DEL PARTICIPANTE],0),MATCH($L$1,Tabla1[#Headers],0)),"")</f>
        <v/>
      </c>
      <c r="M268" s="93" t="str">
        <f>IFERROR(VLOOKUP(Tabla4[[#This Row],[Concepto]]&amp;"/"&amp;Tabla4[[#This Row],[Relación con el proyecto]],Tabla7[[Concepto/Relación con el proyecto]:[DESCRIPCIÓN ASIENTO]],2,FALSE),"")</f>
        <v/>
      </c>
      <c r="N268" s="94" t="str">
        <f>IFERROR(VLOOKUP(Tabla4[[#This Row],[Forma de pago]],'NO BORRAR'!$H$2:$I$6,2,FALSE),"")</f>
        <v/>
      </c>
      <c r="O268" s="95" t="str">
        <f>IF(Tabla4[[#This Row],[Total factura / recibí (3)]]="","",Tabla4[[#This Row],[Total factura / recibí (3)]])</f>
        <v/>
      </c>
      <c r="P268" s="95" t="str">
        <f>IF(Tabla4[[#This Row],[Total factura / recibí (3)]]="","",Tabla4[[#This Row],[Total factura / recibí (3)]])</f>
        <v/>
      </c>
      <c r="Q26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8" s="93" t="str">
        <f>IFERROR(IF(A268="CHEQUE","",IF(A268="EFECTIVO","EFECTIVO",IF(A268="TRANSFERENCIA",VLOOKUP(Tabla4[[#This Row],[Concepto]]&amp;"/"&amp;Tabla4[[#This Row],[Relación con el proyecto]],Tabla7[[Concepto/Relación con el proyecto]:[Nº DOCUMENTO]],5,FALSE),IF(A268="TARJETA PREPAGO",VLOOKUP(Tabla4[[#This Row],[Concepto]]&amp;"/"&amp;Tabla4[[#This Row],[Relación con el proyecto]],Tabla7[[Concepto/Relación con el proyecto]:[Nº DOCUMENTO]],5,FALSE),"")))),"")</f>
        <v/>
      </c>
      <c r="S268" s="94" t="str">
        <f ca="1">IFERROR(INDEX(USUARIOS,MATCH($E268,Tabla1[NOMBRE Y APELLIDOS DEL PARTICIPANTE],0),MATCH($S$1,Tabla1[#Headers],0)),"")</f>
        <v/>
      </c>
      <c r="T268" s="94" t="str">
        <f ca="1">IFERROR(INDEX(USUARIOS,MATCH($E268,Tabla1[NOMBRE Y APELLIDOS DEL PARTICIPANTE],0),MATCH($T$1,Tabla1[#Headers],0)),"")</f>
        <v/>
      </c>
      <c r="U268" s="94" t="str">
        <f>IF(Tabla4[[#This Row],[Nombre y apellidos del TITULAR DE LA UC]]="","",Tabla4[[#This Row],[Nombre y apellidos del TITULAR DE LA UC]])</f>
        <v/>
      </c>
      <c r="V268" s="96" t="str">
        <f>IFERROR(VLOOKUP(Tabla4[[#This Row],[Mes de Imputación]],'NO BORRAR'!$E$1:$G$13,2,FALSE),"")</f>
        <v/>
      </c>
      <c r="W268" s="96" t="str">
        <f>IFERROR(VLOOKUP(Tabla4[[#This Row],[Mes de Imputación]],'NO BORRAR'!$E$1:$G$13,3,FALSE),"")</f>
        <v/>
      </c>
      <c r="X268" s="94" t="str">
        <f>IFERROR(VLOOKUP(Tabla4[[#This Row],[Actuación]],'NO BORRAR'!$B$1:$D$8,3,FALSE),"")</f>
        <v/>
      </c>
      <c r="Y268" s="97" t="str">
        <f>IFERROR(VLOOKUP(Tabla4[[#This Row],[Localización]],'NO BORRAR'!$G$15:$H$24,2,FALSE),"")</f>
        <v/>
      </c>
      <c r="Z268" s="93" t="str">
        <f>IFERROR(VLOOKUP(Tabla4[[#This Row],[Actuación]],'NO BORRAR'!$B$1:$C$8,2,FALSE),"")</f>
        <v/>
      </c>
      <c r="AA268" s="93" t="str">
        <f>IF(Tabla4[[#This Row],[Forma de pago]]="TRANSFERENCIA",IFERROR(INDEX(USUARIOS,MATCH($E268,Tabla1[NOMBRE Y APELLIDOS DEL PARTICIPANTE],0),MATCH(A268,Tabla1[#Headers],0)),""),"")</f>
        <v/>
      </c>
      <c r="AB268" s="98" t="str">
        <f>IF(Tabla4[[#This Row],[Forma de pago]]="TARJETA PREPAGO",IFERROR(INDEX(USUARIOS,MATCH($E268,Tabla1[NOMBRE Y APELLIDOS DEL PARTICIPANTE],0),MATCH(A268,Tabla1[#Headers],0)),""),"")</f>
        <v/>
      </c>
      <c r="AC268" s="73" t="str">
        <f>IF(Tabla4[[#This Row],[Forma de pago]]="CHEQUE",Tabla4[[#This Row],[Nombre y apellidos del TITULAR DE LA UC]],(IF(Tabla4[[#This Row],[Forma de pago]]="CHEQUE PORTADOR","AL PORTADOR","")))</f>
        <v/>
      </c>
    </row>
    <row r="269" spans="1:29" x14ac:dyDescent="0.25">
      <c r="A269" s="88"/>
      <c r="B269" s="88"/>
      <c r="C269" s="8"/>
      <c r="D269" s="89"/>
      <c r="E269" s="8"/>
      <c r="F269" s="8" t="str">
        <f>IFERROR(VLOOKUP(Tabla4[[#This Row],[Nombre y apellidos del TITULAR DE LA UC]],Tabla1[[NOMBRE Y APELLIDOS DEL PARTICIPANTE]:[NIE]],3,FALSE),"")</f>
        <v/>
      </c>
      <c r="G269" s="8"/>
      <c r="H269" s="8"/>
      <c r="I269" s="8"/>
      <c r="J269" s="90"/>
      <c r="K269" s="91"/>
      <c r="L269" s="92" t="str">
        <f ca="1">IFERROR(INDEX(USUARIOS,MATCH($E269,Tabla1[NOMBRE Y APELLIDOS DEL PARTICIPANTE],0),MATCH($L$1,Tabla1[#Headers],0)),"")</f>
        <v/>
      </c>
      <c r="M269" s="93" t="str">
        <f>IFERROR(VLOOKUP(Tabla4[[#This Row],[Concepto]]&amp;"/"&amp;Tabla4[[#This Row],[Relación con el proyecto]],Tabla7[[Concepto/Relación con el proyecto]:[DESCRIPCIÓN ASIENTO]],2,FALSE),"")</f>
        <v/>
      </c>
      <c r="N269" s="94" t="str">
        <f>IFERROR(VLOOKUP(Tabla4[[#This Row],[Forma de pago]],'NO BORRAR'!$H$2:$I$6,2,FALSE),"")</f>
        <v/>
      </c>
      <c r="O269" s="95" t="str">
        <f>IF(Tabla4[[#This Row],[Total factura / recibí (3)]]="","",Tabla4[[#This Row],[Total factura / recibí (3)]])</f>
        <v/>
      </c>
      <c r="P269" s="95" t="str">
        <f>IF(Tabla4[[#This Row],[Total factura / recibí (3)]]="","",Tabla4[[#This Row],[Total factura / recibí (3)]])</f>
        <v/>
      </c>
      <c r="Q26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69" s="93" t="str">
        <f>IFERROR(IF(A269="CHEQUE","",IF(A269="EFECTIVO","EFECTIVO",IF(A269="TRANSFERENCIA",VLOOKUP(Tabla4[[#This Row],[Concepto]]&amp;"/"&amp;Tabla4[[#This Row],[Relación con el proyecto]],Tabla7[[Concepto/Relación con el proyecto]:[Nº DOCUMENTO]],5,FALSE),IF(A269="TARJETA PREPAGO",VLOOKUP(Tabla4[[#This Row],[Concepto]]&amp;"/"&amp;Tabla4[[#This Row],[Relación con el proyecto]],Tabla7[[Concepto/Relación con el proyecto]:[Nº DOCUMENTO]],5,FALSE),"")))),"")</f>
        <v/>
      </c>
      <c r="S269" s="94" t="str">
        <f ca="1">IFERROR(INDEX(USUARIOS,MATCH($E269,Tabla1[NOMBRE Y APELLIDOS DEL PARTICIPANTE],0),MATCH($S$1,Tabla1[#Headers],0)),"")</f>
        <v/>
      </c>
      <c r="T269" s="94" t="str">
        <f ca="1">IFERROR(INDEX(USUARIOS,MATCH($E269,Tabla1[NOMBRE Y APELLIDOS DEL PARTICIPANTE],0),MATCH($T$1,Tabla1[#Headers],0)),"")</f>
        <v/>
      </c>
      <c r="U269" s="94" t="str">
        <f>IF(Tabla4[[#This Row],[Nombre y apellidos del TITULAR DE LA UC]]="","",Tabla4[[#This Row],[Nombre y apellidos del TITULAR DE LA UC]])</f>
        <v/>
      </c>
      <c r="V269" s="96" t="str">
        <f>IFERROR(VLOOKUP(Tabla4[[#This Row],[Mes de Imputación]],'NO BORRAR'!$E$1:$G$13,2,FALSE),"")</f>
        <v/>
      </c>
      <c r="W269" s="96" t="str">
        <f>IFERROR(VLOOKUP(Tabla4[[#This Row],[Mes de Imputación]],'NO BORRAR'!$E$1:$G$13,3,FALSE),"")</f>
        <v/>
      </c>
      <c r="X269" s="94" t="str">
        <f>IFERROR(VLOOKUP(Tabla4[[#This Row],[Actuación]],'NO BORRAR'!$B$1:$D$8,3,FALSE),"")</f>
        <v/>
      </c>
      <c r="Y269" s="97" t="str">
        <f>IFERROR(VLOOKUP(Tabla4[[#This Row],[Localización]],'NO BORRAR'!$G$15:$H$24,2,FALSE),"")</f>
        <v/>
      </c>
      <c r="Z269" s="93" t="str">
        <f>IFERROR(VLOOKUP(Tabla4[[#This Row],[Actuación]],'NO BORRAR'!$B$1:$C$8,2,FALSE),"")</f>
        <v/>
      </c>
      <c r="AA269" s="93" t="str">
        <f>IF(Tabla4[[#This Row],[Forma de pago]]="TRANSFERENCIA",IFERROR(INDEX(USUARIOS,MATCH($E269,Tabla1[NOMBRE Y APELLIDOS DEL PARTICIPANTE],0),MATCH(A269,Tabla1[#Headers],0)),""),"")</f>
        <v/>
      </c>
      <c r="AB269" s="98" t="str">
        <f>IF(Tabla4[[#This Row],[Forma de pago]]="TARJETA PREPAGO",IFERROR(INDEX(USUARIOS,MATCH($E269,Tabla1[NOMBRE Y APELLIDOS DEL PARTICIPANTE],0),MATCH(A269,Tabla1[#Headers],0)),""),"")</f>
        <v/>
      </c>
      <c r="AC269" s="73" t="str">
        <f>IF(Tabla4[[#This Row],[Forma de pago]]="CHEQUE",Tabla4[[#This Row],[Nombre y apellidos del TITULAR DE LA UC]],(IF(Tabla4[[#This Row],[Forma de pago]]="CHEQUE PORTADOR","AL PORTADOR","")))</f>
        <v/>
      </c>
    </row>
    <row r="270" spans="1:29" x14ac:dyDescent="0.25">
      <c r="A270" s="88"/>
      <c r="B270" s="88"/>
      <c r="C270" s="8"/>
      <c r="D270" s="89"/>
      <c r="E270" s="8"/>
      <c r="F270" s="8" t="str">
        <f>IFERROR(VLOOKUP(Tabla4[[#This Row],[Nombre y apellidos del TITULAR DE LA UC]],Tabla1[[NOMBRE Y APELLIDOS DEL PARTICIPANTE]:[NIE]],3,FALSE),"")</f>
        <v/>
      </c>
      <c r="G270" s="8"/>
      <c r="H270" s="8"/>
      <c r="I270" s="8"/>
      <c r="J270" s="90"/>
      <c r="K270" s="91"/>
      <c r="L270" s="92" t="str">
        <f ca="1">IFERROR(INDEX(USUARIOS,MATCH($E270,Tabla1[NOMBRE Y APELLIDOS DEL PARTICIPANTE],0),MATCH($L$1,Tabla1[#Headers],0)),"")</f>
        <v/>
      </c>
      <c r="M270" s="93" t="str">
        <f>IFERROR(VLOOKUP(Tabla4[[#This Row],[Concepto]]&amp;"/"&amp;Tabla4[[#This Row],[Relación con el proyecto]],Tabla7[[Concepto/Relación con el proyecto]:[DESCRIPCIÓN ASIENTO]],2,FALSE),"")</f>
        <v/>
      </c>
      <c r="N270" s="94" t="str">
        <f>IFERROR(VLOOKUP(Tabla4[[#This Row],[Forma de pago]],'NO BORRAR'!$H$2:$I$6,2,FALSE),"")</f>
        <v/>
      </c>
      <c r="O270" s="95" t="str">
        <f>IF(Tabla4[[#This Row],[Total factura / recibí (3)]]="","",Tabla4[[#This Row],[Total factura / recibí (3)]])</f>
        <v/>
      </c>
      <c r="P270" s="95" t="str">
        <f>IF(Tabla4[[#This Row],[Total factura / recibí (3)]]="","",Tabla4[[#This Row],[Total factura / recibí (3)]])</f>
        <v/>
      </c>
      <c r="Q27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0" s="93" t="str">
        <f>IFERROR(IF(A270="CHEQUE","",IF(A270="EFECTIVO","EFECTIVO",IF(A270="TRANSFERENCIA",VLOOKUP(Tabla4[[#This Row],[Concepto]]&amp;"/"&amp;Tabla4[[#This Row],[Relación con el proyecto]],Tabla7[[Concepto/Relación con el proyecto]:[Nº DOCUMENTO]],5,FALSE),IF(A270="TARJETA PREPAGO",VLOOKUP(Tabla4[[#This Row],[Concepto]]&amp;"/"&amp;Tabla4[[#This Row],[Relación con el proyecto]],Tabla7[[Concepto/Relación con el proyecto]:[Nº DOCUMENTO]],5,FALSE),"")))),"")</f>
        <v/>
      </c>
      <c r="S270" s="94" t="str">
        <f ca="1">IFERROR(INDEX(USUARIOS,MATCH($E270,Tabla1[NOMBRE Y APELLIDOS DEL PARTICIPANTE],0),MATCH($S$1,Tabla1[#Headers],0)),"")</f>
        <v/>
      </c>
      <c r="T270" s="94" t="str">
        <f ca="1">IFERROR(INDEX(USUARIOS,MATCH($E270,Tabla1[NOMBRE Y APELLIDOS DEL PARTICIPANTE],0),MATCH($T$1,Tabla1[#Headers],0)),"")</f>
        <v/>
      </c>
      <c r="U270" s="94" t="str">
        <f>IF(Tabla4[[#This Row],[Nombre y apellidos del TITULAR DE LA UC]]="","",Tabla4[[#This Row],[Nombre y apellidos del TITULAR DE LA UC]])</f>
        <v/>
      </c>
      <c r="V270" s="96" t="str">
        <f>IFERROR(VLOOKUP(Tabla4[[#This Row],[Mes de Imputación]],'NO BORRAR'!$E$1:$G$13,2,FALSE),"")</f>
        <v/>
      </c>
      <c r="W270" s="96" t="str">
        <f>IFERROR(VLOOKUP(Tabla4[[#This Row],[Mes de Imputación]],'NO BORRAR'!$E$1:$G$13,3,FALSE),"")</f>
        <v/>
      </c>
      <c r="X270" s="94" t="str">
        <f>IFERROR(VLOOKUP(Tabla4[[#This Row],[Actuación]],'NO BORRAR'!$B$1:$D$8,3,FALSE),"")</f>
        <v/>
      </c>
      <c r="Y270" s="97" t="str">
        <f>IFERROR(VLOOKUP(Tabla4[[#This Row],[Localización]],'NO BORRAR'!$G$15:$H$24,2,FALSE),"")</f>
        <v/>
      </c>
      <c r="Z270" s="93" t="str">
        <f>IFERROR(VLOOKUP(Tabla4[[#This Row],[Actuación]],'NO BORRAR'!$B$1:$C$8,2,FALSE),"")</f>
        <v/>
      </c>
      <c r="AA270" s="93" t="str">
        <f>IF(Tabla4[[#This Row],[Forma de pago]]="TRANSFERENCIA",IFERROR(INDEX(USUARIOS,MATCH($E270,Tabla1[NOMBRE Y APELLIDOS DEL PARTICIPANTE],0),MATCH(A270,Tabla1[#Headers],0)),""),"")</f>
        <v/>
      </c>
      <c r="AB270" s="98" t="str">
        <f>IF(Tabla4[[#This Row],[Forma de pago]]="TARJETA PREPAGO",IFERROR(INDEX(USUARIOS,MATCH($E270,Tabla1[NOMBRE Y APELLIDOS DEL PARTICIPANTE],0),MATCH(A270,Tabla1[#Headers],0)),""),"")</f>
        <v/>
      </c>
      <c r="AC270" s="73" t="str">
        <f>IF(Tabla4[[#This Row],[Forma de pago]]="CHEQUE",Tabla4[[#This Row],[Nombre y apellidos del TITULAR DE LA UC]],(IF(Tabla4[[#This Row],[Forma de pago]]="CHEQUE PORTADOR","AL PORTADOR","")))</f>
        <v/>
      </c>
    </row>
    <row r="271" spans="1:29" x14ac:dyDescent="0.25">
      <c r="A271" s="88"/>
      <c r="B271" s="88"/>
      <c r="C271" s="8"/>
      <c r="D271" s="89"/>
      <c r="E271" s="8"/>
      <c r="F271" s="8" t="str">
        <f>IFERROR(VLOOKUP(Tabla4[[#This Row],[Nombre y apellidos del TITULAR DE LA UC]],Tabla1[[NOMBRE Y APELLIDOS DEL PARTICIPANTE]:[NIE]],3,FALSE),"")</f>
        <v/>
      </c>
      <c r="G271" s="8"/>
      <c r="H271" s="8"/>
      <c r="I271" s="8"/>
      <c r="J271" s="90"/>
      <c r="K271" s="91"/>
      <c r="L271" s="92" t="str">
        <f ca="1">IFERROR(INDEX(USUARIOS,MATCH($E271,Tabla1[NOMBRE Y APELLIDOS DEL PARTICIPANTE],0),MATCH($L$1,Tabla1[#Headers],0)),"")</f>
        <v/>
      </c>
      <c r="M271" s="93" t="str">
        <f>IFERROR(VLOOKUP(Tabla4[[#This Row],[Concepto]]&amp;"/"&amp;Tabla4[[#This Row],[Relación con el proyecto]],Tabla7[[Concepto/Relación con el proyecto]:[DESCRIPCIÓN ASIENTO]],2,FALSE),"")</f>
        <v/>
      </c>
      <c r="N271" s="94" t="str">
        <f>IFERROR(VLOOKUP(Tabla4[[#This Row],[Forma de pago]],'NO BORRAR'!$H$2:$I$6,2,FALSE),"")</f>
        <v/>
      </c>
      <c r="O271" s="95" t="str">
        <f>IF(Tabla4[[#This Row],[Total factura / recibí (3)]]="","",Tabla4[[#This Row],[Total factura / recibí (3)]])</f>
        <v/>
      </c>
      <c r="P271" s="95" t="str">
        <f>IF(Tabla4[[#This Row],[Total factura / recibí (3)]]="","",Tabla4[[#This Row],[Total factura / recibí (3)]])</f>
        <v/>
      </c>
      <c r="Q27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1" s="93" t="str">
        <f>IFERROR(IF(A271="CHEQUE","",IF(A271="EFECTIVO","EFECTIVO",IF(A271="TRANSFERENCIA",VLOOKUP(Tabla4[[#This Row],[Concepto]]&amp;"/"&amp;Tabla4[[#This Row],[Relación con el proyecto]],Tabla7[[Concepto/Relación con el proyecto]:[Nº DOCUMENTO]],5,FALSE),IF(A271="TARJETA PREPAGO",VLOOKUP(Tabla4[[#This Row],[Concepto]]&amp;"/"&amp;Tabla4[[#This Row],[Relación con el proyecto]],Tabla7[[Concepto/Relación con el proyecto]:[Nº DOCUMENTO]],5,FALSE),"")))),"")</f>
        <v/>
      </c>
      <c r="S271" s="94" t="str">
        <f ca="1">IFERROR(INDEX(USUARIOS,MATCH($E271,Tabla1[NOMBRE Y APELLIDOS DEL PARTICIPANTE],0),MATCH($S$1,Tabla1[#Headers],0)),"")</f>
        <v/>
      </c>
      <c r="T271" s="94" t="str">
        <f ca="1">IFERROR(INDEX(USUARIOS,MATCH($E271,Tabla1[NOMBRE Y APELLIDOS DEL PARTICIPANTE],0),MATCH($T$1,Tabla1[#Headers],0)),"")</f>
        <v/>
      </c>
      <c r="U271" s="94" t="str">
        <f>IF(Tabla4[[#This Row],[Nombre y apellidos del TITULAR DE LA UC]]="","",Tabla4[[#This Row],[Nombre y apellidos del TITULAR DE LA UC]])</f>
        <v/>
      </c>
      <c r="V271" s="96" t="str">
        <f>IFERROR(VLOOKUP(Tabla4[[#This Row],[Mes de Imputación]],'NO BORRAR'!$E$1:$G$13,2,FALSE),"")</f>
        <v/>
      </c>
      <c r="W271" s="96" t="str">
        <f>IFERROR(VLOOKUP(Tabla4[[#This Row],[Mes de Imputación]],'NO BORRAR'!$E$1:$G$13,3,FALSE),"")</f>
        <v/>
      </c>
      <c r="X271" s="94" t="str">
        <f>IFERROR(VLOOKUP(Tabla4[[#This Row],[Actuación]],'NO BORRAR'!$B$1:$D$8,3,FALSE),"")</f>
        <v/>
      </c>
      <c r="Y271" s="97" t="str">
        <f>IFERROR(VLOOKUP(Tabla4[[#This Row],[Localización]],'NO BORRAR'!$G$15:$H$24,2,FALSE),"")</f>
        <v/>
      </c>
      <c r="Z271" s="93" t="str">
        <f>IFERROR(VLOOKUP(Tabla4[[#This Row],[Actuación]],'NO BORRAR'!$B$1:$C$8,2,FALSE),"")</f>
        <v/>
      </c>
      <c r="AA271" s="93" t="str">
        <f>IF(Tabla4[[#This Row],[Forma de pago]]="TRANSFERENCIA",IFERROR(INDEX(USUARIOS,MATCH($E271,Tabla1[NOMBRE Y APELLIDOS DEL PARTICIPANTE],0),MATCH(A271,Tabla1[#Headers],0)),""),"")</f>
        <v/>
      </c>
      <c r="AB271" s="98" t="str">
        <f>IF(Tabla4[[#This Row],[Forma de pago]]="TARJETA PREPAGO",IFERROR(INDEX(USUARIOS,MATCH($E271,Tabla1[NOMBRE Y APELLIDOS DEL PARTICIPANTE],0),MATCH(A271,Tabla1[#Headers],0)),""),"")</f>
        <v/>
      </c>
      <c r="AC271" s="73" t="str">
        <f>IF(Tabla4[[#This Row],[Forma de pago]]="CHEQUE",Tabla4[[#This Row],[Nombre y apellidos del TITULAR DE LA UC]],(IF(Tabla4[[#This Row],[Forma de pago]]="CHEQUE PORTADOR","AL PORTADOR","")))</f>
        <v/>
      </c>
    </row>
    <row r="272" spans="1:29" x14ac:dyDescent="0.25">
      <c r="A272" s="88"/>
      <c r="B272" s="88"/>
      <c r="C272" s="8"/>
      <c r="D272" s="89"/>
      <c r="E272" s="8"/>
      <c r="F272" s="8" t="str">
        <f>IFERROR(VLOOKUP(Tabla4[[#This Row],[Nombre y apellidos del TITULAR DE LA UC]],Tabla1[[NOMBRE Y APELLIDOS DEL PARTICIPANTE]:[NIE]],3,FALSE),"")</f>
        <v/>
      </c>
      <c r="G272" s="8"/>
      <c r="H272" s="8"/>
      <c r="I272" s="8"/>
      <c r="J272" s="90"/>
      <c r="K272" s="91"/>
      <c r="L272" s="92" t="str">
        <f ca="1">IFERROR(INDEX(USUARIOS,MATCH($E272,Tabla1[NOMBRE Y APELLIDOS DEL PARTICIPANTE],0),MATCH($L$1,Tabla1[#Headers],0)),"")</f>
        <v/>
      </c>
      <c r="M272" s="93" t="str">
        <f>IFERROR(VLOOKUP(Tabla4[[#This Row],[Concepto]]&amp;"/"&amp;Tabla4[[#This Row],[Relación con el proyecto]],Tabla7[[Concepto/Relación con el proyecto]:[DESCRIPCIÓN ASIENTO]],2,FALSE),"")</f>
        <v/>
      </c>
      <c r="N272" s="94" t="str">
        <f>IFERROR(VLOOKUP(Tabla4[[#This Row],[Forma de pago]],'NO BORRAR'!$H$2:$I$6,2,FALSE),"")</f>
        <v/>
      </c>
      <c r="O272" s="95" t="str">
        <f>IF(Tabla4[[#This Row],[Total factura / recibí (3)]]="","",Tabla4[[#This Row],[Total factura / recibí (3)]])</f>
        <v/>
      </c>
      <c r="P272" s="95" t="str">
        <f>IF(Tabla4[[#This Row],[Total factura / recibí (3)]]="","",Tabla4[[#This Row],[Total factura / recibí (3)]])</f>
        <v/>
      </c>
      <c r="Q27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2" s="93" t="str">
        <f>IFERROR(IF(A272="CHEQUE","",IF(A272="EFECTIVO","EFECTIVO",IF(A272="TRANSFERENCIA",VLOOKUP(Tabla4[[#This Row],[Concepto]]&amp;"/"&amp;Tabla4[[#This Row],[Relación con el proyecto]],Tabla7[[Concepto/Relación con el proyecto]:[Nº DOCUMENTO]],5,FALSE),IF(A272="TARJETA PREPAGO",VLOOKUP(Tabla4[[#This Row],[Concepto]]&amp;"/"&amp;Tabla4[[#This Row],[Relación con el proyecto]],Tabla7[[Concepto/Relación con el proyecto]:[Nº DOCUMENTO]],5,FALSE),"")))),"")</f>
        <v/>
      </c>
      <c r="S272" s="94" t="str">
        <f ca="1">IFERROR(INDEX(USUARIOS,MATCH($E272,Tabla1[NOMBRE Y APELLIDOS DEL PARTICIPANTE],0),MATCH($S$1,Tabla1[#Headers],0)),"")</f>
        <v/>
      </c>
      <c r="T272" s="94" t="str">
        <f ca="1">IFERROR(INDEX(USUARIOS,MATCH($E272,Tabla1[NOMBRE Y APELLIDOS DEL PARTICIPANTE],0),MATCH($T$1,Tabla1[#Headers],0)),"")</f>
        <v/>
      </c>
      <c r="U272" s="94" t="str">
        <f>IF(Tabla4[[#This Row],[Nombre y apellidos del TITULAR DE LA UC]]="","",Tabla4[[#This Row],[Nombre y apellidos del TITULAR DE LA UC]])</f>
        <v/>
      </c>
      <c r="V272" s="96" t="str">
        <f>IFERROR(VLOOKUP(Tabla4[[#This Row],[Mes de Imputación]],'NO BORRAR'!$E$1:$G$13,2,FALSE),"")</f>
        <v/>
      </c>
      <c r="W272" s="96" t="str">
        <f>IFERROR(VLOOKUP(Tabla4[[#This Row],[Mes de Imputación]],'NO BORRAR'!$E$1:$G$13,3,FALSE),"")</f>
        <v/>
      </c>
      <c r="X272" s="94" t="str">
        <f>IFERROR(VLOOKUP(Tabla4[[#This Row],[Actuación]],'NO BORRAR'!$B$1:$D$8,3,FALSE),"")</f>
        <v/>
      </c>
      <c r="Y272" s="97" t="str">
        <f>IFERROR(VLOOKUP(Tabla4[[#This Row],[Localización]],'NO BORRAR'!$G$15:$H$24,2,FALSE),"")</f>
        <v/>
      </c>
      <c r="Z272" s="93" t="str">
        <f>IFERROR(VLOOKUP(Tabla4[[#This Row],[Actuación]],'NO BORRAR'!$B$1:$C$8,2,FALSE),"")</f>
        <v/>
      </c>
      <c r="AA272" s="93" t="str">
        <f>IF(Tabla4[[#This Row],[Forma de pago]]="TRANSFERENCIA",IFERROR(INDEX(USUARIOS,MATCH($E272,Tabla1[NOMBRE Y APELLIDOS DEL PARTICIPANTE],0),MATCH(A272,Tabla1[#Headers],0)),""),"")</f>
        <v/>
      </c>
      <c r="AB272" s="98" t="str">
        <f>IF(Tabla4[[#This Row],[Forma de pago]]="TARJETA PREPAGO",IFERROR(INDEX(USUARIOS,MATCH($E272,Tabla1[NOMBRE Y APELLIDOS DEL PARTICIPANTE],0),MATCH(A272,Tabla1[#Headers],0)),""),"")</f>
        <v/>
      </c>
      <c r="AC272" s="73" t="str">
        <f>IF(Tabla4[[#This Row],[Forma de pago]]="CHEQUE",Tabla4[[#This Row],[Nombre y apellidos del TITULAR DE LA UC]],(IF(Tabla4[[#This Row],[Forma de pago]]="CHEQUE PORTADOR","AL PORTADOR","")))</f>
        <v/>
      </c>
    </row>
    <row r="273" spans="1:29" x14ac:dyDescent="0.25">
      <c r="A273" s="88"/>
      <c r="B273" s="88"/>
      <c r="C273" s="8"/>
      <c r="D273" s="89"/>
      <c r="E273" s="8"/>
      <c r="F273" s="8" t="str">
        <f>IFERROR(VLOOKUP(Tabla4[[#This Row],[Nombre y apellidos del TITULAR DE LA UC]],Tabla1[[NOMBRE Y APELLIDOS DEL PARTICIPANTE]:[NIE]],3,FALSE),"")</f>
        <v/>
      </c>
      <c r="G273" s="8"/>
      <c r="H273" s="8"/>
      <c r="I273" s="8"/>
      <c r="J273" s="90"/>
      <c r="K273" s="91"/>
      <c r="L273" s="92" t="str">
        <f ca="1">IFERROR(INDEX(USUARIOS,MATCH($E273,Tabla1[NOMBRE Y APELLIDOS DEL PARTICIPANTE],0),MATCH($L$1,Tabla1[#Headers],0)),"")</f>
        <v/>
      </c>
      <c r="M273" s="93" t="str">
        <f>IFERROR(VLOOKUP(Tabla4[[#This Row],[Concepto]]&amp;"/"&amp;Tabla4[[#This Row],[Relación con el proyecto]],Tabla7[[Concepto/Relación con el proyecto]:[DESCRIPCIÓN ASIENTO]],2,FALSE),"")</f>
        <v/>
      </c>
      <c r="N273" s="94" t="str">
        <f>IFERROR(VLOOKUP(Tabla4[[#This Row],[Forma de pago]],'NO BORRAR'!$H$2:$I$6,2,FALSE),"")</f>
        <v/>
      </c>
      <c r="O273" s="95" t="str">
        <f>IF(Tabla4[[#This Row],[Total factura / recibí (3)]]="","",Tabla4[[#This Row],[Total factura / recibí (3)]])</f>
        <v/>
      </c>
      <c r="P273" s="95" t="str">
        <f>IF(Tabla4[[#This Row],[Total factura / recibí (3)]]="","",Tabla4[[#This Row],[Total factura / recibí (3)]])</f>
        <v/>
      </c>
      <c r="Q27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3" s="93" t="str">
        <f>IFERROR(IF(A273="CHEQUE","",IF(A273="EFECTIVO","EFECTIVO",IF(A273="TRANSFERENCIA",VLOOKUP(Tabla4[[#This Row],[Concepto]]&amp;"/"&amp;Tabla4[[#This Row],[Relación con el proyecto]],Tabla7[[Concepto/Relación con el proyecto]:[Nº DOCUMENTO]],5,FALSE),IF(A273="TARJETA PREPAGO",VLOOKUP(Tabla4[[#This Row],[Concepto]]&amp;"/"&amp;Tabla4[[#This Row],[Relación con el proyecto]],Tabla7[[Concepto/Relación con el proyecto]:[Nº DOCUMENTO]],5,FALSE),"")))),"")</f>
        <v/>
      </c>
      <c r="S273" s="94" t="str">
        <f ca="1">IFERROR(INDEX(USUARIOS,MATCH($E273,Tabla1[NOMBRE Y APELLIDOS DEL PARTICIPANTE],0),MATCH($S$1,Tabla1[#Headers],0)),"")</f>
        <v/>
      </c>
      <c r="T273" s="94" t="str">
        <f ca="1">IFERROR(INDEX(USUARIOS,MATCH($E273,Tabla1[NOMBRE Y APELLIDOS DEL PARTICIPANTE],0),MATCH($T$1,Tabla1[#Headers],0)),"")</f>
        <v/>
      </c>
      <c r="U273" s="94" t="str">
        <f>IF(Tabla4[[#This Row],[Nombre y apellidos del TITULAR DE LA UC]]="","",Tabla4[[#This Row],[Nombre y apellidos del TITULAR DE LA UC]])</f>
        <v/>
      </c>
      <c r="V273" s="96" t="str">
        <f>IFERROR(VLOOKUP(Tabla4[[#This Row],[Mes de Imputación]],'NO BORRAR'!$E$1:$G$13,2,FALSE),"")</f>
        <v/>
      </c>
      <c r="W273" s="96" t="str">
        <f>IFERROR(VLOOKUP(Tabla4[[#This Row],[Mes de Imputación]],'NO BORRAR'!$E$1:$G$13,3,FALSE),"")</f>
        <v/>
      </c>
      <c r="X273" s="94" t="str">
        <f>IFERROR(VLOOKUP(Tabla4[[#This Row],[Actuación]],'NO BORRAR'!$B$1:$D$8,3,FALSE),"")</f>
        <v/>
      </c>
      <c r="Y273" s="97" t="str">
        <f>IFERROR(VLOOKUP(Tabla4[[#This Row],[Localización]],'NO BORRAR'!$G$15:$H$24,2,FALSE),"")</f>
        <v/>
      </c>
      <c r="Z273" s="93" t="str">
        <f>IFERROR(VLOOKUP(Tabla4[[#This Row],[Actuación]],'NO BORRAR'!$B$1:$C$8,2,FALSE),"")</f>
        <v/>
      </c>
      <c r="AA273" s="93" t="str">
        <f>IF(Tabla4[[#This Row],[Forma de pago]]="TRANSFERENCIA",IFERROR(INDEX(USUARIOS,MATCH($E273,Tabla1[NOMBRE Y APELLIDOS DEL PARTICIPANTE],0),MATCH(A273,Tabla1[#Headers],0)),""),"")</f>
        <v/>
      </c>
      <c r="AB273" s="98" t="str">
        <f>IF(Tabla4[[#This Row],[Forma de pago]]="TARJETA PREPAGO",IFERROR(INDEX(USUARIOS,MATCH($E273,Tabla1[NOMBRE Y APELLIDOS DEL PARTICIPANTE],0),MATCH(A273,Tabla1[#Headers],0)),""),"")</f>
        <v/>
      </c>
      <c r="AC273" s="73" t="str">
        <f>IF(Tabla4[[#This Row],[Forma de pago]]="CHEQUE",Tabla4[[#This Row],[Nombre y apellidos del TITULAR DE LA UC]],(IF(Tabla4[[#This Row],[Forma de pago]]="CHEQUE PORTADOR","AL PORTADOR","")))</f>
        <v/>
      </c>
    </row>
    <row r="274" spans="1:29" x14ac:dyDescent="0.25">
      <c r="A274" s="88"/>
      <c r="B274" s="88"/>
      <c r="C274" s="8"/>
      <c r="D274" s="89"/>
      <c r="E274" s="8"/>
      <c r="F274" s="8" t="str">
        <f>IFERROR(VLOOKUP(Tabla4[[#This Row],[Nombre y apellidos del TITULAR DE LA UC]],Tabla1[[NOMBRE Y APELLIDOS DEL PARTICIPANTE]:[NIE]],3,FALSE),"")</f>
        <v/>
      </c>
      <c r="G274" s="8"/>
      <c r="H274" s="8"/>
      <c r="I274" s="8"/>
      <c r="J274" s="90"/>
      <c r="K274" s="91"/>
      <c r="L274" s="92" t="str">
        <f ca="1">IFERROR(INDEX(USUARIOS,MATCH($E274,Tabla1[NOMBRE Y APELLIDOS DEL PARTICIPANTE],0),MATCH($L$1,Tabla1[#Headers],0)),"")</f>
        <v/>
      </c>
      <c r="M274" s="93" t="str">
        <f>IFERROR(VLOOKUP(Tabla4[[#This Row],[Concepto]]&amp;"/"&amp;Tabla4[[#This Row],[Relación con el proyecto]],Tabla7[[Concepto/Relación con el proyecto]:[DESCRIPCIÓN ASIENTO]],2,FALSE),"")</f>
        <v/>
      </c>
      <c r="N274" s="94" t="str">
        <f>IFERROR(VLOOKUP(Tabla4[[#This Row],[Forma de pago]],'NO BORRAR'!$H$2:$I$6,2,FALSE),"")</f>
        <v/>
      </c>
      <c r="O274" s="95" t="str">
        <f>IF(Tabla4[[#This Row],[Total factura / recibí (3)]]="","",Tabla4[[#This Row],[Total factura / recibí (3)]])</f>
        <v/>
      </c>
      <c r="P274" s="95" t="str">
        <f>IF(Tabla4[[#This Row],[Total factura / recibí (3)]]="","",Tabla4[[#This Row],[Total factura / recibí (3)]])</f>
        <v/>
      </c>
      <c r="Q27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4" s="93" t="str">
        <f>IFERROR(IF(A274="CHEQUE","",IF(A274="EFECTIVO","EFECTIVO",IF(A274="TRANSFERENCIA",VLOOKUP(Tabla4[[#This Row],[Concepto]]&amp;"/"&amp;Tabla4[[#This Row],[Relación con el proyecto]],Tabla7[[Concepto/Relación con el proyecto]:[Nº DOCUMENTO]],5,FALSE),IF(A274="TARJETA PREPAGO",VLOOKUP(Tabla4[[#This Row],[Concepto]]&amp;"/"&amp;Tabla4[[#This Row],[Relación con el proyecto]],Tabla7[[Concepto/Relación con el proyecto]:[Nº DOCUMENTO]],5,FALSE),"")))),"")</f>
        <v/>
      </c>
      <c r="S274" s="94" t="str">
        <f ca="1">IFERROR(INDEX(USUARIOS,MATCH($E274,Tabla1[NOMBRE Y APELLIDOS DEL PARTICIPANTE],0),MATCH($S$1,Tabla1[#Headers],0)),"")</f>
        <v/>
      </c>
      <c r="T274" s="94" t="str">
        <f ca="1">IFERROR(INDEX(USUARIOS,MATCH($E274,Tabla1[NOMBRE Y APELLIDOS DEL PARTICIPANTE],0),MATCH($T$1,Tabla1[#Headers],0)),"")</f>
        <v/>
      </c>
      <c r="U274" s="94" t="str">
        <f>IF(Tabla4[[#This Row],[Nombre y apellidos del TITULAR DE LA UC]]="","",Tabla4[[#This Row],[Nombre y apellidos del TITULAR DE LA UC]])</f>
        <v/>
      </c>
      <c r="V274" s="96" t="str">
        <f>IFERROR(VLOOKUP(Tabla4[[#This Row],[Mes de Imputación]],'NO BORRAR'!$E$1:$G$13,2,FALSE),"")</f>
        <v/>
      </c>
      <c r="W274" s="96" t="str">
        <f>IFERROR(VLOOKUP(Tabla4[[#This Row],[Mes de Imputación]],'NO BORRAR'!$E$1:$G$13,3,FALSE),"")</f>
        <v/>
      </c>
      <c r="X274" s="94" t="str">
        <f>IFERROR(VLOOKUP(Tabla4[[#This Row],[Actuación]],'NO BORRAR'!$B$1:$D$8,3,FALSE),"")</f>
        <v/>
      </c>
      <c r="Y274" s="97" t="str">
        <f>IFERROR(VLOOKUP(Tabla4[[#This Row],[Localización]],'NO BORRAR'!$G$15:$H$24,2,FALSE),"")</f>
        <v/>
      </c>
      <c r="Z274" s="93" t="str">
        <f>IFERROR(VLOOKUP(Tabla4[[#This Row],[Actuación]],'NO BORRAR'!$B$1:$C$8,2,FALSE),"")</f>
        <v/>
      </c>
      <c r="AA274" s="93" t="str">
        <f>IF(Tabla4[[#This Row],[Forma de pago]]="TRANSFERENCIA",IFERROR(INDEX(USUARIOS,MATCH($E274,Tabla1[NOMBRE Y APELLIDOS DEL PARTICIPANTE],0),MATCH(A274,Tabla1[#Headers],0)),""),"")</f>
        <v/>
      </c>
      <c r="AB274" s="98" t="str">
        <f>IF(Tabla4[[#This Row],[Forma de pago]]="TARJETA PREPAGO",IFERROR(INDEX(USUARIOS,MATCH($E274,Tabla1[NOMBRE Y APELLIDOS DEL PARTICIPANTE],0),MATCH(A274,Tabla1[#Headers],0)),""),"")</f>
        <v/>
      </c>
      <c r="AC274" s="73" t="str">
        <f>IF(Tabla4[[#This Row],[Forma de pago]]="CHEQUE",Tabla4[[#This Row],[Nombre y apellidos del TITULAR DE LA UC]],(IF(Tabla4[[#This Row],[Forma de pago]]="CHEQUE PORTADOR","AL PORTADOR","")))</f>
        <v/>
      </c>
    </row>
    <row r="275" spans="1:29" x14ac:dyDescent="0.25">
      <c r="A275" s="88"/>
      <c r="B275" s="88"/>
      <c r="C275" s="8"/>
      <c r="D275" s="89"/>
      <c r="E275" s="8"/>
      <c r="F275" s="8" t="str">
        <f>IFERROR(VLOOKUP(Tabla4[[#This Row],[Nombre y apellidos del TITULAR DE LA UC]],Tabla1[[NOMBRE Y APELLIDOS DEL PARTICIPANTE]:[NIE]],3,FALSE),"")</f>
        <v/>
      </c>
      <c r="G275" s="8"/>
      <c r="H275" s="8"/>
      <c r="I275" s="8"/>
      <c r="J275" s="90"/>
      <c r="K275" s="91"/>
      <c r="L275" s="92" t="str">
        <f ca="1">IFERROR(INDEX(USUARIOS,MATCH($E275,Tabla1[NOMBRE Y APELLIDOS DEL PARTICIPANTE],0),MATCH($L$1,Tabla1[#Headers],0)),"")</f>
        <v/>
      </c>
      <c r="M275" s="93" t="str">
        <f>IFERROR(VLOOKUP(Tabla4[[#This Row],[Concepto]]&amp;"/"&amp;Tabla4[[#This Row],[Relación con el proyecto]],Tabla7[[Concepto/Relación con el proyecto]:[DESCRIPCIÓN ASIENTO]],2,FALSE),"")</f>
        <v/>
      </c>
      <c r="N275" s="94" t="str">
        <f>IFERROR(VLOOKUP(Tabla4[[#This Row],[Forma de pago]],'NO BORRAR'!$H$2:$I$6,2,FALSE),"")</f>
        <v/>
      </c>
      <c r="O275" s="95" t="str">
        <f>IF(Tabla4[[#This Row],[Total factura / recibí (3)]]="","",Tabla4[[#This Row],[Total factura / recibí (3)]])</f>
        <v/>
      </c>
      <c r="P275" s="95" t="str">
        <f>IF(Tabla4[[#This Row],[Total factura / recibí (3)]]="","",Tabla4[[#This Row],[Total factura / recibí (3)]])</f>
        <v/>
      </c>
      <c r="Q27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5" s="93" t="str">
        <f>IFERROR(IF(A275="CHEQUE","",IF(A275="EFECTIVO","EFECTIVO",IF(A275="TRANSFERENCIA",VLOOKUP(Tabla4[[#This Row],[Concepto]]&amp;"/"&amp;Tabla4[[#This Row],[Relación con el proyecto]],Tabla7[[Concepto/Relación con el proyecto]:[Nº DOCUMENTO]],5,FALSE),IF(A275="TARJETA PREPAGO",VLOOKUP(Tabla4[[#This Row],[Concepto]]&amp;"/"&amp;Tabla4[[#This Row],[Relación con el proyecto]],Tabla7[[Concepto/Relación con el proyecto]:[Nº DOCUMENTO]],5,FALSE),"")))),"")</f>
        <v/>
      </c>
      <c r="S275" s="94" t="str">
        <f ca="1">IFERROR(INDEX(USUARIOS,MATCH($E275,Tabla1[NOMBRE Y APELLIDOS DEL PARTICIPANTE],0),MATCH($S$1,Tabla1[#Headers],0)),"")</f>
        <v/>
      </c>
      <c r="T275" s="94" t="str">
        <f ca="1">IFERROR(INDEX(USUARIOS,MATCH($E275,Tabla1[NOMBRE Y APELLIDOS DEL PARTICIPANTE],0),MATCH($T$1,Tabla1[#Headers],0)),"")</f>
        <v/>
      </c>
      <c r="U275" s="94" t="str">
        <f>IF(Tabla4[[#This Row],[Nombre y apellidos del TITULAR DE LA UC]]="","",Tabla4[[#This Row],[Nombre y apellidos del TITULAR DE LA UC]])</f>
        <v/>
      </c>
      <c r="V275" s="96" t="str">
        <f>IFERROR(VLOOKUP(Tabla4[[#This Row],[Mes de Imputación]],'NO BORRAR'!$E$1:$G$13,2,FALSE),"")</f>
        <v/>
      </c>
      <c r="W275" s="96" t="str">
        <f>IFERROR(VLOOKUP(Tabla4[[#This Row],[Mes de Imputación]],'NO BORRAR'!$E$1:$G$13,3,FALSE),"")</f>
        <v/>
      </c>
      <c r="X275" s="94" t="str">
        <f>IFERROR(VLOOKUP(Tabla4[[#This Row],[Actuación]],'NO BORRAR'!$B$1:$D$8,3,FALSE),"")</f>
        <v/>
      </c>
      <c r="Y275" s="97" t="str">
        <f>IFERROR(VLOOKUP(Tabla4[[#This Row],[Localización]],'NO BORRAR'!$G$15:$H$24,2,FALSE),"")</f>
        <v/>
      </c>
      <c r="Z275" s="93" t="str">
        <f>IFERROR(VLOOKUP(Tabla4[[#This Row],[Actuación]],'NO BORRAR'!$B$1:$C$8,2,FALSE),"")</f>
        <v/>
      </c>
      <c r="AA275" s="93" t="str">
        <f>IF(Tabla4[[#This Row],[Forma de pago]]="TRANSFERENCIA",IFERROR(INDEX(USUARIOS,MATCH($E275,Tabla1[NOMBRE Y APELLIDOS DEL PARTICIPANTE],0),MATCH(A275,Tabla1[#Headers],0)),""),"")</f>
        <v/>
      </c>
      <c r="AB275" s="98" t="str">
        <f>IF(Tabla4[[#This Row],[Forma de pago]]="TARJETA PREPAGO",IFERROR(INDEX(USUARIOS,MATCH($E275,Tabla1[NOMBRE Y APELLIDOS DEL PARTICIPANTE],0),MATCH(A275,Tabla1[#Headers],0)),""),"")</f>
        <v/>
      </c>
      <c r="AC275" s="73" t="str">
        <f>IF(Tabla4[[#This Row],[Forma de pago]]="CHEQUE",Tabla4[[#This Row],[Nombre y apellidos del TITULAR DE LA UC]],(IF(Tabla4[[#This Row],[Forma de pago]]="CHEQUE PORTADOR","AL PORTADOR","")))</f>
        <v/>
      </c>
    </row>
    <row r="276" spans="1:29" x14ac:dyDescent="0.25">
      <c r="A276" s="88"/>
      <c r="B276" s="88"/>
      <c r="C276" s="8"/>
      <c r="D276" s="89"/>
      <c r="E276" s="8"/>
      <c r="F276" s="8" t="str">
        <f>IFERROR(VLOOKUP(Tabla4[[#This Row],[Nombre y apellidos del TITULAR DE LA UC]],Tabla1[[NOMBRE Y APELLIDOS DEL PARTICIPANTE]:[NIE]],3,FALSE),"")</f>
        <v/>
      </c>
      <c r="G276" s="8"/>
      <c r="H276" s="8"/>
      <c r="I276" s="8"/>
      <c r="J276" s="90"/>
      <c r="K276" s="91"/>
      <c r="L276" s="92" t="str">
        <f ca="1">IFERROR(INDEX(USUARIOS,MATCH($E276,Tabla1[NOMBRE Y APELLIDOS DEL PARTICIPANTE],0),MATCH($L$1,Tabla1[#Headers],0)),"")</f>
        <v/>
      </c>
      <c r="M276" s="93" t="str">
        <f>IFERROR(VLOOKUP(Tabla4[[#This Row],[Concepto]]&amp;"/"&amp;Tabla4[[#This Row],[Relación con el proyecto]],Tabla7[[Concepto/Relación con el proyecto]:[DESCRIPCIÓN ASIENTO]],2,FALSE),"")</f>
        <v/>
      </c>
      <c r="N276" s="94" t="str">
        <f>IFERROR(VLOOKUP(Tabla4[[#This Row],[Forma de pago]],'NO BORRAR'!$H$2:$I$6,2,FALSE),"")</f>
        <v/>
      </c>
      <c r="O276" s="95" t="str">
        <f>IF(Tabla4[[#This Row],[Total factura / recibí (3)]]="","",Tabla4[[#This Row],[Total factura / recibí (3)]])</f>
        <v/>
      </c>
      <c r="P276" s="95" t="str">
        <f>IF(Tabla4[[#This Row],[Total factura / recibí (3)]]="","",Tabla4[[#This Row],[Total factura / recibí (3)]])</f>
        <v/>
      </c>
      <c r="Q27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6" s="93" t="str">
        <f>IFERROR(IF(A276="CHEQUE","",IF(A276="EFECTIVO","EFECTIVO",IF(A276="TRANSFERENCIA",VLOOKUP(Tabla4[[#This Row],[Concepto]]&amp;"/"&amp;Tabla4[[#This Row],[Relación con el proyecto]],Tabla7[[Concepto/Relación con el proyecto]:[Nº DOCUMENTO]],5,FALSE),IF(A276="TARJETA PREPAGO",VLOOKUP(Tabla4[[#This Row],[Concepto]]&amp;"/"&amp;Tabla4[[#This Row],[Relación con el proyecto]],Tabla7[[Concepto/Relación con el proyecto]:[Nº DOCUMENTO]],5,FALSE),"")))),"")</f>
        <v/>
      </c>
      <c r="S276" s="94" t="str">
        <f ca="1">IFERROR(INDEX(USUARIOS,MATCH($E276,Tabla1[NOMBRE Y APELLIDOS DEL PARTICIPANTE],0),MATCH($S$1,Tabla1[#Headers],0)),"")</f>
        <v/>
      </c>
      <c r="T276" s="94" t="str">
        <f ca="1">IFERROR(INDEX(USUARIOS,MATCH($E276,Tabla1[NOMBRE Y APELLIDOS DEL PARTICIPANTE],0),MATCH($T$1,Tabla1[#Headers],0)),"")</f>
        <v/>
      </c>
      <c r="U276" s="94" t="str">
        <f>IF(Tabla4[[#This Row],[Nombre y apellidos del TITULAR DE LA UC]]="","",Tabla4[[#This Row],[Nombre y apellidos del TITULAR DE LA UC]])</f>
        <v/>
      </c>
      <c r="V276" s="96" t="str">
        <f>IFERROR(VLOOKUP(Tabla4[[#This Row],[Mes de Imputación]],'NO BORRAR'!$E$1:$G$13,2,FALSE),"")</f>
        <v/>
      </c>
      <c r="W276" s="96" t="str">
        <f>IFERROR(VLOOKUP(Tabla4[[#This Row],[Mes de Imputación]],'NO BORRAR'!$E$1:$G$13,3,FALSE),"")</f>
        <v/>
      </c>
      <c r="X276" s="94" t="str">
        <f>IFERROR(VLOOKUP(Tabla4[[#This Row],[Actuación]],'NO BORRAR'!$B$1:$D$8,3,FALSE),"")</f>
        <v/>
      </c>
      <c r="Y276" s="97" t="str">
        <f>IFERROR(VLOOKUP(Tabla4[[#This Row],[Localización]],'NO BORRAR'!$G$15:$H$24,2,FALSE),"")</f>
        <v/>
      </c>
      <c r="Z276" s="93" t="str">
        <f>IFERROR(VLOOKUP(Tabla4[[#This Row],[Actuación]],'NO BORRAR'!$B$1:$C$8,2,FALSE),"")</f>
        <v/>
      </c>
      <c r="AA276" s="93" t="str">
        <f>IF(Tabla4[[#This Row],[Forma de pago]]="TRANSFERENCIA",IFERROR(INDEX(USUARIOS,MATCH($E276,Tabla1[NOMBRE Y APELLIDOS DEL PARTICIPANTE],0),MATCH(A276,Tabla1[#Headers],0)),""),"")</f>
        <v/>
      </c>
      <c r="AB276" s="98" t="str">
        <f>IF(Tabla4[[#This Row],[Forma de pago]]="TARJETA PREPAGO",IFERROR(INDEX(USUARIOS,MATCH($E276,Tabla1[NOMBRE Y APELLIDOS DEL PARTICIPANTE],0),MATCH(A276,Tabla1[#Headers],0)),""),"")</f>
        <v/>
      </c>
      <c r="AC276" s="73" t="str">
        <f>IF(Tabla4[[#This Row],[Forma de pago]]="CHEQUE",Tabla4[[#This Row],[Nombre y apellidos del TITULAR DE LA UC]],(IF(Tabla4[[#This Row],[Forma de pago]]="CHEQUE PORTADOR","AL PORTADOR","")))</f>
        <v/>
      </c>
    </row>
    <row r="277" spans="1:29" x14ac:dyDescent="0.25">
      <c r="A277" s="88"/>
      <c r="B277" s="88"/>
      <c r="C277" s="8"/>
      <c r="D277" s="89"/>
      <c r="E277" s="8"/>
      <c r="F277" s="8" t="str">
        <f>IFERROR(VLOOKUP(Tabla4[[#This Row],[Nombre y apellidos del TITULAR DE LA UC]],Tabla1[[NOMBRE Y APELLIDOS DEL PARTICIPANTE]:[NIE]],3,FALSE),"")</f>
        <v/>
      </c>
      <c r="G277" s="8"/>
      <c r="H277" s="8"/>
      <c r="I277" s="8"/>
      <c r="J277" s="90"/>
      <c r="K277" s="91"/>
      <c r="L277" s="92" t="str">
        <f ca="1">IFERROR(INDEX(USUARIOS,MATCH($E277,Tabla1[NOMBRE Y APELLIDOS DEL PARTICIPANTE],0),MATCH($L$1,Tabla1[#Headers],0)),"")</f>
        <v/>
      </c>
      <c r="M277" s="93" t="str">
        <f>IFERROR(VLOOKUP(Tabla4[[#This Row],[Concepto]]&amp;"/"&amp;Tabla4[[#This Row],[Relación con el proyecto]],Tabla7[[Concepto/Relación con el proyecto]:[DESCRIPCIÓN ASIENTO]],2,FALSE),"")</f>
        <v/>
      </c>
      <c r="N277" s="94" t="str">
        <f>IFERROR(VLOOKUP(Tabla4[[#This Row],[Forma de pago]],'NO BORRAR'!$H$2:$I$6,2,FALSE),"")</f>
        <v/>
      </c>
      <c r="O277" s="95" t="str">
        <f>IF(Tabla4[[#This Row],[Total factura / recibí (3)]]="","",Tabla4[[#This Row],[Total factura / recibí (3)]])</f>
        <v/>
      </c>
      <c r="P277" s="95" t="str">
        <f>IF(Tabla4[[#This Row],[Total factura / recibí (3)]]="","",Tabla4[[#This Row],[Total factura / recibí (3)]])</f>
        <v/>
      </c>
      <c r="Q27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7" s="93" t="str">
        <f>IFERROR(IF(A277="CHEQUE","",IF(A277="EFECTIVO","EFECTIVO",IF(A277="TRANSFERENCIA",VLOOKUP(Tabla4[[#This Row],[Concepto]]&amp;"/"&amp;Tabla4[[#This Row],[Relación con el proyecto]],Tabla7[[Concepto/Relación con el proyecto]:[Nº DOCUMENTO]],5,FALSE),IF(A277="TARJETA PREPAGO",VLOOKUP(Tabla4[[#This Row],[Concepto]]&amp;"/"&amp;Tabla4[[#This Row],[Relación con el proyecto]],Tabla7[[Concepto/Relación con el proyecto]:[Nº DOCUMENTO]],5,FALSE),"")))),"")</f>
        <v/>
      </c>
      <c r="S277" s="94" t="str">
        <f ca="1">IFERROR(INDEX(USUARIOS,MATCH($E277,Tabla1[NOMBRE Y APELLIDOS DEL PARTICIPANTE],0),MATCH($S$1,Tabla1[#Headers],0)),"")</f>
        <v/>
      </c>
      <c r="T277" s="94" t="str">
        <f ca="1">IFERROR(INDEX(USUARIOS,MATCH($E277,Tabla1[NOMBRE Y APELLIDOS DEL PARTICIPANTE],0),MATCH($T$1,Tabla1[#Headers],0)),"")</f>
        <v/>
      </c>
      <c r="U277" s="94" t="str">
        <f>IF(Tabla4[[#This Row],[Nombre y apellidos del TITULAR DE LA UC]]="","",Tabla4[[#This Row],[Nombre y apellidos del TITULAR DE LA UC]])</f>
        <v/>
      </c>
      <c r="V277" s="96" t="str">
        <f>IFERROR(VLOOKUP(Tabla4[[#This Row],[Mes de Imputación]],'NO BORRAR'!$E$1:$G$13,2,FALSE),"")</f>
        <v/>
      </c>
      <c r="W277" s="96" t="str">
        <f>IFERROR(VLOOKUP(Tabla4[[#This Row],[Mes de Imputación]],'NO BORRAR'!$E$1:$G$13,3,FALSE),"")</f>
        <v/>
      </c>
      <c r="X277" s="94" t="str">
        <f>IFERROR(VLOOKUP(Tabla4[[#This Row],[Actuación]],'NO BORRAR'!$B$1:$D$8,3,FALSE),"")</f>
        <v/>
      </c>
      <c r="Y277" s="97" t="str">
        <f>IFERROR(VLOOKUP(Tabla4[[#This Row],[Localización]],'NO BORRAR'!$G$15:$H$24,2,FALSE),"")</f>
        <v/>
      </c>
      <c r="Z277" s="93" t="str">
        <f>IFERROR(VLOOKUP(Tabla4[[#This Row],[Actuación]],'NO BORRAR'!$B$1:$C$8,2,FALSE),"")</f>
        <v/>
      </c>
      <c r="AA277" s="93" t="str">
        <f>IF(Tabla4[[#This Row],[Forma de pago]]="TRANSFERENCIA",IFERROR(INDEX(USUARIOS,MATCH($E277,Tabla1[NOMBRE Y APELLIDOS DEL PARTICIPANTE],0),MATCH(A277,Tabla1[#Headers],0)),""),"")</f>
        <v/>
      </c>
      <c r="AB277" s="98" t="str">
        <f>IF(Tabla4[[#This Row],[Forma de pago]]="TARJETA PREPAGO",IFERROR(INDEX(USUARIOS,MATCH($E277,Tabla1[NOMBRE Y APELLIDOS DEL PARTICIPANTE],0),MATCH(A277,Tabla1[#Headers],0)),""),"")</f>
        <v/>
      </c>
      <c r="AC277" s="73" t="str">
        <f>IF(Tabla4[[#This Row],[Forma de pago]]="CHEQUE",Tabla4[[#This Row],[Nombre y apellidos del TITULAR DE LA UC]],(IF(Tabla4[[#This Row],[Forma de pago]]="CHEQUE PORTADOR","AL PORTADOR","")))</f>
        <v/>
      </c>
    </row>
    <row r="278" spans="1:29" x14ac:dyDescent="0.25">
      <c r="A278" s="88"/>
      <c r="B278" s="88"/>
      <c r="C278" s="8"/>
      <c r="D278" s="89"/>
      <c r="E278" s="8"/>
      <c r="F278" s="8" t="str">
        <f>IFERROR(VLOOKUP(Tabla4[[#This Row],[Nombre y apellidos del TITULAR DE LA UC]],Tabla1[[NOMBRE Y APELLIDOS DEL PARTICIPANTE]:[NIE]],3,FALSE),"")</f>
        <v/>
      </c>
      <c r="G278" s="8"/>
      <c r="H278" s="8"/>
      <c r="I278" s="8"/>
      <c r="J278" s="90"/>
      <c r="K278" s="91"/>
      <c r="L278" s="92" t="str">
        <f ca="1">IFERROR(INDEX(USUARIOS,MATCH($E278,Tabla1[NOMBRE Y APELLIDOS DEL PARTICIPANTE],0),MATCH($L$1,Tabla1[#Headers],0)),"")</f>
        <v/>
      </c>
      <c r="M278" s="93" t="str">
        <f>IFERROR(VLOOKUP(Tabla4[[#This Row],[Concepto]]&amp;"/"&amp;Tabla4[[#This Row],[Relación con el proyecto]],Tabla7[[Concepto/Relación con el proyecto]:[DESCRIPCIÓN ASIENTO]],2,FALSE),"")</f>
        <v/>
      </c>
      <c r="N278" s="94" t="str">
        <f>IFERROR(VLOOKUP(Tabla4[[#This Row],[Forma de pago]],'NO BORRAR'!$H$2:$I$6,2,FALSE),"")</f>
        <v/>
      </c>
      <c r="O278" s="95" t="str">
        <f>IF(Tabla4[[#This Row],[Total factura / recibí (3)]]="","",Tabla4[[#This Row],[Total factura / recibí (3)]])</f>
        <v/>
      </c>
      <c r="P278" s="95" t="str">
        <f>IF(Tabla4[[#This Row],[Total factura / recibí (3)]]="","",Tabla4[[#This Row],[Total factura / recibí (3)]])</f>
        <v/>
      </c>
      <c r="Q27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8" s="93" t="str">
        <f>IFERROR(IF(A278="CHEQUE","",IF(A278="EFECTIVO","EFECTIVO",IF(A278="TRANSFERENCIA",VLOOKUP(Tabla4[[#This Row],[Concepto]]&amp;"/"&amp;Tabla4[[#This Row],[Relación con el proyecto]],Tabla7[[Concepto/Relación con el proyecto]:[Nº DOCUMENTO]],5,FALSE),IF(A278="TARJETA PREPAGO",VLOOKUP(Tabla4[[#This Row],[Concepto]]&amp;"/"&amp;Tabla4[[#This Row],[Relación con el proyecto]],Tabla7[[Concepto/Relación con el proyecto]:[Nº DOCUMENTO]],5,FALSE),"")))),"")</f>
        <v/>
      </c>
      <c r="S278" s="94" t="str">
        <f ca="1">IFERROR(INDEX(USUARIOS,MATCH($E278,Tabla1[NOMBRE Y APELLIDOS DEL PARTICIPANTE],0),MATCH($S$1,Tabla1[#Headers],0)),"")</f>
        <v/>
      </c>
      <c r="T278" s="94" t="str">
        <f ca="1">IFERROR(INDEX(USUARIOS,MATCH($E278,Tabla1[NOMBRE Y APELLIDOS DEL PARTICIPANTE],0),MATCH($T$1,Tabla1[#Headers],0)),"")</f>
        <v/>
      </c>
      <c r="U278" s="94" t="str">
        <f>IF(Tabla4[[#This Row],[Nombre y apellidos del TITULAR DE LA UC]]="","",Tabla4[[#This Row],[Nombre y apellidos del TITULAR DE LA UC]])</f>
        <v/>
      </c>
      <c r="V278" s="96" t="str">
        <f>IFERROR(VLOOKUP(Tabla4[[#This Row],[Mes de Imputación]],'NO BORRAR'!$E$1:$G$13,2,FALSE),"")</f>
        <v/>
      </c>
      <c r="W278" s="96" t="str">
        <f>IFERROR(VLOOKUP(Tabla4[[#This Row],[Mes de Imputación]],'NO BORRAR'!$E$1:$G$13,3,FALSE),"")</f>
        <v/>
      </c>
      <c r="X278" s="94" t="str">
        <f>IFERROR(VLOOKUP(Tabla4[[#This Row],[Actuación]],'NO BORRAR'!$B$1:$D$8,3,FALSE),"")</f>
        <v/>
      </c>
      <c r="Y278" s="97" t="str">
        <f>IFERROR(VLOOKUP(Tabla4[[#This Row],[Localización]],'NO BORRAR'!$G$15:$H$24,2,FALSE),"")</f>
        <v/>
      </c>
      <c r="Z278" s="93" t="str">
        <f>IFERROR(VLOOKUP(Tabla4[[#This Row],[Actuación]],'NO BORRAR'!$B$1:$C$8,2,FALSE),"")</f>
        <v/>
      </c>
      <c r="AA278" s="93" t="str">
        <f>IF(Tabla4[[#This Row],[Forma de pago]]="TRANSFERENCIA",IFERROR(INDEX(USUARIOS,MATCH($E278,Tabla1[NOMBRE Y APELLIDOS DEL PARTICIPANTE],0),MATCH(A278,Tabla1[#Headers],0)),""),"")</f>
        <v/>
      </c>
      <c r="AB278" s="98" t="str">
        <f>IF(Tabla4[[#This Row],[Forma de pago]]="TARJETA PREPAGO",IFERROR(INDEX(USUARIOS,MATCH($E278,Tabla1[NOMBRE Y APELLIDOS DEL PARTICIPANTE],0),MATCH(A278,Tabla1[#Headers],0)),""),"")</f>
        <v/>
      </c>
      <c r="AC278" s="73" t="str">
        <f>IF(Tabla4[[#This Row],[Forma de pago]]="CHEQUE",Tabla4[[#This Row],[Nombre y apellidos del TITULAR DE LA UC]],(IF(Tabla4[[#This Row],[Forma de pago]]="CHEQUE PORTADOR","AL PORTADOR","")))</f>
        <v/>
      </c>
    </row>
    <row r="279" spans="1:29" x14ac:dyDescent="0.25">
      <c r="A279" s="88"/>
      <c r="B279" s="88"/>
      <c r="C279" s="8"/>
      <c r="D279" s="89"/>
      <c r="E279" s="8"/>
      <c r="F279" s="8" t="str">
        <f>IFERROR(VLOOKUP(Tabla4[[#This Row],[Nombre y apellidos del TITULAR DE LA UC]],Tabla1[[NOMBRE Y APELLIDOS DEL PARTICIPANTE]:[NIE]],3,FALSE),"")</f>
        <v/>
      </c>
      <c r="G279" s="8"/>
      <c r="H279" s="8"/>
      <c r="I279" s="8"/>
      <c r="J279" s="90"/>
      <c r="K279" s="91"/>
      <c r="L279" s="92" t="str">
        <f ca="1">IFERROR(INDEX(USUARIOS,MATCH($E279,Tabla1[NOMBRE Y APELLIDOS DEL PARTICIPANTE],0),MATCH($L$1,Tabla1[#Headers],0)),"")</f>
        <v/>
      </c>
      <c r="M279" s="93" t="str">
        <f>IFERROR(VLOOKUP(Tabla4[[#This Row],[Concepto]]&amp;"/"&amp;Tabla4[[#This Row],[Relación con el proyecto]],Tabla7[[Concepto/Relación con el proyecto]:[DESCRIPCIÓN ASIENTO]],2,FALSE),"")</f>
        <v/>
      </c>
      <c r="N279" s="94" t="str">
        <f>IFERROR(VLOOKUP(Tabla4[[#This Row],[Forma de pago]],'NO BORRAR'!$H$2:$I$6,2,FALSE),"")</f>
        <v/>
      </c>
      <c r="O279" s="95" t="str">
        <f>IF(Tabla4[[#This Row],[Total factura / recibí (3)]]="","",Tabla4[[#This Row],[Total factura / recibí (3)]])</f>
        <v/>
      </c>
      <c r="P279" s="95" t="str">
        <f>IF(Tabla4[[#This Row],[Total factura / recibí (3)]]="","",Tabla4[[#This Row],[Total factura / recibí (3)]])</f>
        <v/>
      </c>
      <c r="Q27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79" s="93" t="str">
        <f>IFERROR(IF(A279="CHEQUE","",IF(A279="EFECTIVO","EFECTIVO",IF(A279="TRANSFERENCIA",VLOOKUP(Tabla4[[#This Row],[Concepto]]&amp;"/"&amp;Tabla4[[#This Row],[Relación con el proyecto]],Tabla7[[Concepto/Relación con el proyecto]:[Nº DOCUMENTO]],5,FALSE),IF(A279="TARJETA PREPAGO",VLOOKUP(Tabla4[[#This Row],[Concepto]]&amp;"/"&amp;Tabla4[[#This Row],[Relación con el proyecto]],Tabla7[[Concepto/Relación con el proyecto]:[Nº DOCUMENTO]],5,FALSE),"")))),"")</f>
        <v/>
      </c>
      <c r="S279" s="94" t="str">
        <f ca="1">IFERROR(INDEX(USUARIOS,MATCH($E279,Tabla1[NOMBRE Y APELLIDOS DEL PARTICIPANTE],0),MATCH($S$1,Tabla1[#Headers],0)),"")</f>
        <v/>
      </c>
      <c r="T279" s="94" t="str">
        <f ca="1">IFERROR(INDEX(USUARIOS,MATCH($E279,Tabla1[NOMBRE Y APELLIDOS DEL PARTICIPANTE],0),MATCH($T$1,Tabla1[#Headers],0)),"")</f>
        <v/>
      </c>
      <c r="U279" s="94" t="str">
        <f>IF(Tabla4[[#This Row],[Nombre y apellidos del TITULAR DE LA UC]]="","",Tabla4[[#This Row],[Nombre y apellidos del TITULAR DE LA UC]])</f>
        <v/>
      </c>
      <c r="V279" s="96" t="str">
        <f>IFERROR(VLOOKUP(Tabla4[[#This Row],[Mes de Imputación]],'NO BORRAR'!$E$1:$G$13,2,FALSE),"")</f>
        <v/>
      </c>
      <c r="W279" s="96" t="str">
        <f>IFERROR(VLOOKUP(Tabla4[[#This Row],[Mes de Imputación]],'NO BORRAR'!$E$1:$G$13,3,FALSE),"")</f>
        <v/>
      </c>
      <c r="X279" s="94" t="str">
        <f>IFERROR(VLOOKUP(Tabla4[[#This Row],[Actuación]],'NO BORRAR'!$B$1:$D$8,3,FALSE),"")</f>
        <v/>
      </c>
      <c r="Y279" s="97" t="str">
        <f>IFERROR(VLOOKUP(Tabla4[[#This Row],[Localización]],'NO BORRAR'!$G$15:$H$24,2,FALSE),"")</f>
        <v/>
      </c>
      <c r="Z279" s="93" t="str">
        <f>IFERROR(VLOOKUP(Tabla4[[#This Row],[Actuación]],'NO BORRAR'!$B$1:$C$8,2,FALSE),"")</f>
        <v/>
      </c>
      <c r="AA279" s="93" t="str">
        <f>IF(Tabla4[[#This Row],[Forma de pago]]="TRANSFERENCIA",IFERROR(INDEX(USUARIOS,MATCH($E279,Tabla1[NOMBRE Y APELLIDOS DEL PARTICIPANTE],0),MATCH(A279,Tabla1[#Headers],0)),""),"")</f>
        <v/>
      </c>
      <c r="AB279" s="98" t="str">
        <f>IF(Tabla4[[#This Row],[Forma de pago]]="TARJETA PREPAGO",IFERROR(INDEX(USUARIOS,MATCH($E279,Tabla1[NOMBRE Y APELLIDOS DEL PARTICIPANTE],0),MATCH(A279,Tabla1[#Headers],0)),""),"")</f>
        <v/>
      </c>
      <c r="AC279" s="73" t="str">
        <f>IF(Tabla4[[#This Row],[Forma de pago]]="CHEQUE",Tabla4[[#This Row],[Nombre y apellidos del TITULAR DE LA UC]],(IF(Tabla4[[#This Row],[Forma de pago]]="CHEQUE PORTADOR","AL PORTADOR","")))</f>
        <v/>
      </c>
    </row>
    <row r="280" spans="1:29" x14ac:dyDescent="0.25">
      <c r="A280" s="88"/>
      <c r="B280" s="88"/>
      <c r="C280" s="8"/>
      <c r="D280" s="89"/>
      <c r="E280" s="8"/>
      <c r="F280" s="8" t="str">
        <f>IFERROR(VLOOKUP(Tabla4[[#This Row],[Nombre y apellidos del TITULAR DE LA UC]],Tabla1[[NOMBRE Y APELLIDOS DEL PARTICIPANTE]:[NIE]],3,FALSE),"")</f>
        <v/>
      </c>
      <c r="G280" s="8"/>
      <c r="H280" s="8"/>
      <c r="I280" s="8"/>
      <c r="J280" s="90"/>
      <c r="K280" s="91"/>
      <c r="L280" s="92" t="str">
        <f ca="1">IFERROR(INDEX(USUARIOS,MATCH($E280,Tabla1[NOMBRE Y APELLIDOS DEL PARTICIPANTE],0),MATCH($L$1,Tabla1[#Headers],0)),"")</f>
        <v/>
      </c>
      <c r="M280" s="93" t="str">
        <f>IFERROR(VLOOKUP(Tabla4[[#This Row],[Concepto]]&amp;"/"&amp;Tabla4[[#This Row],[Relación con el proyecto]],Tabla7[[Concepto/Relación con el proyecto]:[DESCRIPCIÓN ASIENTO]],2,FALSE),"")</f>
        <v/>
      </c>
      <c r="N280" s="94" t="str">
        <f>IFERROR(VLOOKUP(Tabla4[[#This Row],[Forma de pago]],'NO BORRAR'!$H$2:$I$6,2,FALSE),"")</f>
        <v/>
      </c>
      <c r="O280" s="95" t="str">
        <f>IF(Tabla4[[#This Row],[Total factura / recibí (3)]]="","",Tabla4[[#This Row],[Total factura / recibí (3)]])</f>
        <v/>
      </c>
      <c r="P280" s="95" t="str">
        <f>IF(Tabla4[[#This Row],[Total factura / recibí (3)]]="","",Tabla4[[#This Row],[Total factura / recibí (3)]])</f>
        <v/>
      </c>
      <c r="Q28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0" s="93" t="str">
        <f>IFERROR(IF(A280="CHEQUE","",IF(A280="EFECTIVO","EFECTIVO",IF(A280="TRANSFERENCIA",VLOOKUP(Tabla4[[#This Row],[Concepto]]&amp;"/"&amp;Tabla4[[#This Row],[Relación con el proyecto]],Tabla7[[Concepto/Relación con el proyecto]:[Nº DOCUMENTO]],5,FALSE),IF(A280="TARJETA PREPAGO",VLOOKUP(Tabla4[[#This Row],[Concepto]]&amp;"/"&amp;Tabla4[[#This Row],[Relación con el proyecto]],Tabla7[[Concepto/Relación con el proyecto]:[Nº DOCUMENTO]],5,FALSE),"")))),"")</f>
        <v/>
      </c>
      <c r="S280" s="94" t="str">
        <f ca="1">IFERROR(INDEX(USUARIOS,MATCH($E280,Tabla1[NOMBRE Y APELLIDOS DEL PARTICIPANTE],0),MATCH($S$1,Tabla1[#Headers],0)),"")</f>
        <v/>
      </c>
      <c r="T280" s="94" t="str">
        <f ca="1">IFERROR(INDEX(USUARIOS,MATCH($E280,Tabla1[NOMBRE Y APELLIDOS DEL PARTICIPANTE],0),MATCH($T$1,Tabla1[#Headers],0)),"")</f>
        <v/>
      </c>
      <c r="U280" s="94" t="str">
        <f>IF(Tabla4[[#This Row],[Nombre y apellidos del TITULAR DE LA UC]]="","",Tabla4[[#This Row],[Nombre y apellidos del TITULAR DE LA UC]])</f>
        <v/>
      </c>
      <c r="V280" s="96" t="str">
        <f>IFERROR(VLOOKUP(Tabla4[[#This Row],[Mes de Imputación]],'NO BORRAR'!$E$1:$G$13,2,FALSE),"")</f>
        <v/>
      </c>
      <c r="W280" s="96" t="str">
        <f>IFERROR(VLOOKUP(Tabla4[[#This Row],[Mes de Imputación]],'NO BORRAR'!$E$1:$G$13,3,FALSE),"")</f>
        <v/>
      </c>
      <c r="X280" s="94" t="str">
        <f>IFERROR(VLOOKUP(Tabla4[[#This Row],[Actuación]],'NO BORRAR'!$B$1:$D$8,3,FALSE),"")</f>
        <v/>
      </c>
      <c r="Y280" s="97" t="str">
        <f>IFERROR(VLOOKUP(Tabla4[[#This Row],[Localización]],'NO BORRAR'!$G$15:$H$24,2,FALSE),"")</f>
        <v/>
      </c>
      <c r="Z280" s="93" t="str">
        <f>IFERROR(VLOOKUP(Tabla4[[#This Row],[Actuación]],'NO BORRAR'!$B$1:$C$8,2,FALSE),"")</f>
        <v/>
      </c>
      <c r="AA280" s="93" t="str">
        <f>IF(Tabla4[[#This Row],[Forma de pago]]="TRANSFERENCIA",IFERROR(INDEX(USUARIOS,MATCH($E280,Tabla1[NOMBRE Y APELLIDOS DEL PARTICIPANTE],0),MATCH(A280,Tabla1[#Headers],0)),""),"")</f>
        <v/>
      </c>
      <c r="AB280" s="98" t="str">
        <f>IF(Tabla4[[#This Row],[Forma de pago]]="TARJETA PREPAGO",IFERROR(INDEX(USUARIOS,MATCH($E280,Tabla1[NOMBRE Y APELLIDOS DEL PARTICIPANTE],0),MATCH(A280,Tabla1[#Headers],0)),""),"")</f>
        <v/>
      </c>
      <c r="AC280" s="73" t="str">
        <f>IF(Tabla4[[#This Row],[Forma de pago]]="CHEQUE",Tabla4[[#This Row],[Nombre y apellidos del TITULAR DE LA UC]],(IF(Tabla4[[#This Row],[Forma de pago]]="CHEQUE PORTADOR","AL PORTADOR","")))</f>
        <v/>
      </c>
    </row>
    <row r="281" spans="1:29" x14ac:dyDescent="0.25">
      <c r="A281" s="88"/>
      <c r="B281" s="88"/>
      <c r="C281" s="8"/>
      <c r="D281" s="89"/>
      <c r="E281" s="8"/>
      <c r="F281" s="8" t="str">
        <f>IFERROR(VLOOKUP(Tabla4[[#This Row],[Nombre y apellidos del TITULAR DE LA UC]],Tabla1[[NOMBRE Y APELLIDOS DEL PARTICIPANTE]:[NIE]],3,FALSE),"")</f>
        <v/>
      </c>
      <c r="G281" s="8"/>
      <c r="H281" s="8"/>
      <c r="I281" s="8"/>
      <c r="J281" s="90"/>
      <c r="K281" s="91"/>
      <c r="L281" s="92" t="str">
        <f ca="1">IFERROR(INDEX(USUARIOS,MATCH($E281,Tabla1[NOMBRE Y APELLIDOS DEL PARTICIPANTE],0),MATCH($L$1,Tabla1[#Headers],0)),"")</f>
        <v/>
      </c>
      <c r="M281" s="93" t="str">
        <f>IFERROR(VLOOKUP(Tabla4[[#This Row],[Concepto]]&amp;"/"&amp;Tabla4[[#This Row],[Relación con el proyecto]],Tabla7[[Concepto/Relación con el proyecto]:[DESCRIPCIÓN ASIENTO]],2,FALSE),"")</f>
        <v/>
      </c>
      <c r="N281" s="94" t="str">
        <f>IFERROR(VLOOKUP(Tabla4[[#This Row],[Forma de pago]],'NO BORRAR'!$H$2:$I$6,2,FALSE),"")</f>
        <v/>
      </c>
      <c r="O281" s="95" t="str">
        <f>IF(Tabla4[[#This Row],[Total factura / recibí (3)]]="","",Tabla4[[#This Row],[Total factura / recibí (3)]])</f>
        <v/>
      </c>
      <c r="P281" s="95" t="str">
        <f>IF(Tabla4[[#This Row],[Total factura / recibí (3)]]="","",Tabla4[[#This Row],[Total factura / recibí (3)]])</f>
        <v/>
      </c>
      <c r="Q28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1" s="93" t="str">
        <f>IFERROR(IF(A281="CHEQUE","",IF(A281="EFECTIVO","EFECTIVO",IF(A281="TRANSFERENCIA",VLOOKUP(Tabla4[[#This Row],[Concepto]]&amp;"/"&amp;Tabla4[[#This Row],[Relación con el proyecto]],Tabla7[[Concepto/Relación con el proyecto]:[Nº DOCUMENTO]],5,FALSE),IF(A281="TARJETA PREPAGO",VLOOKUP(Tabla4[[#This Row],[Concepto]]&amp;"/"&amp;Tabla4[[#This Row],[Relación con el proyecto]],Tabla7[[Concepto/Relación con el proyecto]:[Nº DOCUMENTO]],5,FALSE),"")))),"")</f>
        <v/>
      </c>
      <c r="S281" s="94" t="str">
        <f ca="1">IFERROR(INDEX(USUARIOS,MATCH($E281,Tabla1[NOMBRE Y APELLIDOS DEL PARTICIPANTE],0),MATCH($S$1,Tabla1[#Headers],0)),"")</f>
        <v/>
      </c>
      <c r="T281" s="94" t="str">
        <f ca="1">IFERROR(INDEX(USUARIOS,MATCH($E281,Tabla1[NOMBRE Y APELLIDOS DEL PARTICIPANTE],0),MATCH($T$1,Tabla1[#Headers],0)),"")</f>
        <v/>
      </c>
      <c r="U281" s="94" t="str">
        <f>IF(Tabla4[[#This Row],[Nombre y apellidos del TITULAR DE LA UC]]="","",Tabla4[[#This Row],[Nombre y apellidos del TITULAR DE LA UC]])</f>
        <v/>
      </c>
      <c r="V281" s="96" t="str">
        <f>IFERROR(VLOOKUP(Tabla4[[#This Row],[Mes de Imputación]],'NO BORRAR'!$E$1:$G$13,2,FALSE),"")</f>
        <v/>
      </c>
      <c r="W281" s="96" t="str">
        <f>IFERROR(VLOOKUP(Tabla4[[#This Row],[Mes de Imputación]],'NO BORRAR'!$E$1:$G$13,3,FALSE),"")</f>
        <v/>
      </c>
      <c r="X281" s="94" t="str">
        <f>IFERROR(VLOOKUP(Tabla4[[#This Row],[Actuación]],'NO BORRAR'!$B$1:$D$8,3,FALSE),"")</f>
        <v/>
      </c>
      <c r="Y281" s="97" t="str">
        <f>IFERROR(VLOOKUP(Tabla4[[#This Row],[Localización]],'NO BORRAR'!$G$15:$H$24,2,FALSE),"")</f>
        <v/>
      </c>
      <c r="Z281" s="93" t="str">
        <f>IFERROR(VLOOKUP(Tabla4[[#This Row],[Actuación]],'NO BORRAR'!$B$1:$C$8,2,FALSE),"")</f>
        <v/>
      </c>
      <c r="AA281" s="93" t="str">
        <f>IF(Tabla4[[#This Row],[Forma de pago]]="TRANSFERENCIA",IFERROR(INDEX(USUARIOS,MATCH($E281,Tabla1[NOMBRE Y APELLIDOS DEL PARTICIPANTE],0),MATCH(A281,Tabla1[#Headers],0)),""),"")</f>
        <v/>
      </c>
      <c r="AB281" s="98" t="str">
        <f>IF(Tabla4[[#This Row],[Forma de pago]]="TARJETA PREPAGO",IFERROR(INDEX(USUARIOS,MATCH($E281,Tabla1[NOMBRE Y APELLIDOS DEL PARTICIPANTE],0),MATCH(A281,Tabla1[#Headers],0)),""),"")</f>
        <v/>
      </c>
      <c r="AC281" s="73" t="str">
        <f>IF(Tabla4[[#This Row],[Forma de pago]]="CHEQUE",Tabla4[[#This Row],[Nombre y apellidos del TITULAR DE LA UC]],(IF(Tabla4[[#This Row],[Forma de pago]]="CHEQUE PORTADOR","AL PORTADOR","")))</f>
        <v/>
      </c>
    </row>
    <row r="282" spans="1:29" x14ac:dyDescent="0.25">
      <c r="A282" s="88"/>
      <c r="B282" s="88"/>
      <c r="C282" s="8"/>
      <c r="D282" s="89"/>
      <c r="E282" s="8"/>
      <c r="F282" s="8" t="str">
        <f>IFERROR(VLOOKUP(Tabla4[[#This Row],[Nombre y apellidos del TITULAR DE LA UC]],Tabla1[[NOMBRE Y APELLIDOS DEL PARTICIPANTE]:[NIE]],3,FALSE),"")</f>
        <v/>
      </c>
      <c r="G282" s="8"/>
      <c r="H282" s="8"/>
      <c r="I282" s="8"/>
      <c r="J282" s="90"/>
      <c r="K282" s="91"/>
      <c r="L282" s="92" t="str">
        <f ca="1">IFERROR(INDEX(USUARIOS,MATCH($E282,Tabla1[NOMBRE Y APELLIDOS DEL PARTICIPANTE],0),MATCH($L$1,Tabla1[#Headers],0)),"")</f>
        <v/>
      </c>
      <c r="M282" s="93" t="str">
        <f>IFERROR(VLOOKUP(Tabla4[[#This Row],[Concepto]]&amp;"/"&amp;Tabla4[[#This Row],[Relación con el proyecto]],Tabla7[[Concepto/Relación con el proyecto]:[DESCRIPCIÓN ASIENTO]],2,FALSE),"")</f>
        <v/>
      </c>
      <c r="N282" s="94" t="str">
        <f>IFERROR(VLOOKUP(Tabla4[[#This Row],[Forma de pago]],'NO BORRAR'!$H$2:$I$6,2,FALSE),"")</f>
        <v/>
      </c>
      <c r="O282" s="95" t="str">
        <f>IF(Tabla4[[#This Row],[Total factura / recibí (3)]]="","",Tabla4[[#This Row],[Total factura / recibí (3)]])</f>
        <v/>
      </c>
      <c r="P282" s="95" t="str">
        <f>IF(Tabla4[[#This Row],[Total factura / recibí (3)]]="","",Tabla4[[#This Row],[Total factura / recibí (3)]])</f>
        <v/>
      </c>
      <c r="Q28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2" s="93" t="str">
        <f>IFERROR(IF(A282="CHEQUE","",IF(A282="EFECTIVO","EFECTIVO",IF(A282="TRANSFERENCIA",VLOOKUP(Tabla4[[#This Row],[Concepto]]&amp;"/"&amp;Tabla4[[#This Row],[Relación con el proyecto]],Tabla7[[Concepto/Relación con el proyecto]:[Nº DOCUMENTO]],5,FALSE),IF(A282="TARJETA PREPAGO",VLOOKUP(Tabla4[[#This Row],[Concepto]]&amp;"/"&amp;Tabla4[[#This Row],[Relación con el proyecto]],Tabla7[[Concepto/Relación con el proyecto]:[Nº DOCUMENTO]],5,FALSE),"")))),"")</f>
        <v/>
      </c>
      <c r="S282" s="94" t="str">
        <f ca="1">IFERROR(INDEX(USUARIOS,MATCH($E282,Tabla1[NOMBRE Y APELLIDOS DEL PARTICIPANTE],0),MATCH($S$1,Tabla1[#Headers],0)),"")</f>
        <v/>
      </c>
      <c r="T282" s="94" t="str">
        <f ca="1">IFERROR(INDEX(USUARIOS,MATCH($E282,Tabla1[NOMBRE Y APELLIDOS DEL PARTICIPANTE],0),MATCH($T$1,Tabla1[#Headers],0)),"")</f>
        <v/>
      </c>
      <c r="U282" s="94" t="str">
        <f>IF(Tabla4[[#This Row],[Nombre y apellidos del TITULAR DE LA UC]]="","",Tabla4[[#This Row],[Nombre y apellidos del TITULAR DE LA UC]])</f>
        <v/>
      </c>
      <c r="V282" s="96" t="str">
        <f>IFERROR(VLOOKUP(Tabla4[[#This Row],[Mes de Imputación]],'NO BORRAR'!$E$1:$G$13,2,FALSE),"")</f>
        <v/>
      </c>
      <c r="W282" s="96" t="str">
        <f>IFERROR(VLOOKUP(Tabla4[[#This Row],[Mes de Imputación]],'NO BORRAR'!$E$1:$G$13,3,FALSE),"")</f>
        <v/>
      </c>
      <c r="X282" s="94" t="str">
        <f>IFERROR(VLOOKUP(Tabla4[[#This Row],[Actuación]],'NO BORRAR'!$B$1:$D$8,3,FALSE),"")</f>
        <v/>
      </c>
      <c r="Y282" s="97" t="str">
        <f>IFERROR(VLOOKUP(Tabla4[[#This Row],[Localización]],'NO BORRAR'!$G$15:$H$24,2,FALSE),"")</f>
        <v/>
      </c>
      <c r="Z282" s="93" t="str">
        <f>IFERROR(VLOOKUP(Tabla4[[#This Row],[Actuación]],'NO BORRAR'!$B$1:$C$8,2,FALSE),"")</f>
        <v/>
      </c>
      <c r="AA282" s="93" t="str">
        <f>IF(Tabla4[[#This Row],[Forma de pago]]="TRANSFERENCIA",IFERROR(INDEX(USUARIOS,MATCH($E282,Tabla1[NOMBRE Y APELLIDOS DEL PARTICIPANTE],0),MATCH(A282,Tabla1[#Headers],0)),""),"")</f>
        <v/>
      </c>
      <c r="AB282" s="98" t="str">
        <f>IF(Tabla4[[#This Row],[Forma de pago]]="TARJETA PREPAGO",IFERROR(INDEX(USUARIOS,MATCH($E282,Tabla1[NOMBRE Y APELLIDOS DEL PARTICIPANTE],0),MATCH(A282,Tabla1[#Headers],0)),""),"")</f>
        <v/>
      </c>
      <c r="AC282" s="73" t="str">
        <f>IF(Tabla4[[#This Row],[Forma de pago]]="CHEQUE",Tabla4[[#This Row],[Nombre y apellidos del TITULAR DE LA UC]],(IF(Tabla4[[#This Row],[Forma de pago]]="CHEQUE PORTADOR","AL PORTADOR","")))</f>
        <v/>
      </c>
    </row>
    <row r="283" spans="1:29" x14ac:dyDescent="0.25">
      <c r="A283" s="88"/>
      <c r="B283" s="88"/>
      <c r="C283" s="8"/>
      <c r="D283" s="89"/>
      <c r="E283" s="8"/>
      <c r="F283" s="8" t="str">
        <f>IFERROR(VLOOKUP(Tabla4[[#This Row],[Nombre y apellidos del TITULAR DE LA UC]],Tabla1[[NOMBRE Y APELLIDOS DEL PARTICIPANTE]:[NIE]],3,FALSE),"")</f>
        <v/>
      </c>
      <c r="G283" s="8"/>
      <c r="H283" s="8"/>
      <c r="I283" s="8"/>
      <c r="J283" s="90"/>
      <c r="K283" s="91"/>
      <c r="L283" s="92" t="str">
        <f ca="1">IFERROR(INDEX(USUARIOS,MATCH($E283,Tabla1[NOMBRE Y APELLIDOS DEL PARTICIPANTE],0),MATCH($L$1,Tabla1[#Headers],0)),"")</f>
        <v/>
      </c>
      <c r="M283" s="93" t="str">
        <f>IFERROR(VLOOKUP(Tabla4[[#This Row],[Concepto]]&amp;"/"&amp;Tabla4[[#This Row],[Relación con el proyecto]],Tabla7[[Concepto/Relación con el proyecto]:[DESCRIPCIÓN ASIENTO]],2,FALSE),"")</f>
        <v/>
      </c>
      <c r="N283" s="94" t="str">
        <f>IFERROR(VLOOKUP(Tabla4[[#This Row],[Forma de pago]],'NO BORRAR'!$H$2:$I$6,2,FALSE),"")</f>
        <v/>
      </c>
      <c r="O283" s="95" t="str">
        <f>IF(Tabla4[[#This Row],[Total factura / recibí (3)]]="","",Tabla4[[#This Row],[Total factura / recibí (3)]])</f>
        <v/>
      </c>
      <c r="P283" s="95" t="str">
        <f>IF(Tabla4[[#This Row],[Total factura / recibí (3)]]="","",Tabla4[[#This Row],[Total factura / recibí (3)]])</f>
        <v/>
      </c>
      <c r="Q28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3" s="93" t="str">
        <f>IFERROR(IF(A283="CHEQUE","",IF(A283="EFECTIVO","EFECTIVO",IF(A283="TRANSFERENCIA",VLOOKUP(Tabla4[[#This Row],[Concepto]]&amp;"/"&amp;Tabla4[[#This Row],[Relación con el proyecto]],Tabla7[[Concepto/Relación con el proyecto]:[Nº DOCUMENTO]],5,FALSE),IF(A283="TARJETA PREPAGO",VLOOKUP(Tabla4[[#This Row],[Concepto]]&amp;"/"&amp;Tabla4[[#This Row],[Relación con el proyecto]],Tabla7[[Concepto/Relación con el proyecto]:[Nº DOCUMENTO]],5,FALSE),"")))),"")</f>
        <v/>
      </c>
      <c r="S283" s="94" t="str">
        <f ca="1">IFERROR(INDEX(USUARIOS,MATCH($E283,Tabla1[NOMBRE Y APELLIDOS DEL PARTICIPANTE],0),MATCH($S$1,Tabla1[#Headers],0)),"")</f>
        <v/>
      </c>
      <c r="T283" s="94" t="str">
        <f ca="1">IFERROR(INDEX(USUARIOS,MATCH($E283,Tabla1[NOMBRE Y APELLIDOS DEL PARTICIPANTE],0),MATCH($T$1,Tabla1[#Headers],0)),"")</f>
        <v/>
      </c>
      <c r="U283" s="94" t="str">
        <f>IF(Tabla4[[#This Row],[Nombre y apellidos del TITULAR DE LA UC]]="","",Tabla4[[#This Row],[Nombre y apellidos del TITULAR DE LA UC]])</f>
        <v/>
      </c>
      <c r="V283" s="96" t="str">
        <f>IFERROR(VLOOKUP(Tabla4[[#This Row],[Mes de Imputación]],'NO BORRAR'!$E$1:$G$13,2,FALSE),"")</f>
        <v/>
      </c>
      <c r="W283" s="96" t="str">
        <f>IFERROR(VLOOKUP(Tabla4[[#This Row],[Mes de Imputación]],'NO BORRAR'!$E$1:$G$13,3,FALSE),"")</f>
        <v/>
      </c>
      <c r="X283" s="94" t="str">
        <f>IFERROR(VLOOKUP(Tabla4[[#This Row],[Actuación]],'NO BORRAR'!$B$1:$D$8,3,FALSE),"")</f>
        <v/>
      </c>
      <c r="Y283" s="97" t="str">
        <f>IFERROR(VLOOKUP(Tabla4[[#This Row],[Localización]],'NO BORRAR'!$G$15:$H$24,2,FALSE),"")</f>
        <v/>
      </c>
      <c r="Z283" s="93" t="str">
        <f>IFERROR(VLOOKUP(Tabla4[[#This Row],[Actuación]],'NO BORRAR'!$B$1:$C$8,2,FALSE),"")</f>
        <v/>
      </c>
      <c r="AA283" s="93" t="str">
        <f>IF(Tabla4[[#This Row],[Forma de pago]]="TRANSFERENCIA",IFERROR(INDEX(USUARIOS,MATCH($E283,Tabla1[NOMBRE Y APELLIDOS DEL PARTICIPANTE],0),MATCH(A283,Tabla1[#Headers],0)),""),"")</f>
        <v/>
      </c>
      <c r="AB283" s="98" t="str">
        <f>IF(Tabla4[[#This Row],[Forma de pago]]="TARJETA PREPAGO",IFERROR(INDEX(USUARIOS,MATCH($E283,Tabla1[NOMBRE Y APELLIDOS DEL PARTICIPANTE],0),MATCH(A283,Tabla1[#Headers],0)),""),"")</f>
        <v/>
      </c>
      <c r="AC283" s="73" t="str">
        <f>IF(Tabla4[[#This Row],[Forma de pago]]="CHEQUE",Tabla4[[#This Row],[Nombre y apellidos del TITULAR DE LA UC]],(IF(Tabla4[[#This Row],[Forma de pago]]="CHEQUE PORTADOR","AL PORTADOR","")))</f>
        <v/>
      </c>
    </row>
    <row r="284" spans="1:29" x14ac:dyDescent="0.25">
      <c r="A284" s="88"/>
      <c r="B284" s="88"/>
      <c r="C284" s="8"/>
      <c r="D284" s="89"/>
      <c r="E284" s="8"/>
      <c r="F284" s="8" t="str">
        <f>IFERROR(VLOOKUP(Tabla4[[#This Row],[Nombre y apellidos del TITULAR DE LA UC]],Tabla1[[NOMBRE Y APELLIDOS DEL PARTICIPANTE]:[NIE]],3,FALSE),"")</f>
        <v/>
      </c>
      <c r="G284" s="8"/>
      <c r="H284" s="8"/>
      <c r="I284" s="8"/>
      <c r="J284" s="90"/>
      <c r="K284" s="91"/>
      <c r="L284" s="92" t="str">
        <f ca="1">IFERROR(INDEX(USUARIOS,MATCH($E284,Tabla1[NOMBRE Y APELLIDOS DEL PARTICIPANTE],0),MATCH($L$1,Tabla1[#Headers],0)),"")</f>
        <v/>
      </c>
      <c r="M284" s="93" t="str">
        <f>IFERROR(VLOOKUP(Tabla4[[#This Row],[Concepto]]&amp;"/"&amp;Tabla4[[#This Row],[Relación con el proyecto]],Tabla7[[Concepto/Relación con el proyecto]:[DESCRIPCIÓN ASIENTO]],2,FALSE),"")</f>
        <v/>
      </c>
      <c r="N284" s="94" t="str">
        <f>IFERROR(VLOOKUP(Tabla4[[#This Row],[Forma de pago]],'NO BORRAR'!$H$2:$I$6,2,FALSE),"")</f>
        <v/>
      </c>
      <c r="O284" s="95" t="str">
        <f>IF(Tabla4[[#This Row],[Total factura / recibí (3)]]="","",Tabla4[[#This Row],[Total factura / recibí (3)]])</f>
        <v/>
      </c>
      <c r="P284" s="95" t="str">
        <f>IF(Tabla4[[#This Row],[Total factura / recibí (3)]]="","",Tabla4[[#This Row],[Total factura / recibí (3)]])</f>
        <v/>
      </c>
      <c r="Q28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4" s="93" t="str">
        <f>IFERROR(IF(A284="CHEQUE","",IF(A284="EFECTIVO","EFECTIVO",IF(A284="TRANSFERENCIA",VLOOKUP(Tabla4[[#This Row],[Concepto]]&amp;"/"&amp;Tabla4[[#This Row],[Relación con el proyecto]],Tabla7[[Concepto/Relación con el proyecto]:[Nº DOCUMENTO]],5,FALSE),IF(A284="TARJETA PREPAGO",VLOOKUP(Tabla4[[#This Row],[Concepto]]&amp;"/"&amp;Tabla4[[#This Row],[Relación con el proyecto]],Tabla7[[Concepto/Relación con el proyecto]:[Nº DOCUMENTO]],5,FALSE),"")))),"")</f>
        <v/>
      </c>
      <c r="S284" s="94" t="str">
        <f ca="1">IFERROR(INDEX(USUARIOS,MATCH($E284,Tabla1[NOMBRE Y APELLIDOS DEL PARTICIPANTE],0),MATCH($S$1,Tabla1[#Headers],0)),"")</f>
        <v/>
      </c>
      <c r="T284" s="94" t="str">
        <f ca="1">IFERROR(INDEX(USUARIOS,MATCH($E284,Tabla1[NOMBRE Y APELLIDOS DEL PARTICIPANTE],0),MATCH($T$1,Tabla1[#Headers],0)),"")</f>
        <v/>
      </c>
      <c r="U284" s="94" t="str">
        <f>IF(Tabla4[[#This Row],[Nombre y apellidos del TITULAR DE LA UC]]="","",Tabla4[[#This Row],[Nombre y apellidos del TITULAR DE LA UC]])</f>
        <v/>
      </c>
      <c r="V284" s="96" t="str">
        <f>IFERROR(VLOOKUP(Tabla4[[#This Row],[Mes de Imputación]],'NO BORRAR'!$E$1:$G$13,2,FALSE),"")</f>
        <v/>
      </c>
      <c r="W284" s="96" t="str">
        <f>IFERROR(VLOOKUP(Tabla4[[#This Row],[Mes de Imputación]],'NO BORRAR'!$E$1:$G$13,3,FALSE),"")</f>
        <v/>
      </c>
      <c r="X284" s="94" t="str">
        <f>IFERROR(VLOOKUP(Tabla4[[#This Row],[Actuación]],'NO BORRAR'!$B$1:$D$8,3,FALSE),"")</f>
        <v/>
      </c>
      <c r="Y284" s="97" t="str">
        <f>IFERROR(VLOOKUP(Tabla4[[#This Row],[Localización]],'NO BORRAR'!$G$15:$H$24,2,FALSE),"")</f>
        <v/>
      </c>
      <c r="Z284" s="93" t="str">
        <f>IFERROR(VLOOKUP(Tabla4[[#This Row],[Actuación]],'NO BORRAR'!$B$1:$C$8,2,FALSE),"")</f>
        <v/>
      </c>
      <c r="AA284" s="93" t="str">
        <f>IF(Tabla4[[#This Row],[Forma de pago]]="TRANSFERENCIA",IFERROR(INDEX(USUARIOS,MATCH($E284,Tabla1[NOMBRE Y APELLIDOS DEL PARTICIPANTE],0),MATCH(A284,Tabla1[#Headers],0)),""),"")</f>
        <v/>
      </c>
      <c r="AB284" s="98" t="str">
        <f>IF(Tabla4[[#This Row],[Forma de pago]]="TARJETA PREPAGO",IFERROR(INDEX(USUARIOS,MATCH($E284,Tabla1[NOMBRE Y APELLIDOS DEL PARTICIPANTE],0),MATCH(A284,Tabla1[#Headers],0)),""),"")</f>
        <v/>
      </c>
      <c r="AC284" s="73" t="str">
        <f>IF(Tabla4[[#This Row],[Forma de pago]]="CHEQUE",Tabla4[[#This Row],[Nombre y apellidos del TITULAR DE LA UC]],(IF(Tabla4[[#This Row],[Forma de pago]]="CHEQUE PORTADOR","AL PORTADOR","")))</f>
        <v/>
      </c>
    </row>
    <row r="285" spans="1:29" x14ac:dyDescent="0.25">
      <c r="A285" s="88"/>
      <c r="B285" s="88"/>
      <c r="C285" s="8"/>
      <c r="D285" s="89"/>
      <c r="E285" s="8"/>
      <c r="F285" s="8" t="str">
        <f>IFERROR(VLOOKUP(Tabla4[[#This Row],[Nombre y apellidos del TITULAR DE LA UC]],Tabla1[[NOMBRE Y APELLIDOS DEL PARTICIPANTE]:[NIE]],3,FALSE),"")</f>
        <v/>
      </c>
      <c r="G285" s="8"/>
      <c r="H285" s="8"/>
      <c r="I285" s="8"/>
      <c r="J285" s="90"/>
      <c r="K285" s="91"/>
      <c r="L285" s="92" t="str">
        <f ca="1">IFERROR(INDEX(USUARIOS,MATCH($E285,Tabla1[NOMBRE Y APELLIDOS DEL PARTICIPANTE],0),MATCH($L$1,Tabla1[#Headers],0)),"")</f>
        <v/>
      </c>
      <c r="M285" s="93" t="str">
        <f>IFERROR(VLOOKUP(Tabla4[[#This Row],[Concepto]]&amp;"/"&amp;Tabla4[[#This Row],[Relación con el proyecto]],Tabla7[[Concepto/Relación con el proyecto]:[DESCRIPCIÓN ASIENTO]],2,FALSE),"")</f>
        <v/>
      </c>
      <c r="N285" s="94" t="str">
        <f>IFERROR(VLOOKUP(Tabla4[[#This Row],[Forma de pago]],'NO BORRAR'!$H$2:$I$6,2,FALSE),"")</f>
        <v/>
      </c>
      <c r="O285" s="95" t="str">
        <f>IF(Tabla4[[#This Row],[Total factura / recibí (3)]]="","",Tabla4[[#This Row],[Total factura / recibí (3)]])</f>
        <v/>
      </c>
      <c r="P285" s="95" t="str">
        <f>IF(Tabla4[[#This Row],[Total factura / recibí (3)]]="","",Tabla4[[#This Row],[Total factura / recibí (3)]])</f>
        <v/>
      </c>
      <c r="Q28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5" s="93" t="str">
        <f>IFERROR(IF(A285="CHEQUE","",IF(A285="EFECTIVO","EFECTIVO",IF(A285="TRANSFERENCIA",VLOOKUP(Tabla4[[#This Row],[Concepto]]&amp;"/"&amp;Tabla4[[#This Row],[Relación con el proyecto]],Tabla7[[Concepto/Relación con el proyecto]:[Nº DOCUMENTO]],5,FALSE),IF(A285="TARJETA PREPAGO",VLOOKUP(Tabla4[[#This Row],[Concepto]]&amp;"/"&amp;Tabla4[[#This Row],[Relación con el proyecto]],Tabla7[[Concepto/Relación con el proyecto]:[Nº DOCUMENTO]],5,FALSE),"")))),"")</f>
        <v/>
      </c>
      <c r="S285" s="94" t="str">
        <f ca="1">IFERROR(INDEX(USUARIOS,MATCH($E285,Tabla1[NOMBRE Y APELLIDOS DEL PARTICIPANTE],0),MATCH($S$1,Tabla1[#Headers],0)),"")</f>
        <v/>
      </c>
      <c r="T285" s="94" t="str">
        <f ca="1">IFERROR(INDEX(USUARIOS,MATCH($E285,Tabla1[NOMBRE Y APELLIDOS DEL PARTICIPANTE],0),MATCH($T$1,Tabla1[#Headers],0)),"")</f>
        <v/>
      </c>
      <c r="U285" s="94" t="str">
        <f>IF(Tabla4[[#This Row],[Nombre y apellidos del TITULAR DE LA UC]]="","",Tabla4[[#This Row],[Nombre y apellidos del TITULAR DE LA UC]])</f>
        <v/>
      </c>
      <c r="V285" s="96" t="str">
        <f>IFERROR(VLOOKUP(Tabla4[[#This Row],[Mes de Imputación]],'NO BORRAR'!$E$1:$G$13,2,FALSE),"")</f>
        <v/>
      </c>
      <c r="W285" s="96" t="str">
        <f>IFERROR(VLOOKUP(Tabla4[[#This Row],[Mes de Imputación]],'NO BORRAR'!$E$1:$G$13,3,FALSE),"")</f>
        <v/>
      </c>
      <c r="X285" s="94" t="str">
        <f>IFERROR(VLOOKUP(Tabla4[[#This Row],[Actuación]],'NO BORRAR'!$B$1:$D$8,3,FALSE),"")</f>
        <v/>
      </c>
      <c r="Y285" s="97" t="str">
        <f>IFERROR(VLOOKUP(Tabla4[[#This Row],[Localización]],'NO BORRAR'!$G$15:$H$24,2,FALSE),"")</f>
        <v/>
      </c>
      <c r="Z285" s="93" t="str">
        <f>IFERROR(VLOOKUP(Tabla4[[#This Row],[Actuación]],'NO BORRAR'!$B$1:$C$8,2,FALSE),"")</f>
        <v/>
      </c>
      <c r="AA285" s="93" t="str">
        <f>IF(Tabla4[[#This Row],[Forma de pago]]="TRANSFERENCIA",IFERROR(INDEX(USUARIOS,MATCH($E285,Tabla1[NOMBRE Y APELLIDOS DEL PARTICIPANTE],0),MATCH(A285,Tabla1[#Headers],0)),""),"")</f>
        <v/>
      </c>
      <c r="AB285" s="98" t="str">
        <f>IF(Tabla4[[#This Row],[Forma de pago]]="TARJETA PREPAGO",IFERROR(INDEX(USUARIOS,MATCH($E285,Tabla1[NOMBRE Y APELLIDOS DEL PARTICIPANTE],0),MATCH(A285,Tabla1[#Headers],0)),""),"")</f>
        <v/>
      </c>
      <c r="AC285" s="73" t="str">
        <f>IF(Tabla4[[#This Row],[Forma de pago]]="CHEQUE",Tabla4[[#This Row],[Nombre y apellidos del TITULAR DE LA UC]],(IF(Tabla4[[#This Row],[Forma de pago]]="CHEQUE PORTADOR","AL PORTADOR","")))</f>
        <v/>
      </c>
    </row>
    <row r="286" spans="1:29" x14ac:dyDescent="0.25">
      <c r="A286" s="88"/>
      <c r="B286" s="88"/>
      <c r="C286" s="8"/>
      <c r="D286" s="89"/>
      <c r="E286" s="8"/>
      <c r="F286" s="8" t="str">
        <f>IFERROR(VLOOKUP(Tabla4[[#This Row],[Nombre y apellidos del TITULAR DE LA UC]],Tabla1[[NOMBRE Y APELLIDOS DEL PARTICIPANTE]:[NIE]],3,FALSE),"")</f>
        <v/>
      </c>
      <c r="G286" s="8"/>
      <c r="H286" s="8"/>
      <c r="I286" s="8"/>
      <c r="J286" s="90"/>
      <c r="K286" s="91"/>
      <c r="L286" s="92" t="str">
        <f ca="1">IFERROR(INDEX(USUARIOS,MATCH($E286,Tabla1[NOMBRE Y APELLIDOS DEL PARTICIPANTE],0),MATCH($L$1,Tabla1[#Headers],0)),"")</f>
        <v/>
      </c>
      <c r="M286" s="93" t="str">
        <f>IFERROR(VLOOKUP(Tabla4[[#This Row],[Concepto]]&amp;"/"&amp;Tabla4[[#This Row],[Relación con el proyecto]],Tabla7[[Concepto/Relación con el proyecto]:[DESCRIPCIÓN ASIENTO]],2,FALSE),"")</f>
        <v/>
      </c>
      <c r="N286" s="94" t="str">
        <f>IFERROR(VLOOKUP(Tabla4[[#This Row],[Forma de pago]],'NO BORRAR'!$H$2:$I$6,2,FALSE),"")</f>
        <v/>
      </c>
      <c r="O286" s="95" t="str">
        <f>IF(Tabla4[[#This Row],[Total factura / recibí (3)]]="","",Tabla4[[#This Row],[Total factura / recibí (3)]])</f>
        <v/>
      </c>
      <c r="P286" s="95" t="str">
        <f>IF(Tabla4[[#This Row],[Total factura / recibí (3)]]="","",Tabla4[[#This Row],[Total factura / recibí (3)]])</f>
        <v/>
      </c>
      <c r="Q28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6" s="93" t="str">
        <f>IFERROR(IF(A286="CHEQUE","",IF(A286="EFECTIVO","EFECTIVO",IF(A286="TRANSFERENCIA",VLOOKUP(Tabla4[[#This Row],[Concepto]]&amp;"/"&amp;Tabla4[[#This Row],[Relación con el proyecto]],Tabla7[[Concepto/Relación con el proyecto]:[Nº DOCUMENTO]],5,FALSE),IF(A286="TARJETA PREPAGO",VLOOKUP(Tabla4[[#This Row],[Concepto]]&amp;"/"&amp;Tabla4[[#This Row],[Relación con el proyecto]],Tabla7[[Concepto/Relación con el proyecto]:[Nº DOCUMENTO]],5,FALSE),"")))),"")</f>
        <v/>
      </c>
      <c r="S286" s="94" t="str">
        <f ca="1">IFERROR(INDEX(USUARIOS,MATCH($E286,Tabla1[NOMBRE Y APELLIDOS DEL PARTICIPANTE],0),MATCH($S$1,Tabla1[#Headers],0)),"")</f>
        <v/>
      </c>
      <c r="T286" s="94" t="str">
        <f ca="1">IFERROR(INDEX(USUARIOS,MATCH($E286,Tabla1[NOMBRE Y APELLIDOS DEL PARTICIPANTE],0),MATCH($T$1,Tabla1[#Headers],0)),"")</f>
        <v/>
      </c>
      <c r="U286" s="94" t="str">
        <f>IF(Tabla4[[#This Row],[Nombre y apellidos del TITULAR DE LA UC]]="","",Tabla4[[#This Row],[Nombre y apellidos del TITULAR DE LA UC]])</f>
        <v/>
      </c>
      <c r="V286" s="96" t="str">
        <f>IFERROR(VLOOKUP(Tabla4[[#This Row],[Mes de Imputación]],'NO BORRAR'!$E$1:$G$13,2,FALSE),"")</f>
        <v/>
      </c>
      <c r="W286" s="96" t="str">
        <f>IFERROR(VLOOKUP(Tabla4[[#This Row],[Mes de Imputación]],'NO BORRAR'!$E$1:$G$13,3,FALSE),"")</f>
        <v/>
      </c>
      <c r="X286" s="94" t="str">
        <f>IFERROR(VLOOKUP(Tabla4[[#This Row],[Actuación]],'NO BORRAR'!$B$1:$D$8,3,FALSE),"")</f>
        <v/>
      </c>
      <c r="Y286" s="97" t="str">
        <f>IFERROR(VLOOKUP(Tabla4[[#This Row],[Localización]],'NO BORRAR'!$G$15:$H$24,2,FALSE),"")</f>
        <v/>
      </c>
      <c r="Z286" s="93" t="str">
        <f>IFERROR(VLOOKUP(Tabla4[[#This Row],[Actuación]],'NO BORRAR'!$B$1:$C$8,2,FALSE),"")</f>
        <v/>
      </c>
      <c r="AA286" s="93" t="str">
        <f>IF(Tabla4[[#This Row],[Forma de pago]]="TRANSFERENCIA",IFERROR(INDEX(USUARIOS,MATCH($E286,Tabla1[NOMBRE Y APELLIDOS DEL PARTICIPANTE],0),MATCH(A286,Tabla1[#Headers],0)),""),"")</f>
        <v/>
      </c>
      <c r="AB286" s="98" t="str">
        <f>IF(Tabla4[[#This Row],[Forma de pago]]="TARJETA PREPAGO",IFERROR(INDEX(USUARIOS,MATCH($E286,Tabla1[NOMBRE Y APELLIDOS DEL PARTICIPANTE],0),MATCH(A286,Tabla1[#Headers],0)),""),"")</f>
        <v/>
      </c>
      <c r="AC286" s="73" t="str">
        <f>IF(Tabla4[[#This Row],[Forma de pago]]="CHEQUE",Tabla4[[#This Row],[Nombre y apellidos del TITULAR DE LA UC]],(IF(Tabla4[[#This Row],[Forma de pago]]="CHEQUE PORTADOR","AL PORTADOR","")))</f>
        <v/>
      </c>
    </row>
    <row r="287" spans="1:29" x14ac:dyDescent="0.25">
      <c r="A287" s="88"/>
      <c r="B287" s="88"/>
      <c r="C287" s="8"/>
      <c r="D287" s="89"/>
      <c r="E287" s="8"/>
      <c r="F287" s="8" t="str">
        <f>IFERROR(VLOOKUP(Tabla4[[#This Row],[Nombre y apellidos del TITULAR DE LA UC]],Tabla1[[NOMBRE Y APELLIDOS DEL PARTICIPANTE]:[NIE]],3,FALSE),"")</f>
        <v/>
      </c>
      <c r="G287" s="8"/>
      <c r="H287" s="8"/>
      <c r="I287" s="8"/>
      <c r="J287" s="90"/>
      <c r="K287" s="91"/>
      <c r="L287" s="92" t="str">
        <f ca="1">IFERROR(INDEX(USUARIOS,MATCH($E287,Tabla1[NOMBRE Y APELLIDOS DEL PARTICIPANTE],0),MATCH($L$1,Tabla1[#Headers],0)),"")</f>
        <v/>
      </c>
      <c r="M287" s="93" t="str">
        <f>IFERROR(VLOOKUP(Tabla4[[#This Row],[Concepto]]&amp;"/"&amp;Tabla4[[#This Row],[Relación con el proyecto]],Tabla7[[Concepto/Relación con el proyecto]:[DESCRIPCIÓN ASIENTO]],2,FALSE),"")</f>
        <v/>
      </c>
      <c r="N287" s="94" t="str">
        <f>IFERROR(VLOOKUP(Tabla4[[#This Row],[Forma de pago]],'NO BORRAR'!$H$2:$I$6,2,FALSE),"")</f>
        <v/>
      </c>
      <c r="O287" s="95" t="str">
        <f>IF(Tabla4[[#This Row],[Total factura / recibí (3)]]="","",Tabla4[[#This Row],[Total factura / recibí (3)]])</f>
        <v/>
      </c>
      <c r="P287" s="95" t="str">
        <f>IF(Tabla4[[#This Row],[Total factura / recibí (3)]]="","",Tabla4[[#This Row],[Total factura / recibí (3)]])</f>
        <v/>
      </c>
      <c r="Q28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7" s="93" t="str">
        <f>IFERROR(IF(A287="CHEQUE","",IF(A287="EFECTIVO","EFECTIVO",IF(A287="TRANSFERENCIA",VLOOKUP(Tabla4[[#This Row],[Concepto]]&amp;"/"&amp;Tabla4[[#This Row],[Relación con el proyecto]],Tabla7[[Concepto/Relación con el proyecto]:[Nº DOCUMENTO]],5,FALSE),IF(A287="TARJETA PREPAGO",VLOOKUP(Tabla4[[#This Row],[Concepto]]&amp;"/"&amp;Tabla4[[#This Row],[Relación con el proyecto]],Tabla7[[Concepto/Relación con el proyecto]:[Nº DOCUMENTO]],5,FALSE),"")))),"")</f>
        <v/>
      </c>
      <c r="S287" s="94" t="str">
        <f ca="1">IFERROR(INDEX(USUARIOS,MATCH($E287,Tabla1[NOMBRE Y APELLIDOS DEL PARTICIPANTE],0),MATCH($S$1,Tabla1[#Headers],0)),"")</f>
        <v/>
      </c>
      <c r="T287" s="94" t="str">
        <f ca="1">IFERROR(INDEX(USUARIOS,MATCH($E287,Tabla1[NOMBRE Y APELLIDOS DEL PARTICIPANTE],0),MATCH($T$1,Tabla1[#Headers],0)),"")</f>
        <v/>
      </c>
      <c r="U287" s="94" t="str">
        <f>IF(Tabla4[[#This Row],[Nombre y apellidos del TITULAR DE LA UC]]="","",Tabla4[[#This Row],[Nombre y apellidos del TITULAR DE LA UC]])</f>
        <v/>
      </c>
      <c r="V287" s="96" t="str">
        <f>IFERROR(VLOOKUP(Tabla4[[#This Row],[Mes de Imputación]],'NO BORRAR'!$E$1:$G$13,2,FALSE),"")</f>
        <v/>
      </c>
      <c r="W287" s="96" t="str">
        <f>IFERROR(VLOOKUP(Tabla4[[#This Row],[Mes de Imputación]],'NO BORRAR'!$E$1:$G$13,3,FALSE),"")</f>
        <v/>
      </c>
      <c r="X287" s="94" t="str">
        <f>IFERROR(VLOOKUP(Tabla4[[#This Row],[Actuación]],'NO BORRAR'!$B$1:$D$8,3,FALSE),"")</f>
        <v/>
      </c>
      <c r="Y287" s="97" t="str">
        <f>IFERROR(VLOOKUP(Tabla4[[#This Row],[Localización]],'NO BORRAR'!$G$15:$H$24,2,FALSE),"")</f>
        <v/>
      </c>
      <c r="Z287" s="93" t="str">
        <f>IFERROR(VLOOKUP(Tabla4[[#This Row],[Actuación]],'NO BORRAR'!$B$1:$C$8,2,FALSE),"")</f>
        <v/>
      </c>
      <c r="AA287" s="93" t="str">
        <f>IF(Tabla4[[#This Row],[Forma de pago]]="TRANSFERENCIA",IFERROR(INDEX(USUARIOS,MATCH($E287,Tabla1[NOMBRE Y APELLIDOS DEL PARTICIPANTE],0),MATCH(A287,Tabla1[#Headers],0)),""),"")</f>
        <v/>
      </c>
      <c r="AB287" s="98" t="str">
        <f>IF(Tabla4[[#This Row],[Forma de pago]]="TARJETA PREPAGO",IFERROR(INDEX(USUARIOS,MATCH($E287,Tabla1[NOMBRE Y APELLIDOS DEL PARTICIPANTE],0),MATCH(A287,Tabla1[#Headers],0)),""),"")</f>
        <v/>
      </c>
      <c r="AC287" s="73" t="str">
        <f>IF(Tabla4[[#This Row],[Forma de pago]]="CHEQUE",Tabla4[[#This Row],[Nombre y apellidos del TITULAR DE LA UC]],(IF(Tabla4[[#This Row],[Forma de pago]]="CHEQUE PORTADOR","AL PORTADOR","")))</f>
        <v/>
      </c>
    </row>
    <row r="288" spans="1:29" x14ac:dyDescent="0.25">
      <c r="A288" s="88"/>
      <c r="B288" s="88"/>
      <c r="C288" s="8"/>
      <c r="D288" s="89"/>
      <c r="E288" s="8"/>
      <c r="F288" s="8" t="str">
        <f>IFERROR(VLOOKUP(Tabla4[[#This Row],[Nombre y apellidos del TITULAR DE LA UC]],Tabla1[[NOMBRE Y APELLIDOS DEL PARTICIPANTE]:[NIE]],3,FALSE),"")</f>
        <v/>
      </c>
      <c r="G288" s="8"/>
      <c r="H288" s="8"/>
      <c r="I288" s="8"/>
      <c r="J288" s="90"/>
      <c r="K288" s="91"/>
      <c r="L288" s="92" t="str">
        <f ca="1">IFERROR(INDEX(USUARIOS,MATCH($E288,Tabla1[NOMBRE Y APELLIDOS DEL PARTICIPANTE],0),MATCH($L$1,Tabla1[#Headers],0)),"")</f>
        <v/>
      </c>
      <c r="M288" s="93" t="str">
        <f>IFERROR(VLOOKUP(Tabla4[[#This Row],[Concepto]]&amp;"/"&amp;Tabla4[[#This Row],[Relación con el proyecto]],Tabla7[[Concepto/Relación con el proyecto]:[DESCRIPCIÓN ASIENTO]],2,FALSE),"")</f>
        <v/>
      </c>
      <c r="N288" s="94" t="str">
        <f>IFERROR(VLOOKUP(Tabla4[[#This Row],[Forma de pago]],'NO BORRAR'!$H$2:$I$6,2,FALSE),"")</f>
        <v/>
      </c>
      <c r="O288" s="95" t="str">
        <f>IF(Tabla4[[#This Row],[Total factura / recibí (3)]]="","",Tabla4[[#This Row],[Total factura / recibí (3)]])</f>
        <v/>
      </c>
      <c r="P288" s="95" t="str">
        <f>IF(Tabla4[[#This Row],[Total factura / recibí (3)]]="","",Tabla4[[#This Row],[Total factura / recibí (3)]])</f>
        <v/>
      </c>
      <c r="Q28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8" s="93" t="str">
        <f>IFERROR(IF(A288="CHEQUE","",IF(A288="EFECTIVO","EFECTIVO",IF(A288="TRANSFERENCIA",VLOOKUP(Tabla4[[#This Row],[Concepto]]&amp;"/"&amp;Tabla4[[#This Row],[Relación con el proyecto]],Tabla7[[Concepto/Relación con el proyecto]:[Nº DOCUMENTO]],5,FALSE),IF(A288="TARJETA PREPAGO",VLOOKUP(Tabla4[[#This Row],[Concepto]]&amp;"/"&amp;Tabla4[[#This Row],[Relación con el proyecto]],Tabla7[[Concepto/Relación con el proyecto]:[Nº DOCUMENTO]],5,FALSE),"")))),"")</f>
        <v/>
      </c>
      <c r="S288" s="94" t="str">
        <f ca="1">IFERROR(INDEX(USUARIOS,MATCH($E288,Tabla1[NOMBRE Y APELLIDOS DEL PARTICIPANTE],0),MATCH($S$1,Tabla1[#Headers],0)),"")</f>
        <v/>
      </c>
      <c r="T288" s="94" t="str">
        <f ca="1">IFERROR(INDEX(USUARIOS,MATCH($E288,Tabla1[NOMBRE Y APELLIDOS DEL PARTICIPANTE],0),MATCH($T$1,Tabla1[#Headers],0)),"")</f>
        <v/>
      </c>
      <c r="U288" s="94" t="str">
        <f>IF(Tabla4[[#This Row],[Nombre y apellidos del TITULAR DE LA UC]]="","",Tabla4[[#This Row],[Nombre y apellidos del TITULAR DE LA UC]])</f>
        <v/>
      </c>
      <c r="V288" s="96" t="str">
        <f>IFERROR(VLOOKUP(Tabla4[[#This Row],[Mes de Imputación]],'NO BORRAR'!$E$1:$G$13,2,FALSE),"")</f>
        <v/>
      </c>
      <c r="W288" s="96" t="str">
        <f>IFERROR(VLOOKUP(Tabla4[[#This Row],[Mes de Imputación]],'NO BORRAR'!$E$1:$G$13,3,FALSE),"")</f>
        <v/>
      </c>
      <c r="X288" s="94" t="str">
        <f>IFERROR(VLOOKUP(Tabla4[[#This Row],[Actuación]],'NO BORRAR'!$B$1:$D$8,3,FALSE),"")</f>
        <v/>
      </c>
      <c r="Y288" s="97" t="str">
        <f>IFERROR(VLOOKUP(Tabla4[[#This Row],[Localización]],'NO BORRAR'!$G$15:$H$24,2,FALSE),"")</f>
        <v/>
      </c>
      <c r="Z288" s="93" t="str">
        <f>IFERROR(VLOOKUP(Tabla4[[#This Row],[Actuación]],'NO BORRAR'!$B$1:$C$8,2,FALSE),"")</f>
        <v/>
      </c>
      <c r="AA288" s="93" t="str">
        <f>IF(Tabla4[[#This Row],[Forma de pago]]="TRANSFERENCIA",IFERROR(INDEX(USUARIOS,MATCH($E288,Tabla1[NOMBRE Y APELLIDOS DEL PARTICIPANTE],0),MATCH(A288,Tabla1[#Headers],0)),""),"")</f>
        <v/>
      </c>
      <c r="AB288" s="98" t="str">
        <f>IF(Tabla4[[#This Row],[Forma de pago]]="TARJETA PREPAGO",IFERROR(INDEX(USUARIOS,MATCH($E288,Tabla1[NOMBRE Y APELLIDOS DEL PARTICIPANTE],0),MATCH(A288,Tabla1[#Headers],0)),""),"")</f>
        <v/>
      </c>
      <c r="AC288" s="73" t="str">
        <f>IF(Tabla4[[#This Row],[Forma de pago]]="CHEQUE",Tabla4[[#This Row],[Nombre y apellidos del TITULAR DE LA UC]],(IF(Tabla4[[#This Row],[Forma de pago]]="CHEQUE PORTADOR","AL PORTADOR","")))</f>
        <v/>
      </c>
    </row>
    <row r="289" spans="1:29" x14ac:dyDescent="0.25">
      <c r="A289" s="88"/>
      <c r="B289" s="88"/>
      <c r="C289" s="8"/>
      <c r="D289" s="89"/>
      <c r="E289" s="8"/>
      <c r="F289" s="8" t="str">
        <f>IFERROR(VLOOKUP(Tabla4[[#This Row],[Nombre y apellidos del TITULAR DE LA UC]],Tabla1[[NOMBRE Y APELLIDOS DEL PARTICIPANTE]:[NIE]],3,FALSE),"")</f>
        <v/>
      </c>
      <c r="G289" s="8"/>
      <c r="H289" s="8"/>
      <c r="I289" s="8"/>
      <c r="J289" s="90"/>
      <c r="K289" s="91"/>
      <c r="L289" s="92" t="str">
        <f ca="1">IFERROR(INDEX(USUARIOS,MATCH($E289,Tabla1[NOMBRE Y APELLIDOS DEL PARTICIPANTE],0),MATCH($L$1,Tabla1[#Headers],0)),"")</f>
        <v/>
      </c>
      <c r="M289" s="93" t="str">
        <f>IFERROR(VLOOKUP(Tabla4[[#This Row],[Concepto]]&amp;"/"&amp;Tabla4[[#This Row],[Relación con el proyecto]],Tabla7[[Concepto/Relación con el proyecto]:[DESCRIPCIÓN ASIENTO]],2,FALSE),"")</f>
        <v/>
      </c>
      <c r="N289" s="94" t="str">
        <f>IFERROR(VLOOKUP(Tabla4[[#This Row],[Forma de pago]],'NO BORRAR'!$H$2:$I$6,2,FALSE),"")</f>
        <v/>
      </c>
      <c r="O289" s="95" t="str">
        <f>IF(Tabla4[[#This Row],[Total factura / recibí (3)]]="","",Tabla4[[#This Row],[Total factura / recibí (3)]])</f>
        <v/>
      </c>
      <c r="P289" s="95" t="str">
        <f>IF(Tabla4[[#This Row],[Total factura / recibí (3)]]="","",Tabla4[[#This Row],[Total factura / recibí (3)]])</f>
        <v/>
      </c>
      <c r="Q28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89" s="93" t="str">
        <f>IFERROR(IF(A289="CHEQUE","",IF(A289="EFECTIVO","EFECTIVO",IF(A289="TRANSFERENCIA",VLOOKUP(Tabla4[[#This Row],[Concepto]]&amp;"/"&amp;Tabla4[[#This Row],[Relación con el proyecto]],Tabla7[[Concepto/Relación con el proyecto]:[Nº DOCUMENTO]],5,FALSE),IF(A289="TARJETA PREPAGO",VLOOKUP(Tabla4[[#This Row],[Concepto]]&amp;"/"&amp;Tabla4[[#This Row],[Relación con el proyecto]],Tabla7[[Concepto/Relación con el proyecto]:[Nº DOCUMENTO]],5,FALSE),"")))),"")</f>
        <v/>
      </c>
      <c r="S289" s="94" t="str">
        <f ca="1">IFERROR(INDEX(USUARIOS,MATCH($E289,Tabla1[NOMBRE Y APELLIDOS DEL PARTICIPANTE],0),MATCH($S$1,Tabla1[#Headers],0)),"")</f>
        <v/>
      </c>
      <c r="T289" s="94" t="str">
        <f ca="1">IFERROR(INDEX(USUARIOS,MATCH($E289,Tabla1[NOMBRE Y APELLIDOS DEL PARTICIPANTE],0),MATCH($T$1,Tabla1[#Headers],0)),"")</f>
        <v/>
      </c>
      <c r="U289" s="94" t="str">
        <f>IF(Tabla4[[#This Row],[Nombre y apellidos del TITULAR DE LA UC]]="","",Tabla4[[#This Row],[Nombre y apellidos del TITULAR DE LA UC]])</f>
        <v/>
      </c>
      <c r="V289" s="96" t="str">
        <f>IFERROR(VLOOKUP(Tabla4[[#This Row],[Mes de Imputación]],'NO BORRAR'!$E$1:$G$13,2,FALSE),"")</f>
        <v/>
      </c>
      <c r="W289" s="96" t="str">
        <f>IFERROR(VLOOKUP(Tabla4[[#This Row],[Mes de Imputación]],'NO BORRAR'!$E$1:$G$13,3,FALSE),"")</f>
        <v/>
      </c>
      <c r="X289" s="94" t="str">
        <f>IFERROR(VLOOKUP(Tabla4[[#This Row],[Actuación]],'NO BORRAR'!$B$1:$D$8,3,FALSE),"")</f>
        <v/>
      </c>
      <c r="Y289" s="97" t="str">
        <f>IFERROR(VLOOKUP(Tabla4[[#This Row],[Localización]],'NO BORRAR'!$G$15:$H$24,2,FALSE),"")</f>
        <v/>
      </c>
      <c r="Z289" s="93" t="str">
        <f>IFERROR(VLOOKUP(Tabla4[[#This Row],[Actuación]],'NO BORRAR'!$B$1:$C$8,2,FALSE),"")</f>
        <v/>
      </c>
      <c r="AA289" s="93" t="str">
        <f>IF(Tabla4[[#This Row],[Forma de pago]]="TRANSFERENCIA",IFERROR(INDEX(USUARIOS,MATCH($E289,Tabla1[NOMBRE Y APELLIDOS DEL PARTICIPANTE],0),MATCH(A289,Tabla1[#Headers],0)),""),"")</f>
        <v/>
      </c>
      <c r="AB289" s="98" t="str">
        <f>IF(Tabla4[[#This Row],[Forma de pago]]="TARJETA PREPAGO",IFERROR(INDEX(USUARIOS,MATCH($E289,Tabla1[NOMBRE Y APELLIDOS DEL PARTICIPANTE],0),MATCH(A289,Tabla1[#Headers],0)),""),"")</f>
        <v/>
      </c>
      <c r="AC289" s="73" t="str">
        <f>IF(Tabla4[[#This Row],[Forma de pago]]="CHEQUE",Tabla4[[#This Row],[Nombre y apellidos del TITULAR DE LA UC]],(IF(Tabla4[[#This Row],[Forma de pago]]="CHEQUE PORTADOR","AL PORTADOR","")))</f>
        <v/>
      </c>
    </row>
    <row r="290" spans="1:29" x14ac:dyDescent="0.25">
      <c r="A290" s="88"/>
      <c r="B290" s="88"/>
      <c r="C290" s="8"/>
      <c r="D290" s="89"/>
      <c r="E290" s="8"/>
      <c r="F290" s="8" t="str">
        <f>IFERROR(VLOOKUP(Tabla4[[#This Row],[Nombre y apellidos del TITULAR DE LA UC]],Tabla1[[NOMBRE Y APELLIDOS DEL PARTICIPANTE]:[NIE]],3,FALSE),"")</f>
        <v/>
      </c>
      <c r="G290" s="8"/>
      <c r="H290" s="8"/>
      <c r="I290" s="8"/>
      <c r="J290" s="90"/>
      <c r="K290" s="91"/>
      <c r="L290" s="92" t="str">
        <f ca="1">IFERROR(INDEX(USUARIOS,MATCH($E290,Tabla1[NOMBRE Y APELLIDOS DEL PARTICIPANTE],0),MATCH($L$1,Tabla1[#Headers],0)),"")</f>
        <v/>
      </c>
      <c r="M290" s="93" t="str">
        <f>IFERROR(VLOOKUP(Tabla4[[#This Row],[Concepto]]&amp;"/"&amp;Tabla4[[#This Row],[Relación con el proyecto]],Tabla7[[Concepto/Relación con el proyecto]:[DESCRIPCIÓN ASIENTO]],2,FALSE),"")</f>
        <v/>
      </c>
      <c r="N290" s="94" t="str">
        <f>IFERROR(VLOOKUP(Tabla4[[#This Row],[Forma de pago]],'NO BORRAR'!$H$2:$I$6,2,FALSE),"")</f>
        <v/>
      </c>
      <c r="O290" s="95" t="str">
        <f>IF(Tabla4[[#This Row],[Total factura / recibí (3)]]="","",Tabla4[[#This Row],[Total factura / recibí (3)]])</f>
        <v/>
      </c>
      <c r="P290" s="95" t="str">
        <f>IF(Tabla4[[#This Row],[Total factura / recibí (3)]]="","",Tabla4[[#This Row],[Total factura / recibí (3)]])</f>
        <v/>
      </c>
      <c r="Q29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0" s="93" t="str">
        <f>IFERROR(IF(A290="CHEQUE","",IF(A290="EFECTIVO","EFECTIVO",IF(A290="TRANSFERENCIA",VLOOKUP(Tabla4[[#This Row],[Concepto]]&amp;"/"&amp;Tabla4[[#This Row],[Relación con el proyecto]],Tabla7[[Concepto/Relación con el proyecto]:[Nº DOCUMENTO]],5,FALSE),IF(A290="TARJETA PREPAGO",VLOOKUP(Tabla4[[#This Row],[Concepto]]&amp;"/"&amp;Tabla4[[#This Row],[Relación con el proyecto]],Tabla7[[Concepto/Relación con el proyecto]:[Nº DOCUMENTO]],5,FALSE),"")))),"")</f>
        <v/>
      </c>
      <c r="S290" s="94" t="str">
        <f ca="1">IFERROR(INDEX(USUARIOS,MATCH($E290,Tabla1[NOMBRE Y APELLIDOS DEL PARTICIPANTE],0),MATCH($S$1,Tabla1[#Headers],0)),"")</f>
        <v/>
      </c>
      <c r="T290" s="94" t="str">
        <f ca="1">IFERROR(INDEX(USUARIOS,MATCH($E290,Tabla1[NOMBRE Y APELLIDOS DEL PARTICIPANTE],0),MATCH($T$1,Tabla1[#Headers],0)),"")</f>
        <v/>
      </c>
      <c r="U290" s="94" t="str">
        <f>IF(Tabla4[[#This Row],[Nombre y apellidos del TITULAR DE LA UC]]="","",Tabla4[[#This Row],[Nombre y apellidos del TITULAR DE LA UC]])</f>
        <v/>
      </c>
      <c r="V290" s="96" t="str">
        <f>IFERROR(VLOOKUP(Tabla4[[#This Row],[Mes de Imputación]],'NO BORRAR'!$E$1:$G$13,2,FALSE),"")</f>
        <v/>
      </c>
      <c r="W290" s="96" t="str">
        <f>IFERROR(VLOOKUP(Tabla4[[#This Row],[Mes de Imputación]],'NO BORRAR'!$E$1:$G$13,3,FALSE),"")</f>
        <v/>
      </c>
      <c r="X290" s="94" t="str">
        <f>IFERROR(VLOOKUP(Tabla4[[#This Row],[Actuación]],'NO BORRAR'!$B$1:$D$8,3,FALSE),"")</f>
        <v/>
      </c>
      <c r="Y290" s="97" t="str">
        <f>IFERROR(VLOOKUP(Tabla4[[#This Row],[Localización]],'NO BORRAR'!$G$15:$H$24,2,FALSE),"")</f>
        <v/>
      </c>
      <c r="Z290" s="93" t="str">
        <f>IFERROR(VLOOKUP(Tabla4[[#This Row],[Actuación]],'NO BORRAR'!$B$1:$C$8,2,FALSE),"")</f>
        <v/>
      </c>
      <c r="AA290" s="93" t="str">
        <f>IF(Tabla4[[#This Row],[Forma de pago]]="TRANSFERENCIA",IFERROR(INDEX(USUARIOS,MATCH($E290,Tabla1[NOMBRE Y APELLIDOS DEL PARTICIPANTE],0),MATCH(A290,Tabla1[#Headers],0)),""),"")</f>
        <v/>
      </c>
      <c r="AB290" s="98" t="str">
        <f>IF(Tabla4[[#This Row],[Forma de pago]]="TARJETA PREPAGO",IFERROR(INDEX(USUARIOS,MATCH($E290,Tabla1[NOMBRE Y APELLIDOS DEL PARTICIPANTE],0),MATCH(A290,Tabla1[#Headers],0)),""),"")</f>
        <v/>
      </c>
      <c r="AC290" s="73" t="str">
        <f>IF(Tabla4[[#This Row],[Forma de pago]]="CHEQUE",Tabla4[[#This Row],[Nombre y apellidos del TITULAR DE LA UC]],(IF(Tabla4[[#This Row],[Forma de pago]]="CHEQUE PORTADOR","AL PORTADOR","")))</f>
        <v/>
      </c>
    </row>
    <row r="291" spans="1:29" x14ac:dyDescent="0.25">
      <c r="A291" s="88"/>
      <c r="B291" s="88"/>
      <c r="C291" s="8"/>
      <c r="D291" s="89"/>
      <c r="E291" s="8"/>
      <c r="F291" s="8" t="str">
        <f>IFERROR(VLOOKUP(Tabla4[[#This Row],[Nombre y apellidos del TITULAR DE LA UC]],Tabla1[[NOMBRE Y APELLIDOS DEL PARTICIPANTE]:[NIE]],3,FALSE),"")</f>
        <v/>
      </c>
      <c r="G291" s="8"/>
      <c r="H291" s="8"/>
      <c r="I291" s="8"/>
      <c r="J291" s="90"/>
      <c r="K291" s="91"/>
      <c r="L291" s="92" t="str">
        <f ca="1">IFERROR(INDEX(USUARIOS,MATCH($E291,Tabla1[NOMBRE Y APELLIDOS DEL PARTICIPANTE],0),MATCH($L$1,Tabla1[#Headers],0)),"")</f>
        <v/>
      </c>
      <c r="M291" s="93" t="str">
        <f>IFERROR(VLOOKUP(Tabla4[[#This Row],[Concepto]]&amp;"/"&amp;Tabla4[[#This Row],[Relación con el proyecto]],Tabla7[[Concepto/Relación con el proyecto]:[DESCRIPCIÓN ASIENTO]],2,FALSE),"")</f>
        <v/>
      </c>
      <c r="N291" s="94" t="str">
        <f>IFERROR(VLOOKUP(Tabla4[[#This Row],[Forma de pago]],'NO BORRAR'!$H$2:$I$6,2,FALSE),"")</f>
        <v/>
      </c>
      <c r="O291" s="95" t="str">
        <f>IF(Tabla4[[#This Row],[Total factura / recibí (3)]]="","",Tabla4[[#This Row],[Total factura / recibí (3)]])</f>
        <v/>
      </c>
      <c r="P291" s="95" t="str">
        <f>IF(Tabla4[[#This Row],[Total factura / recibí (3)]]="","",Tabla4[[#This Row],[Total factura / recibí (3)]])</f>
        <v/>
      </c>
      <c r="Q29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1" s="93" t="str">
        <f>IFERROR(IF(A291="CHEQUE","",IF(A291="EFECTIVO","EFECTIVO",IF(A291="TRANSFERENCIA",VLOOKUP(Tabla4[[#This Row],[Concepto]]&amp;"/"&amp;Tabla4[[#This Row],[Relación con el proyecto]],Tabla7[[Concepto/Relación con el proyecto]:[Nº DOCUMENTO]],5,FALSE),IF(A291="TARJETA PREPAGO",VLOOKUP(Tabla4[[#This Row],[Concepto]]&amp;"/"&amp;Tabla4[[#This Row],[Relación con el proyecto]],Tabla7[[Concepto/Relación con el proyecto]:[Nº DOCUMENTO]],5,FALSE),"")))),"")</f>
        <v/>
      </c>
      <c r="S291" s="94" t="str">
        <f ca="1">IFERROR(INDEX(USUARIOS,MATCH($E291,Tabla1[NOMBRE Y APELLIDOS DEL PARTICIPANTE],0),MATCH($S$1,Tabla1[#Headers],0)),"")</f>
        <v/>
      </c>
      <c r="T291" s="94" t="str">
        <f ca="1">IFERROR(INDEX(USUARIOS,MATCH($E291,Tabla1[NOMBRE Y APELLIDOS DEL PARTICIPANTE],0),MATCH($T$1,Tabla1[#Headers],0)),"")</f>
        <v/>
      </c>
      <c r="U291" s="94" t="str">
        <f>IF(Tabla4[[#This Row],[Nombre y apellidos del TITULAR DE LA UC]]="","",Tabla4[[#This Row],[Nombre y apellidos del TITULAR DE LA UC]])</f>
        <v/>
      </c>
      <c r="V291" s="96" t="str">
        <f>IFERROR(VLOOKUP(Tabla4[[#This Row],[Mes de Imputación]],'NO BORRAR'!$E$1:$G$13,2,FALSE),"")</f>
        <v/>
      </c>
      <c r="W291" s="96" t="str">
        <f>IFERROR(VLOOKUP(Tabla4[[#This Row],[Mes de Imputación]],'NO BORRAR'!$E$1:$G$13,3,FALSE),"")</f>
        <v/>
      </c>
      <c r="X291" s="94" t="str">
        <f>IFERROR(VLOOKUP(Tabla4[[#This Row],[Actuación]],'NO BORRAR'!$B$1:$D$8,3,FALSE),"")</f>
        <v/>
      </c>
      <c r="Y291" s="97" t="str">
        <f>IFERROR(VLOOKUP(Tabla4[[#This Row],[Localización]],'NO BORRAR'!$G$15:$H$24,2,FALSE),"")</f>
        <v/>
      </c>
      <c r="Z291" s="93" t="str">
        <f>IFERROR(VLOOKUP(Tabla4[[#This Row],[Actuación]],'NO BORRAR'!$B$1:$C$8,2,FALSE),"")</f>
        <v/>
      </c>
      <c r="AA291" s="93" t="str">
        <f>IF(Tabla4[[#This Row],[Forma de pago]]="TRANSFERENCIA",IFERROR(INDEX(USUARIOS,MATCH($E291,Tabla1[NOMBRE Y APELLIDOS DEL PARTICIPANTE],0),MATCH(A291,Tabla1[#Headers],0)),""),"")</f>
        <v/>
      </c>
      <c r="AB291" s="98" t="str">
        <f>IF(Tabla4[[#This Row],[Forma de pago]]="TARJETA PREPAGO",IFERROR(INDEX(USUARIOS,MATCH($E291,Tabla1[NOMBRE Y APELLIDOS DEL PARTICIPANTE],0),MATCH(A291,Tabla1[#Headers],0)),""),"")</f>
        <v/>
      </c>
      <c r="AC291" s="73" t="str">
        <f>IF(Tabla4[[#This Row],[Forma de pago]]="CHEQUE",Tabla4[[#This Row],[Nombre y apellidos del TITULAR DE LA UC]],(IF(Tabla4[[#This Row],[Forma de pago]]="CHEQUE PORTADOR","AL PORTADOR","")))</f>
        <v/>
      </c>
    </row>
    <row r="292" spans="1:29" x14ac:dyDescent="0.25">
      <c r="A292" s="88"/>
      <c r="B292" s="88"/>
      <c r="C292" s="8"/>
      <c r="D292" s="89"/>
      <c r="E292" s="8"/>
      <c r="F292" s="8" t="str">
        <f>IFERROR(VLOOKUP(Tabla4[[#This Row],[Nombre y apellidos del TITULAR DE LA UC]],Tabla1[[NOMBRE Y APELLIDOS DEL PARTICIPANTE]:[NIE]],3,FALSE),"")</f>
        <v/>
      </c>
      <c r="G292" s="8"/>
      <c r="H292" s="8"/>
      <c r="I292" s="8"/>
      <c r="J292" s="90"/>
      <c r="K292" s="91"/>
      <c r="L292" s="92" t="str">
        <f ca="1">IFERROR(INDEX(USUARIOS,MATCH($E292,Tabla1[NOMBRE Y APELLIDOS DEL PARTICIPANTE],0),MATCH($L$1,Tabla1[#Headers],0)),"")</f>
        <v/>
      </c>
      <c r="M292" s="93" t="str">
        <f>IFERROR(VLOOKUP(Tabla4[[#This Row],[Concepto]]&amp;"/"&amp;Tabla4[[#This Row],[Relación con el proyecto]],Tabla7[[Concepto/Relación con el proyecto]:[DESCRIPCIÓN ASIENTO]],2,FALSE),"")</f>
        <v/>
      </c>
      <c r="N292" s="94" t="str">
        <f>IFERROR(VLOOKUP(Tabla4[[#This Row],[Forma de pago]],'NO BORRAR'!$H$2:$I$6,2,FALSE),"")</f>
        <v/>
      </c>
      <c r="O292" s="95" t="str">
        <f>IF(Tabla4[[#This Row],[Total factura / recibí (3)]]="","",Tabla4[[#This Row],[Total factura / recibí (3)]])</f>
        <v/>
      </c>
      <c r="P292" s="95" t="str">
        <f>IF(Tabla4[[#This Row],[Total factura / recibí (3)]]="","",Tabla4[[#This Row],[Total factura / recibí (3)]])</f>
        <v/>
      </c>
      <c r="Q292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2" s="93" t="str">
        <f>IFERROR(IF(A292="CHEQUE","",IF(A292="EFECTIVO","EFECTIVO",IF(A292="TRANSFERENCIA",VLOOKUP(Tabla4[[#This Row],[Concepto]]&amp;"/"&amp;Tabla4[[#This Row],[Relación con el proyecto]],Tabla7[[Concepto/Relación con el proyecto]:[Nº DOCUMENTO]],5,FALSE),IF(A292="TARJETA PREPAGO",VLOOKUP(Tabla4[[#This Row],[Concepto]]&amp;"/"&amp;Tabla4[[#This Row],[Relación con el proyecto]],Tabla7[[Concepto/Relación con el proyecto]:[Nº DOCUMENTO]],5,FALSE),"")))),"")</f>
        <v/>
      </c>
      <c r="S292" s="94" t="str">
        <f ca="1">IFERROR(INDEX(USUARIOS,MATCH($E292,Tabla1[NOMBRE Y APELLIDOS DEL PARTICIPANTE],0),MATCH($S$1,Tabla1[#Headers],0)),"")</f>
        <v/>
      </c>
      <c r="T292" s="94" t="str">
        <f ca="1">IFERROR(INDEX(USUARIOS,MATCH($E292,Tabla1[NOMBRE Y APELLIDOS DEL PARTICIPANTE],0),MATCH($T$1,Tabla1[#Headers],0)),"")</f>
        <v/>
      </c>
      <c r="U292" s="94" t="str">
        <f>IF(Tabla4[[#This Row],[Nombre y apellidos del TITULAR DE LA UC]]="","",Tabla4[[#This Row],[Nombre y apellidos del TITULAR DE LA UC]])</f>
        <v/>
      </c>
      <c r="V292" s="96" t="str">
        <f>IFERROR(VLOOKUP(Tabla4[[#This Row],[Mes de Imputación]],'NO BORRAR'!$E$1:$G$13,2,FALSE),"")</f>
        <v/>
      </c>
      <c r="W292" s="96" t="str">
        <f>IFERROR(VLOOKUP(Tabla4[[#This Row],[Mes de Imputación]],'NO BORRAR'!$E$1:$G$13,3,FALSE),"")</f>
        <v/>
      </c>
      <c r="X292" s="94" t="str">
        <f>IFERROR(VLOOKUP(Tabla4[[#This Row],[Actuación]],'NO BORRAR'!$B$1:$D$8,3,FALSE),"")</f>
        <v/>
      </c>
      <c r="Y292" s="97" t="str">
        <f>IFERROR(VLOOKUP(Tabla4[[#This Row],[Localización]],'NO BORRAR'!$G$15:$H$24,2,FALSE),"")</f>
        <v/>
      </c>
      <c r="Z292" s="93" t="str">
        <f>IFERROR(VLOOKUP(Tabla4[[#This Row],[Actuación]],'NO BORRAR'!$B$1:$C$8,2,FALSE),"")</f>
        <v/>
      </c>
      <c r="AA292" s="93" t="str">
        <f>IF(Tabla4[[#This Row],[Forma de pago]]="TRANSFERENCIA",IFERROR(INDEX(USUARIOS,MATCH($E292,Tabla1[NOMBRE Y APELLIDOS DEL PARTICIPANTE],0),MATCH(A292,Tabla1[#Headers],0)),""),"")</f>
        <v/>
      </c>
      <c r="AB292" s="98" t="str">
        <f>IF(Tabla4[[#This Row],[Forma de pago]]="TARJETA PREPAGO",IFERROR(INDEX(USUARIOS,MATCH($E292,Tabla1[NOMBRE Y APELLIDOS DEL PARTICIPANTE],0),MATCH(A292,Tabla1[#Headers],0)),""),"")</f>
        <v/>
      </c>
      <c r="AC292" s="73" t="str">
        <f>IF(Tabla4[[#This Row],[Forma de pago]]="CHEQUE",Tabla4[[#This Row],[Nombre y apellidos del TITULAR DE LA UC]],(IF(Tabla4[[#This Row],[Forma de pago]]="CHEQUE PORTADOR","AL PORTADOR","")))</f>
        <v/>
      </c>
    </row>
    <row r="293" spans="1:29" x14ac:dyDescent="0.25">
      <c r="A293" s="88"/>
      <c r="B293" s="88"/>
      <c r="C293" s="8"/>
      <c r="D293" s="89"/>
      <c r="E293" s="8"/>
      <c r="F293" s="8" t="str">
        <f>IFERROR(VLOOKUP(Tabla4[[#This Row],[Nombre y apellidos del TITULAR DE LA UC]],Tabla1[[NOMBRE Y APELLIDOS DEL PARTICIPANTE]:[NIE]],3,FALSE),"")</f>
        <v/>
      </c>
      <c r="G293" s="8"/>
      <c r="H293" s="8"/>
      <c r="I293" s="8"/>
      <c r="J293" s="90"/>
      <c r="K293" s="91"/>
      <c r="L293" s="92" t="str">
        <f ca="1">IFERROR(INDEX(USUARIOS,MATCH($E293,Tabla1[NOMBRE Y APELLIDOS DEL PARTICIPANTE],0),MATCH($L$1,Tabla1[#Headers],0)),"")</f>
        <v/>
      </c>
      <c r="M293" s="93" t="str">
        <f>IFERROR(VLOOKUP(Tabla4[[#This Row],[Concepto]]&amp;"/"&amp;Tabla4[[#This Row],[Relación con el proyecto]],Tabla7[[Concepto/Relación con el proyecto]:[DESCRIPCIÓN ASIENTO]],2,FALSE),"")</f>
        <v/>
      </c>
      <c r="N293" s="94" t="str">
        <f>IFERROR(VLOOKUP(Tabla4[[#This Row],[Forma de pago]],'NO BORRAR'!$H$2:$I$6,2,FALSE),"")</f>
        <v/>
      </c>
      <c r="O293" s="95" t="str">
        <f>IF(Tabla4[[#This Row],[Total factura / recibí (3)]]="","",Tabla4[[#This Row],[Total factura / recibí (3)]])</f>
        <v/>
      </c>
      <c r="P293" s="95" t="str">
        <f>IF(Tabla4[[#This Row],[Total factura / recibí (3)]]="","",Tabla4[[#This Row],[Total factura / recibí (3)]])</f>
        <v/>
      </c>
      <c r="Q293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3" s="93" t="str">
        <f>IFERROR(IF(A293="CHEQUE","",IF(A293="EFECTIVO","EFECTIVO",IF(A293="TRANSFERENCIA",VLOOKUP(Tabla4[[#This Row],[Concepto]]&amp;"/"&amp;Tabla4[[#This Row],[Relación con el proyecto]],Tabla7[[Concepto/Relación con el proyecto]:[Nº DOCUMENTO]],5,FALSE),IF(A293="TARJETA PREPAGO",VLOOKUP(Tabla4[[#This Row],[Concepto]]&amp;"/"&amp;Tabla4[[#This Row],[Relación con el proyecto]],Tabla7[[Concepto/Relación con el proyecto]:[Nº DOCUMENTO]],5,FALSE),"")))),"")</f>
        <v/>
      </c>
      <c r="S293" s="94" t="str">
        <f ca="1">IFERROR(INDEX(USUARIOS,MATCH($E293,Tabla1[NOMBRE Y APELLIDOS DEL PARTICIPANTE],0),MATCH($S$1,Tabla1[#Headers],0)),"")</f>
        <v/>
      </c>
      <c r="T293" s="94" t="str">
        <f ca="1">IFERROR(INDEX(USUARIOS,MATCH($E293,Tabla1[NOMBRE Y APELLIDOS DEL PARTICIPANTE],0),MATCH($T$1,Tabla1[#Headers],0)),"")</f>
        <v/>
      </c>
      <c r="U293" s="94" t="str">
        <f>IF(Tabla4[[#This Row],[Nombre y apellidos del TITULAR DE LA UC]]="","",Tabla4[[#This Row],[Nombre y apellidos del TITULAR DE LA UC]])</f>
        <v/>
      </c>
      <c r="V293" s="96" t="str">
        <f>IFERROR(VLOOKUP(Tabla4[[#This Row],[Mes de Imputación]],'NO BORRAR'!$E$1:$G$13,2,FALSE),"")</f>
        <v/>
      </c>
      <c r="W293" s="96" t="str">
        <f>IFERROR(VLOOKUP(Tabla4[[#This Row],[Mes de Imputación]],'NO BORRAR'!$E$1:$G$13,3,FALSE),"")</f>
        <v/>
      </c>
      <c r="X293" s="94" t="str">
        <f>IFERROR(VLOOKUP(Tabla4[[#This Row],[Actuación]],'NO BORRAR'!$B$1:$D$8,3,FALSE),"")</f>
        <v/>
      </c>
      <c r="Y293" s="97" t="str">
        <f>IFERROR(VLOOKUP(Tabla4[[#This Row],[Localización]],'NO BORRAR'!$G$15:$H$24,2,FALSE),"")</f>
        <v/>
      </c>
      <c r="Z293" s="93" t="str">
        <f>IFERROR(VLOOKUP(Tabla4[[#This Row],[Actuación]],'NO BORRAR'!$B$1:$C$8,2,FALSE),"")</f>
        <v/>
      </c>
      <c r="AA293" s="93" t="str">
        <f>IF(Tabla4[[#This Row],[Forma de pago]]="TRANSFERENCIA",IFERROR(INDEX(USUARIOS,MATCH($E293,Tabla1[NOMBRE Y APELLIDOS DEL PARTICIPANTE],0),MATCH(A293,Tabla1[#Headers],0)),""),"")</f>
        <v/>
      </c>
      <c r="AB293" s="98" t="str">
        <f>IF(Tabla4[[#This Row],[Forma de pago]]="TARJETA PREPAGO",IFERROR(INDEX(USUARIOS,MATCH($E293,Tabla1[NOMBRE Y APELLIDOS DEL PARTICIPANTE],0),MATCH(A293,Tabla1[#Headers],0)),""),"")</f>
        <v/>
      </c>
      <c r="AC293" s="73" t="str">
        <f>IF(Tabla4[[#This Row],[Forma de pago]]="CHEQUE",Tabla4[[#This Row],[Nombre y apellidos del TITULAR DE LA UC]],(IF(Tabla4[[#This Row],[Forma de pago]]="CHEQUE PORTADOR","AL PORTADOR","")))</f>
        <v/>
      </c>
    </row>
    <row r="294" spans="1:29" x14ac:dyDescent="0.25">
      <c r="A294" s="88"/>
      <c r="B294" s="88"/>
      <c r="C294" s="8"/>
      <c r="D294" s="89"/>
      <c r="E294" s="8"/>
      <c r="F294" s="8" t="str">
        <f>IFERROR(VLOOKUP(Tabla4[[#This Row],[Nombre y apellidos del TITULAR DE LA UC]],Tabla1[[NOMBRE Y APELLIDOS DEL PARTICIPANTE]:[NIE]],3,FALSE),"")</f>
        <v/>
      </c>
      <c r="G294" s="8"/>
      <c r="H294" s="8"/>
      <c r="I294" s="8"/>
      <c r="J294" s="90"/>
      <c r="K294" s="91"/>
      <c r="L294" s="92" t="str">
        <f ca="1">IFERROR(INDEX(USUARIOS,MATCH($E294,Tabla1[NOMBRE Y APELLIDOS DEL PARTICIPANTE],0),MATCH($L$1,Tabla1[#Headers],0)),"")</f>
        <v/>
      </c>
      <c r="M294" s="93" t="str">
        <f>IFERROR(VLOOKUP(Tabla4[[#This Row],[Concepto]]&amp;"/"&amp;Tabla4[[#This Row],[Relación con el proyecto]],Tabla7[[Concepto/Relación con el proyecto]:[DESCRIPCIÓN ASIENTO]],2,FALSE),"")</f>
        <v/>
      </c>
      <c r="N294" s="94" t="str">
        <f>IFERROR(VLOOKUP(Tabla4[[#This Row],[Forma de pago]],'NO BORRAR'!$H$2:$I$6,2,FALSE),"")</f>
        <v/>
      </c>
      <c r="O294" s="95" t="str">
        <f>IF(Tabla4[[#This Row],[Total factura / recibí (3)]]="","",Tabla4[[#This Row],[Total factura / recibí (3)]])</f>
        <v/>
      </c>
      <c r="P294" s="95" t="str">
        <f>IF(Tabla4[[#This Row],[Total factura / recibí (3)]]="","",Tabla4[[#This Row],[Total factura / recibí (3)]])</f>
        <v/>
      </c>
      <c r="Q294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4" s="93" t="str">
        <f>IFERROR(IF(A294="CHEQUE","",IF(A294="EFECTIVO","EFECTIVO",IF(A294="TRANSFERENCIA",VLOOKUP(Tabla4[[#This Row],[Concepto]]&amp;"/"&amp;Tabla4[[#This Row],[Relación con el proyecto]],Tabla7[[Concepto/Relación con el proyecto]:[Nº DOCUMENTO]],5,FALSE),IF(A294="TARJETA PREPAGO",VLOOKUP(Tabla4[[#This Row],[Concepto]]&amp;"/"&amp;Tabla4[[#This Row],[Relación con el proyecto]],Tabla7[[Concepto/Relación con el proyecto]:[Nº DOCUMENTO]],5,FALSE),"")))),"")</f>
        <v/>
      </c>
      <c r="S294" s="94" t="str">
        <f ca="1">IFERROR(INDEX(USUARIOS,MATCH($E294,Tabla1[NOMBRE Y APELLIDOS DEL PARTICIPANTE],0),MATCH($S$1,Tabla1[#Headers],0)),"")</f>
        <v/>
      </c>
      <c r="T294" s="94" t="str">
        <f ca="1">IFERROR(INDEX(USUARIOS,MATCH($E294,Tabla1[NOMBRE Y APELLIDOS DEL PARTICIPANTE],0),MATCH($T$1,Tabla1[#Headers],0)),"")</f>
        <v/>
      </c>
      <c r="U294" s="94" t="str">
        <f>IF(Tabla4[[#This Row],[Nombre y apellidos del TITULAR DE LA UC]]="","",Tabla4[[#This Row],[Nombre y apellidos del TITULAR DE LA UC]])</f>
        <v/>
      </c>
      <c r="V294" s="96" t="str">
        <f>IFERROR(VLOOKUP(Tabla4[[#This Row],[Mes de Imputación]],'NO BORRAR'!$E$1:$G$13,2,FALSE),"")</f>
        <v/>
      </c>
      <c r="W294" s="96" t="str">
        <f>IFERROR(VLOOKUP(Tabla4[[#This Row],[Mes de Imputación]],'NO BORRAR'!$E$1:$G$13,3,FALSE),"")</f>
        <v/>
      </c>
      <c r="X294" s="94" t="str">
        <f>IFERROR(VLOOKUP(Tabla4[[#This Row],[Actuación]],'NO BORRAR'!$B$1:$D$8,3,FALSE),"")</f>
        <v/>
      </c>
      <c r="Y294" s="97" t="str">
        <f>IFERROR(VLOOKUP(Tabla4[[#This Row],[Localización]],'NO BORRAR'!$G$15:$H$24,2,FALSE),"")</f>
        <v/>
      </c>
      <c r="Z294" s="93" t="str">
        <f>IFERROR(VLOOKUP(Tabla4[[#This Row],[Actuación]],'NO BORRAR'!$B$1:$C$8,2,FALSE),"")</f>
        <v/>
      </c>
      <c r="AA294" s="93" t="str">
        <f>IF(Tabla4[[#This Row],[Forma de pago]]="TRANSFERENCIA",IFERROR(INDEX(USUARIOS,MATCH($E294,Tabla1[NOMBRE Y APELLIDOS DEL PARTICIPANTE],0),MATCH(A294,Tabla1[#Headers],0)),""),"")</f>
        <v/>
      </c>
      <c r="AB294" s="98" t="str">
        <f>IF(Tabla4[[#This Row],[Forma de pago]]="TARJETA PREPAGO",IFERROR(INDEX(USUARIOS,MATCH($E294,Tabla1[NOMBRE Y APELLIDOS DEL PARTICIPANTE],0),MATCH(A294,Tabla1[#Headers],0)),""),"")</f>
        <v/>
      </c>
      <c r="AC294" s="73" t="str">
        <f>IF(Tabla4[[#This Row],[Forma de pago]]="CHEQUE",Tabla4[[#This Row],[Nombre y apellidos del TITULAR DE LA UC]],(IF(Tabla4[[#This Row],[Forma de pago]]="CHEQUE PORTADOR","AL PORTADOR","")))</f>
        <v/>
      </c>
    </row>
    <row r="295" spans="1:29" x14ac:dyDescent="0.25">
      <c r="A295" s="88"/>
      <c r="B295" s="88"/>
      <c r="C295" s="8"/>
      <c r="D295" s="89"/>
      <c r="E295" s="8"/>
      <c r="F295" s="8" t="str">
        <f>IFERROR(VLOOKUP(Tabla4[[#This Row],[Nombre y apellidos del TITULAR DE LA UC]],Tabla1[[NOMBRE Y APELLIDOS DEL PARTICIPANTE]:[NIE]],3,FALSE),"")</f>
        <v/>
      </c>
      <c r="G295" s="8"/>
      <c r="H295" s="8"/>
      <c r="I295" s="8"/>
      <c r="J295" s="90"/>
      <c r="K295" s="91"/>
      <c r="L295" s="92" t="str">
        <f ca="1">IFERROR(INDEX(USUARIOS,MATCH($E295,Tabla1[NOMBRE Y APELLIDOS DEL PARTICIPANTE],0),MATCH($L$1,Tabla1[#Headers],0)),"")</f>
        <v/>
      </c>
      <c r="M295" s="93" t="str">
        <f>IFERROR(VLOOKUP(Tabla4[[#This Row],[Concepto]]&amp;"/"&amp;Tabla4[[#This Row],[Relación con el proyecto]],Tabla7[[Concepto/Relación con el proyecto]:[DESCRIPCIÓN ASIENTO]],2,FALSE),"")</f>
        <v/>
      </c>
      <c r="N295" s="94" t="str">
        <f>IFERROR(VLOOKUP(Tabla4[[#This Row],[Forma de pago]],'NO BORRAR'!$H$2:$I$6,2,FALSE),"")</f>
        <v/>
      </c>
      <c r="O295" s="95" t="str">
        <f>IF(Tabla4[[#This Row],[Total factura / recibí (3)]]="","",Tabla4[[#This Row],[Total factura / recibí (3)]])</f>
        <v/>
      </c>
      <c r="P295" s="95" t="str">
        <f>IF(Tabla4[[#This Row],[Total factura / recibí (3)]]="","",Tabla4[[#This Row],[Total factura / recibí (3)]])</f>
        <v/>
      </c>
      <c r="Q295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5" s="93" t="str">
        <f>IFERROR(IF(A295="CHEQUE","",IF(A295="EFECTIVO","EFECTIVO",IF(A295="TRANSFERENCIA",VLOOKUP(Tabla4[[#This Row],[Concepto]]&amp;"/"&amp;Tabla4[[#This Row],[Relación con el proyecto]],Tabla7[[Concepto/Relación con el proyecto]:[Nº DOCUMENTO]],5,FALSE),IF(A295="TARJETA PREPAGO",VLOOKUP(Tabla4[[#This Row],[Concepto]]&amp;"/"&amp;Tabla4[[#This Row],[Relación con el proyecto]],Tabla7[[Concepto/Relación con el proyecto]:[Nº DOCUMENTO]],5,FALSE),"")))),"")</f>
        <v/>
      </c>
      <c r="S295" s="94" t="str">
        <f ca="1">IFERROR(INDEX(USUARIOS,MATCH($E295,Tabla1[NOMBRE Y APELLIDOS DEL PARTICIPANTE],0),MATCH($S$1,Tabla1[#Headers],0)),"")</f>
        <v/>
      </c>
      <c r="T295" s="94" t="str">
        <f ca="1">IFERROR(INDEX(USUARIOS,MATCH($E295,Tabla1[NOMBRE Y APELLIDOS DEL PARTICIPANTE],0),MATCH($T$1,Tabla1[#Headers],0)),"")</f>
        <v/>
      </c>
      <c r="U295" s="94" t="str">
        <f>IF(Tabla4[[#This Row],[Nombre y apellidos del TITULAR DE LA UC]]="","",Tabla4[[#This Row],[Nombre y apellidos del TITULAR DE LA UC]])</f>
        <v/>
      </c>
      <c r="V295" s="96" t="str">
        <f>IFERROR(VLOOKUP(Tabla4[[#This Row],[Mes de Imputación]],'NO BORRAR'!$E$1:$G$13,2,FALSE),"")</f>
        <v/>
      </c>
      <c r="W295" s="96" t="str">
        <f>IFERROR(VLOOKUP(Tabla4[[#This Row],[Mes de Imputación]],'NO BORRAR'!$E$1:$G$13,3,FALSE),"")</f>
        <v/>
      </c>
      <c r="X295" s="94" t="str">
        <f>IFERROR(VLOOKUP(Tabla4[[#This Row],[Actuación]],'NO BORRAR'!$B$1:$D$8,3,FALSE),"")</f>
        <v/>
      </c>
      <c r="Y295" s="97" t="str">
        <f>IFERROR(VLOOKUP(Tabla4[[#This Row],[Localización]],'NO BORRAR'!$G$15:$H$24,2,FALSE),"")</f>
        <v/>
      </c>
      <c r="Z295" s="93" t="str">
        <f>IFERROR(VLOOKUP(Tabla4[[#This Row],[Actuación]],'NO BORRAR'!$B$1:$C$8,2,FALSE),"")</f>
        <v/>
      </c>
      <c r="AA295" s="93" t="str">
        <f>IF(Tabla4[[#This Row],[Forma de pago]]="TRANSFERENCIA",IFERROR(INDEX(USUARIOS,MATCH($E295,Tabla1[NOMBRE Y APELLIDOS DEL PARTICIPANTE],0),MATCH(A295,Tabla1[#Headers],0)),""),"")</f>
        <v/>
      </c>
      <c r="AB295" s="98" t="str">
        <f>IF(Tabla4[[#This Row],[Forma de pago]]="TARJETA PREPAGO",IFERROR(INDEX(USUARIOS,MATCH($E295,Tabla1[NOMBRE Y APELLIDOS DEL PARTICIPANTE],0),MATCH(A295,Tabla1[#Headers],0)),""),"")</f>
        <v/>
      </c>
      <c r="AC295" s="73" t="str">
        <f>IF(Tabla4[[#This Row],[Forma de pago]]="CHEQUE",Tabla4[[#This Row],[Nombre y apellidos del TITULAR DE LA UC]],(IF(Tabla4[[#This Row],[Forma de pago]]="CHEQUE PORTADOR","AL PORTADOR","")))</f>
        <v/>
      </c>
    </row>
    <row r="296" spans="1:29" x14ac:dyDescent="0.25">
      <c r="A296" s="88"/>
      <c r="B296" s="88"/>
      <c r="C296" s="8"/>
      <c r="D296" s="89"/>
      <c r="E296" s="8"/>
      <c r="F296" s="8" t="str">
        <f>IFERROR(VLOOKUP(Tabla4[[#This Row],[Nombre y apellidos del TITULAR DE LA UC]],Tabla1[[NOMBRE Y APELLIDOS DEL PARTICIPANTE]:[NIE]],3,FALSE),"")</f>
        <v/>
      </c>
      <c r="G296" s="8"/>
      <c r="H296" s="8"/>
      <c r="I296" s="8"/>
      <c r="J296" s="90"/>
      <c r="K296" s="91"/>
      <c r="L296" s="92" t="str">
        <f ca="1">IFERROR(INDEX(USUARIOS,MATCH($E296,Tabla1[NOMBRE Y APELLIDOS DEL PARTICIPANTE],0),MATCH($L$1,Tabla1[#Headers],0)),"")</f>
        <v/>
      </c>
      <c r="M296" s="93" t="str">
        <f>IFERROR(VLOOKUP(Tabla4[[#This Row],[Concepto]]&amp;"/"&amp;Tabla4[[#This Row],[Relación con el proyecto]],Tabla7[[Concepto/Relación con el proyecto]:[DESCRIPCIÓN ASIENTO]],2,FALSE),"")</f>
        <v/>
      </c>
      <c r="N296" s="94" t="str">
        <f>IFERROR(VLOOKUP(Tabla4[[#This Row],[Forma de pago]],'NO BORRAR'!$H$2:$I$6,2,FALSE),"")</f>
        <v/>
      </c>
      <c r="O296" s="95" t="str">
        <f>IF(Tabla4[[#This Row],[Total factura / recibí (3)]]="","",Tabla4[[#This Row],[Total factura / recibí (3)]])</f>
        <v/>
      </c>
      <c r="P296" s="95" t="str">
        <f>IF(Tabla4[[#This Row],[Total factura / recibí (3)]]="","",Tabla4[[#This Row],[Total factura / recibí (3)]])</f>
        <v/>
      </c>
      <c r="Q296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6" s="93" t="str">
        <f>IFERROR(IF(A296="CHEQUE","",IF(A296="EFECTIVO","EFECTIVO",IF(A296="TRANSFERENCIA",VLOOKUP(Tabla4[[#This Row],[Concepto]]&amp;"/"&amp;Tabla4[[#This Row],[Relación con el proyecto]],Tabla7[[Concepto/Relación con el proyecto]:[Nº DOCUMENTO]],5,FALSE),IF(A296="TARJETA PREPAGO",VLOOKUP(Tabla4[[#This Row],[Concepto]]&amp;"/"&amp;Tabla4[[#This Row],[Relación con el proyecto]],Tabla7[[Concepto/Relación con el proyecto]:[Nº DOCUMENTO]],5,FALSE),"")))),"")</f>
        <v/>
      </c>
      <c r="S296" s="94" t="str">
        <f ca="1">IFERROR(INDEX(USUARIOS,MATCH($E296,Tabla1[NOMBRE Y APELLIDOS DEL PARTICIPANTE],0),MATCH($S$1,Tabla1[#Headers],0)),"")</f>
        <v/>
      </c>
      <c r="T296" s="94" t="str">
        <f ca="1">IFERROR(INDEX(USUARIOS,MATCH($E296,Tabla1[NOMBRE Y APELLIDOS DEL PARTICIPANTE],0),MATCH($T$1,Tabla1[#Headers],0)),"")</f>
        <v/>
      </c>
      <c r="U296" s="94" t="str">
        <f>IF(Tabla4[[#This Row],[Nombre y apellidos del TITULAR DE LA UC]]="","",Tabla4[[#This Row],[Nombre y apellidos del TITULAR DE LA UC]])</f>
        <v/>
      </c>
      <c r="V296" s="96" t="str">
        <f>IFERROR(VLOOKUP(Tabla4[[#This Row],[Mes de Imputación]],'NO BORRAR'!$E$1:$G$13,2,FALSE),"")</f>
        <v/>
      </c>
      <c r="W296" s="96" t="str">
        <f>IFERROR(VLOOKUP(Tabla4[[#This Row],[Mes de Imputación]],'NO BORRAR'!$E$1:$G$13,3,FALSE),"")</f>
        <v/>
      </c>
      <c r="X296" s="94" t="str">
        <f>IFERROR(VLOOKUP(Tabla4[[#This Row],[Actuación]],'NO BORRAR'!$B$1:$D$8,3,FALSE),"")</f>
        <v/>
      </c>
      <c r="Y296" s="97" t="str">
        <f>IFERROR(VLOOKUP(Tabla4[[#This Row],[Localización]],'NO BORRAR'!$G$15:$H$24,2,FALSE),"")</f>
        <v/>
      </c>
      <c r="Z296" s="93" t="str">
        <f>IFERROR(VLOOKUP(Tabla4[[#This Row],[Actuación]],'NO BORRAR'!$B$1:$C$8,2,FALSE),"")</f>
        <v/>
      </c>
      <c r="AA296" s="93" t="str">
        <f>IF(Tabla4[[#This Row],[Forma de pago]]="TRANSFERENCIA",IFERROR(INDEX(USUARIOS,MATCH($E296,Tabla1[NOMBRE Y APELLIDOS DEL PARTICIPANTE],0),MATCH(A296,Tabla1[#Headers],0)),""),"")</f>
        <v/>
      </c>
      <c r="AB296" s="98" t="str">
        <f>IF(Tabla4[[#This Row],[Forma de pago]]="TARJETA PREPAGO",IFERROR(INDEX(USUARIOS,MATCH($E296,Tabla1[NOMBRE Y APELLIDOS DEL PARTICIPANTE],0),MATCH(A296,Tabla1[#Headers],0)),""),"")</f>
        <v/>
      </c>
      <c r="AC296" s="73" t="str">
        <f>IF(Tabla4[[#This Row],[Forma de pago]]="CHEQUE",Tabla4[[#This Row],[Nombre y apellidos del TITULAR DE LA UC]],(IF(Tabla4[[#This Row],[Forma de pago]]="CHEQUE PORTADOR","AL PORTADOR","")))</f>
        <v/>
      </c>
    </row>
    <row r="297" spans="1:29" x14ac:dyDescent="0.25">
      <c r="A297" s="88"/>
      <c r="B297" s="88"/>
      <c r="C297" s="8"/>
      <c r="D297" s="89"/>
      <c r="E297" s="8"/>
      <c r="F297" s="8" t="str">
        <f>IFERROR(VLOOKUP(Tabla4[[#This Row],[Nombre y apellidos del TITULAR DE LA UC]],Tabla1[[NOMBRE Y APELLIDOS DEL PARTICIPANTE]:[NIE]],3,FALSE),"")</f>
        <v/>
      </c>
      <c r="G297" s="8"/>
      <c r="H297" s="8"/>
      <c r="I297" s="8"/>
      <c r="J297" s="90"/>
      <c r="K297" s="91"/>
      <c r="L297" s="92" t="str">
        <f ca="1">IFERROR(INDEX(USUARIOS,MATCH($E297,Tabla1[NOMBRE Y APELLIDOS DEL PARTICIPANTE],0),MATCH($L$1,Tabla1[#Headers],0)),"")</f>
        <v/>
      </c>
      <c r="M297" s="93" t="str">
        <f>IFERROR(VLOOKUP(Tabla4[[#This Row],[Concepto]]&amp;"/"&amp;Tabla4[[#This Row],[Relación con el proyecto]],Tabla7[[Concepto/Relación con el proyecto]:[DESCRIPCIÓN ASIENTO]],2,FALSE),"")</f>
        <v/>
      </c>
      <c r="N297" s="94" t="str">
        <f>IFERROR(VLOOKUP(Tabla4[[#This Row],[Forma de pago]],'NO BORRAR'!$H$2:$I$6,2,FALSE),"")</f>
        <v/>
      </c>
      <c r="O297" s="95" t="str">
        <f>IF(Tabla4[[#This Row],[Total factura / recibí (3)]]="","",Tabla4[[#This Row],[Total factura / recibí (3)]])</f>
        <v/>
      </c>
      <c r="P297" s="95" t="str">
        <f>IF(Tabla4[[#This Row],[Total factura / recibí (3)]]="","",Tabla4[[#This Row],[Total factura / recibí (3)]])</f>
        <v/>
      </c>
      <c r="Q297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7" s="93" t="str">
        <f>IFERROR(IF(A297="CHEQUE","",IF(A297="EFECTIVO","EFECTIVO",IF(A297="TRANSFERENCIA",VLOOKUP(Tabla4[[#This Row],[Concepto]]&amp;"/"&amp;Tabla4[[#This Row],[Relación con el proyecto]],Tabla7[[Concepto/Relación con el proyecto]:[Nº DOCUMENTO]],5,FALSE),IF(A297="TARJETA PREPAGO",VLOOKUP(Tabla4[[#This Row],[Concepto]]&amp;"/"&amp;Tabla4[[#This Row],[Relación con el proyecto]],Tabla7[[Concepto/Relación con el proyecto]:[Nº DOCUMENTO]],5,FALSE),"")))),"")</f>
        <v/>
      </c>
      <c r="S297" s="94" t="str">
        <f ca="1">IFERROR(INDEX(USUARIOS,MATCH($E297,Tabla1[NOMBRE Y APELLIDOS DEL PARTICIPANTE],0),MATCH($S$1,Tabla1[#Headers],0)),"")</f>
        <v/>
      </c>
      <c r="T297" s="94" t="str">
        <f ca="1">IFERROR(INDEX(USUARIOS,MATCH($E297,Tabla1[NOMBRE Y APELLIDOS DEL PARTICIPANTE],0),MATCH($T$1,Tabla1[#Headers],0)),"")</f>
        <v/>
      </c>
      <c r="U297" s="94" t="str">
        <f>IF(Tabla4[[#This Row],[Nombre y apellidos del TITULAR DE LA UC]]="","",Tabla4[[#This Row],[Nombre y apellidos del TITULAR DE LA UC]])</f>
        <v/>
      </c>
      <c r="V297" s="96" t="str">
        <f>IFERROR(VLOOKUP(Tabla4[[#This Row],[Mes de Imputación]],'NO BORRAR'!$E$1:$G$13,2,FALSE),"")</f>
        <v/>
      </c>
      <c r="W297" s="96" t="str">
        <f>IFERROR(VLOOKUP(Tabla4[[#This Row],[Mes de Imputación]],'NO BORRAR'!$E$1:$G$13,3,FALSE),"")</f>
        <v/>
      </c>
      <c r="X297" s="94" t="str">
        <f>IFERROR(VLOOKUP(Tabla4[[#This Row],[Actuación]],'NO BORRAR'!$B$1:$D$8,3,FALSE),"")</f>
        <v/>
      </c>
      <c r="Y297" s="97" t="str">
        <f>IFERROR(VLOOKUP(Tabla4[[#This Row],[Localización]],'NO BORRAR'!$G$15:$H$24,2,FALSE),"")</f>
        <v/>
      </c>
      <c r="Z297" s="93" t="str">
        <f>IFERROR(VLOOKUP(Tabla4[[#This Row],[Actuación]],'NO BORRAR'!$B$1:$C$8,2,FALSE),"")</f>
        <v/>
      </c>
      <c r="AA297" s="93" t="str">
        <f>IF(Tabla4[[#This Row],[Forma de pago]]="TRANSFERENCIA",IFERROR(INDEX(USUARIOS,MATCH($E297,Tabla1[NOMBRE Y APELLIDOS DEL PARTICIPANTE],0),MATCH(A297,Tabla1[#Headers],0)),""),"")</f>
        <v/>
      </c>
      <c r="AB297" s="98" t="str">
        <f>IF(Tabla4[[#This Row],[Forma de pago]]="TARJETA PREPAGO",IFERROR(INDEX(USUARIOS,MATCH($E297,Tabla1[NOMBRE Y APELLIDOS DEL PARTICIPANTE],0),MATCH(A297,Tabla1[#Headers],0)),""),"")</f>
        <v/>
      </c>
      <c r="AC297" s="73" t="str">
        <f>IF(Tabla4[[#This Row],[Forma de pago]]="CHEQUE",Tabla4[[#This Row],[Nombre y apellidos del TITULAR DE LA UC]],(IF(Tabla4[[#This Row],[Forma de pago]]="CHEQUE PORTADOR","AL PORTADOR","")))</f>
        <v/>
      </c>
    </row>
    <row r="298" spans="1:29" x14ac:dyDescent="0.25">
      <c r="A298" s="88"/>
      <c r="B298" s="88"/>
      <c r="C298" s="8"/>
      <c r="D298" s="89"/>
      <c r="E298" s="8"/>
      <c r="F298" s="8" t="str">
        <f>IFERROR(VLOOKUP(Tabla4[[#This Row],[Nombre y apellidos del TITULAR DE LA UC]],Tabla1[[NOMBRE Y APELLIDOS DEL PARTICIPANTE]:[NIE]],3,FALSE),"")</f>
        <v/>
      </c>
      <c r="G298" s="8"/>
      <c r="H298" s="8"/>
      <c r="I298" s="8"/>
      <c r="J298" s="90"/>
      <c r="K298" s="91"/>
      <c r="L298" s="92" t="str">
        <f ca="1">IFERROR(INDEX(USUARIOS,MATCH($E298,Tabla1[NOMBRE Y APELLIDOS DEL PARTICIPANTE],0),MATCH($L$1,Tabla1[#Headers],0)),"")</f>
        <v/>
      </c>
      <c r="M298" s="93" t="str">
        <f>IFERROR(VLOOKUP(Tabla4[[#This Row],[Concepto]]&amp;"/"&amp;Tabla4[[#This Row],[Relación con el proyecto]],Tabla7[[Concepto/Relación con el proyecto]:[DESCRIPCIÓN ASIENTO]],2,FALSE),"")</f>
        <v/>
      </c>
      <c r="N298" s="94" t="str">
        <f>IFERROR(VLOOKUP(Tabla4[[#This Row],[Forma de pago]],'NO BORRAR'!$H$2:$I$6,2,FALSE),"")</f>
        <v/>
      </c>
      <c r="O298" s="95" t="str">
        <f>IF(Tabla4[[#This Row],[Total factura / recibí (3)]]="","",Tabla4[[#This Row],[Total factura / recibí (3)]])</f>
        <v/>
      </c>
      <c r="P298" s="95" t="str">
        <f>IF(Tabla4[[#This Row],[Total factura / recibí (3)]]="","",Tabla4[[#This Row],[Total factura / recibí (3)]])</f>
        <v/>
      </c>
      <c r="Q298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8" s="93" t="str">
        <f>IFERROR(IF(A298="CHEQUE","",IF(A298="EFECTIVO","EFECTIVO",IF(A298="TRANSFERENCIA",VLOOKUP(Tabla4[[#This Row],[Concepto]]&amp;"/"&amp;Tabla4[[#This Row],[Relación con el proyecto]],Tabla7[[Concepto/Relación con el proyecto]:[Nº DOCUMENTO]],5,FALSE),IF(A298="TARJETA PREPAGO",VLOOKUP(Tabla4[[#This Row],[Concepto]]&amp;"/"&amp;Tabla4[[#This Row],[Relación con el proyecto]],Tabla7[[Concepto/Relación con el proyecto]:[Nº DOCUMENTO]],5,FALSE),"")))),"")</f>
        <v/>
      </c>
      <c r="S298" s="94" t="str">
        <f ca="1">IFERROR(INDEX(USUARIOS,MATCH($E298,Tabla1[NOMBRE Y APELLIDOS DEL PARTICIPANTE],0),MATCH($S$1,Tabla1[#Headers],0)),"")</f>
        <v/>
      </c>
      <c r="T298" s="94" t="str">
        <f ca="1">IFERROR(INDEX(USUARIOS,MATCH($E298,Tabla1[NOMBRE Y APELLIDOS DEL PARTICIPANTE],0),MATCH($T$1,Tabla1[#Headers],0)),"")</f>
        <v/>
      </c>
      <c r="U298" s="94" t="str">
        <f>IF(Tabla4[[#This Row],[Nombre y apellidos del TITULAR DE LA UC]]="","",Tabla4[[#This Row],[Nombre y apellidos del TITULAR DE LA UC]])</f>
        <v/>
      </c>
      <c r="V298" s="96" t="str">
        <f>IFERROR(VLOOKUP(Tabla4[[#This Row],[Mes de Imputación]],'NO BORRAR'!$E$1:$G$13,2,FALSE),"")</f>
        <v/>
      </c>
      <c r="W298" s="96" t="str">
        <f>IFERROR(VLOOKUP(Tabla4[[#This Row],[Mes de Imputación]],'NO BORRAR'!$E$1:$G$13,3,FALSE),"")</f>
        <v/>
      </c>
      <c r="X298" s="94" t="str">
        <f>IFERROR(VLOOKUP(Tabla4[[#This Row],[Actuación]],'NO BORRAR'!$B$1:$D$8,3,FALSE),"")</f>
        <v/>
      </c>
      <c r="Y298" s="97" t="str">
        <f>IFERROR(VLOOKUP(Tabla4[[#This Row],[Localización]],'NO BORRAR'!$G$15:$H$24,2,FALSE),"")</f>
        <v/>
      </c>
      <c r="Z298" s="93" t="str">
        <f>IFERROR(VLOOKUP(Tabla4[[#This Row],[Actuación]],'NO BORRAR'!$B$1:$C$8,2,FALSE),"")</f>
        <v/>
      </c>
      <c r="AA298" s="93" t="str">
        <f>IF(Tabla4[[#This Row],[Forma de pago]]="TRANSFERENCIA",IFERROR(INDEX(USUARIOS,MATCH($E298,Tabla1[NOMBRE Y APELLIDOS DEL PARTICIPANTE],0),MATCH(A298,Tabla1[#Headers],0)),""),"")</f>
        <v/>
      </c>
      <c r="AB298" s="98" t="str">
        <f>IF(Tabla4[[#This Row],[Forma de pago]]="TARJETA PREPAGO",IFERROR(INDEX(USUARIOS,MATCH($E298,Tabla1[NOMBRE Y APELLIDOS DEL PARTICIPANTE],0),MATCH(A298,Tabla1[#Headers],0)),""),"")</f>
        <v/>
      </c>
      <c r="AC298" s="73" t="str">
        <f>IF(Tabla4[[#This Row],[Forma de pago]]="CHEQUE",Tabla4[[#This Row],[Nombre y apellidos del TITULAR DE LA UC]],(IF(Tabla4[[#This Row],[Forma de pago]]="CHEQUE PORTADOR","AL PORTADOR","")))</f>
        <v/>
      </c>
    </row>
    <row r="299" spans="1:29" x14ac:dyDescent="0.25">
      <c r="A299" s="88"/>
      <c r="B299" s="88"/>
      <c r="C299" s="8"/>
      <c r="D299" s="89"/>
      <c r="E299" s="8"/>
      <c r="F299" s="8" t="str">
        <f>IFERROR(VLOOKUP(Tabla4[[#This Row],[Nombre y apellidos del TITULAR DE LA UC]],Tabla1[[NOMBRE Y APELLIDOS DEL PARTICIPANTE]:[NIE]],3,FALSE),"")</f>
        <v/>
      </c>
      <c r="G299" s="8"/>
      <c r="H299" s="8"/>
      <c r="I299" s="8"/>
      <c r="J299" s="90"/>
      <c r="K299" s="91"/>
      <c r="L299" s="92" t="str">
        <f ca="1">IFERROR(INDEX(USUARIOS,MATCH($E299,Tabla1[NOMBRE Y APELLIDOS DEL PARTICIPANTE],0),MATCH($L$1,Tabla1[#Headers],0)),"")</f>
        <v/>
      </c>
      <c r="M299" s="93" t="str">
        <f>IFERROR(VLOOKUP(Tabla4[[#This Row],[Concepto]]&amp;"/"&amp;Tabla4[[#This Row],[Relación con el proyecto]],Tabla7[[Concepto/Relación con el proyecto]:[DESCRIPCIÓN ASIENTO]],2,FALSE),"")</f>
        <v/>
      </c>
      <c r="N299" s="94" t="str">
        <f>IFERROR(VLOOKUP(Tabla4[[#This Row],[Forma de pago]],'NO BORRAR'!$H$2:$I$6,2,FALSE),"")</f>
        <v/>
      </c>
      <c r="O299" s="95" t="str">
        <f>IF(Tabla4[[#This Row],[Total factura / recibí (3)]]="","",Tabla4[[#This Row],[Total factura / recibí (3)]])</f>
        <v/>
      </c>
      <c r="P299" s="95" t="str">
        <f>IF(Tabla4[[#This Row],[Total factura / recibí (3)]]="","",Tabla4[[#This Row],[Total factura / recibí (3)]])</f>
        <v/>
      </c>
      <c r="Q299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299" s="93" t="str">
        <f>IFERROR(IF(A299="CHEQUE","",IF(A299="EFECTIVO","EFECTIVO",IF(A299="TRANSFERENCIA",VLOOKUP(Tabla4[[#This Row],[Concepto]]&amp;"/"&amp;Tabla4[[#This Row],[Relación con el proyecto]],Tabla7[[Concepto/Relación con el proyecto]:[Nº DOCUMENTO]],5,FALSE),IF(A299="TARJETA PREPAGO",VLOOKUP(Tabla4[[#This Row],[Concepto]]&amp;"/"&amp;Tabla4[[#This Row],[Relación con el proyecto]],Tabla7[[Concepto/Relación con el proyecto]:[Nº DOCUMENTO]],5,FALSE),"")))),"")</f>
        <v/>
      </c>
      <c r="S299" s="94" t="str">
        <f ca="1">IFERROR(INDEX(USUARIOS,MATCH($E299,Tabla1[NOMBRE Y APELLIDOS DEL PARTICIPANTE],0),MATCH($S$1,Tabla1[#Headers],0)),"")</f>
        <v/>
      </c>
      <c r="T299" s="94" t="str">
        <f ca="1">IFERROR(INDEX(USUARIOS,MATCH($E299,Tabla1[NOMBRE Y APELLIDOS DEL PARTICIPANTE],0),MATCH($T$1,Tabla1[#Headers],0)),"")</f>
        <v/>
      </c>
      <c r="U299" s="94" t="str">
        <f>IF(Tabla4[[#This Row],[Nombre y apellidos del TITULAR DE LA UC]]="","",Tabla4[[#This Row],[Nombre y apellidos del TITULAR DE LA UC]])</f>
        <v/>
      </c>
      <c r="V299" s="96" t="str">
        <f>IFERROR(VLOOKUP(Tabla4[[#This Row],[Mes de Imputación]],'NO BORRAR'!$E$1:$G$13,2,FALSE),"")</f>
        <v/>
      </c>
      <c r="W299" s="96" t="str">
        <f>IFERROR(VLOOKUP(Tabla4[[#This Row],[Mes de Imputación]],'NO BORRAR'!$E$1:$G$13,3,FALSE),"")</f>
        <v/>
      </c>
      <c r="X299" s="94" t="str">
        <f>IFERROR(VLOOKUP(Tabla4[[#This Row],[Actuación]],'NO BORRAR'!$B$1:$D$8,3,FALSE),"")</f>
        <v/>
      </c>
      <c r="Y299" s="97" t="str">
        <f>IFERROR(VLOOKUP(Tabla4[[#This Row],[Localización]],'NO BORRAR'!$G$15:$H$24,2,FALSE),"")</f>
        <v/>
      </c>
      <c r="Z299" s="93" t="str">
        <f>IFERROR(VLOOKUP(Tabla4[[#This Row],[Actuación]],'NO BORRAR'!$B$1:$C$8,2,FALSE),"")</f>
        <v/>
      </c>
      <c r="AA299" s="93" t="str">
        <f>IF(Tabla4[[#This Row],[Forma de pago]]="TRANSFERENCIA",IFERROR(INDEX(USUARIOS,MATCH($E299,Tabla1[NOMBRE Y APELLIDOS DEL PARTICIPANTE],0),MATCH(A299,Tabla1[#Headers],0)),""),"")</f>
        <v/>
      </c>
      <c r="AB299" s="98" t="str">
        <f>IF(Tabla4[[#This Row],[Forma de pago]]="TARJETA PREPAGO",IFERROR(INDEX(USUARIOS,MATCH($E299,Tabla1[NOMBRE Y APELLIDOS DEL PARTICIPANTE],0),MATCH(A299,Tabla1[#Headers],0)),""),"")</f>
        <v/>
      </c>
      <c r="AC299" s="73" t="str">
        <f>IF(Tabla4[[#This Row],[Forma de pago]]="CHEQUE",Tabla4[[#This Row],[Nombre y apellidos del TITULAR DE LA UC]],(IF(Tabla4[[#This Row],[Forma de pago]]="CHEQUE PORTADOR","AL PORTADOR","")))</f>
        <v/>
      </c>
    </row>
    <row r="300" spans="1:29" x14ac:dyDescent="0.25">
      <c r="A300" s="88"/>
      <c r="B300" s="88"/>
      <c r="C300" s="8"/>
      <c r="D300" s="89"/>
      <c r="E300" s="8"/>
      <c r="F300" s="8" t="str">
        <f>IFERROR(VLOOKUP(Tabla4[[#This Row],[Nombre y apellidos del TITULAR DE LA UC]],Tabla1[[NOMBRE Y APELLIDOS DEL PARTICIPANTE]:[NIE]],3,FALSE),"")</f>
        <v/>
      </c>
      <c r="G300" s="8"/>
      <c r="H300" s="8"/>
      <c r="I300" s="8"/>
      <c r="J300" s="90"/>
      <c r="K300" s="91"/>
      <c r="L300" s="92" t="str">
        <f ca="1">IFERROR(INDEX(USUARIOS,MATCH($E300,Tabla1[NOMBRE Y APELLIDOS DEL PARTICIPANTE],0),MATCH($L$1,Tabla1[#Headers],0)),"")</f>
        <v/>
      </c>
      <c r="M300" s="93" t="str">
        <f>IFERROR(VLOOKUP(Tabla4[[#This Row],[Concepto]]&amp;"/"&amp;Tabla4[[#This Row],[Relación con el proyecto]],Tabla7[[Concepto/Relación con el proyecto]:[DESCRIPCIÓN ASIENTO]],2,FALSE),"")</f>
        <v/>
      </c>
      <c r="N300" s="94" t="str">
        <f>IFERROR(VLOOKUP(Tabla4[[#This Row],[Forma de pago]],'NO BORRAR'!$H$2:$I$6,2,FALSE),"")</f>
        <v/>
      </c>
      <c r="O300" s="95" t="str">
        <f>IF(Tabla4[[#This Row],[Total factura / recibí (3)]]="","",Tabla4[[#This Row],[Total factura / recibí (3)]])</f>
        <v/>
      </c>
      <c r="P300" s="95" t="str">
        <f>IF(Tabla4[[#This Row],[Total factura / recibí (3)]]="","",Tabla4[[#This Row],[Total factura / recibí (3)]])</f>
        <v/>
      </c>
      <c r="Q300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00" s="93" t="str">
        <f>IFERROR(IF(A300="CHEQUE","",IF(A300="EFECTIVO","EFECTIVO",IF(A300="TRANSFERENCIA",VLOOKUP(Tabla4[[#This Row],[Concepto]]&amp;"/"&amp;Tabla4[[#This Row],[Relación con el proyecto]],Tabla7[[Concepto/Relación con el proyecto]:[Nº DOCUMENTO]],5,FALSE),IF(A300="TARJETA PREPAGO",VLOOKUP(Tabla4[[#This Row],[Concepto]]&amp;"/"&amp;Tabla4[[#This Row],[Relación con el proyecto]],Tabla7[[Concepto/Relación con el proyecto]:[Nº DOCUMENTO]],5,FALSE),"")))),"")</f>
        <v/>
      </c>
      <c r="S300" s="94" t="str">
        <f ca="1">IFERROR(INDEX(USUARIOS,MATCH($E300,Tabla1[NOMBRE Y APELLIDOS DEL PARTICIPANTE],0),MATCH($S$1,Tabla1[#Headers],0)),"")</f>
        <v/>
      </c>
      <c r="T300" s="94" t="str">
        <f ca="1">IFERROR(INDEX(USUARIOS,MATCH($E300,Tabla1[NOMBRE Y APELLIDOS DEL PARTICIPANTE],0),MATCH($T$1,Tabla1[#Headers],0)),"")</f>
        <v/>
      </c>
      <c r="U300" s="94" t="str">
        <f>IF(Tabla4[[#This Row],[Nombre y apellidos del TITULAR DE LA UC]]="","",Tabla4[[#This Row],[Nombre y apellidos del TITULAR DE LA UC]])</f>
        <v/>
      </c>
      <c r="V300" s="96" t="str">
        <f>IFERROR(VLOOKUP(Tabla4[[#This Row],[Mes de Imputación]],'NO BORRAR'!$E$1:$G$13,2,FALSE),"")</f>
        <v/>
      </c>
      <c r="W300" s="96" t="str">
        <f>IFERROR(VLOOKUP(Tabla4[[#This Row],[Mes de Imputación]],'NO BORRAR'!$E$1:$G$13,3,FALSE),"")</f>
        <v/>
      </c>
      <c r="X300" s="94" t="str">
        <f>IFERROR(VLOOKUP(Tabla4[[#This Row],[Actuación]],'NO BORRAR'!$B$1:$D$8,3,FALSE),"")</f>
        <v/>
      </c>
      <c r="Y300" s="97" t="str">
        <f>IFERROR(VLOOKUP(Tabla4[[#This Row],[Localización]],'NO BORRAR'!$G$15:$H$24,2,FALSE),"")</f>
        <v/>
      </c>
      <c r="Z300" s="93" t="str">
        <f>IFERROR(VLOOKUP(Tabla4[[#This Row],[Actuación]],'NO BORRAR'!$B$1:$C$8,2,FALSE),"")</f>
        <v/>
      </c>
      <c r="AA300" s="93" t="str">
        <f>IF(Tabla4[[#This Row],[Forma de pago]]="TRANSFERENCIA",IFERROR(INDEX(USUARIOS,MATCH($E300,Tabla1[NOMBRE Y APELLIDOS DEL PARTICIPANTE],0),MATCH(A300,Tabla1[#Headers],0)),""),"")</f>
        <v/>
      </c>
      <c r="AB300" s="98" t="str">
        <f>IF(Tabla4[[#This Row],[Forma de pago]]="TARJETA PREPAGO",IFERROR(INDEX(USUARIOS,MATCH($E300,Tabla1[NOMBRE Y APELLIDOS DEL PARTICIPANTE],0),MATCH(A300,Tabla1[#Headers],0)),""),"")</f>
        <v/>
      </c>
      <c r="AC300" s="73" t="str">
        <f>IF(Tabla4[[#This Row],[Forma de pago]]="CHEQUE",Tabla4[[#This Row],[Nombre y apellidos del TITULAR DE LA UC]],(IF(Tabla4[[#This Row],[Forma de pago]]="CHEQUE PORTADOR","AL PORTADOR","")))</f>
        <v/>
      </c>
    </row>
    <row r="301" spans="1:29" x14ac:dyDescent="0.25">
      <c r="A301" s="88"/>
      <c r="B301" s="88"/>
      <c r="C301" s="8"/>
      <c r="D301" s="89"/>
      <c r="E301" s="8"/>
      <c r="F301" s="8" t="str">
        <f>IFERROR(VLOOKUP(Tabla4[[#This Row],[Nombre y apellidos del TITULAR DE LA UC]],Tabla1[[NOMBRE Y APELLIDOS DEL PARTICIPANTE]:[NIE]],3,FALSE),"")</f>
        <v/>
      </c>
      <c r="G301" s="8"/>
      <c r="H301" s="8"/>
      <c r="I301" s="8"/>
      <c r="J301" s="90"/>
      <c r="K301" s="91"/>
      <c r="L301" s="92" t="str">
        <f ca="1">IFERROR(INDEX(USUARIOS,MATCH($E301,Tabla1[NOMBRE Y APELLIDOS DEL PARTICIPANTE],0),MATCH($L$1,Tabla1[#Headers],0)),"")</f>
        <v/>
      </c>
      <c r="M301" s="93" t="str">
        <f>IFERROR(VLOOKUP(Tabla4[[#This Row],[Concepto]]&amp;"/"&amp;Tabla4[[#This Row],[Relación con el proyecto]],Tabla7[[Concepto/Relación con el proyecto]:[DESCRIPCIÓN ASIENTO]],2,FALSE),"")</f>
        <v/>
      </c>
      <c r="N301" s="94" t="str">
        <f>IFERROR(VLOOKUP(Tabla4[[#This Row],[Forma de pago]],'NO BORRAR'!$H$2:$I$6,2,FALSE),"")</f>
        <v/>
      </c>
      <c r="O301" s="95" t="str">
        <f>IF(Tabla4[[#This Row],[Total factura / recibí (3)]]="","",Tabla4[[#This Row],[Total factura / recibí (3)]])</f>
        <v/>
      </c>
      <c r="P301" s="95" t="str">
        <f>IF(Tabla4[[#This Row],[Total factura / recibí (3)]]="","",Tabla4[[#This Row],[Total factura / recibí (3)]])</f>
        <v/>
      </c>
      <c r="Q301" s="93" t="str">
        <f>IF(Tabla4[[#This Row],[Concepto]]="","",VLOOKUP(Tabla4[[#This Row],[Concepto]]&amp;"/"&amp;Tabla4[[#This Row],[Relación con el proyecto]],Tabla7[[Concepto/Relación con el proyecto]:[DESCRIPCIÓN ASIENTO]],3,FALSE))</f>
        <v/>
      </c>
      <c r="R301" s="93" t="str">
        <f>IFERROR(IF(A301="CHEQUE","",IF(A301="EFECTIVO","EFECTIVO",IF(A301="TRANSFERENCIA",VLOOKUP(Tabla4[[#This Row],[Concepto]]&amp;"/"&amp;Tabla4[[#This Row],[Relación con el proyecto]],Tabla7[[Concepto/Relación con el proyecto]:[Nº DOCUMENTO]],5,FALSE),IF(A301="TARJETA PREPAGO",VLOOKUP(Tabla4[[#This Row],[Concepto]]&amp;"/"&amp;Tabla4[[#This Row],[Relación con el proyecto]],Tabla7[[Concepto/Relación con el proyecto]:[Nº DOCUMENTO]],5,FALSE),"")))),"")</f>
        <v/>
      </c>
      <c r="S301" s="94" t="str">
        <f ca="1">IFERROR(INDEX(USUARIOS,MATCH($E301,Tabla1[NOMBRE Y APELLIDOS DEL PARTICIPANTE],0),MATCH($S$1,Tabla1[#Headers],0)),"")</f>
        <v/>
      </c>
      <c r="T301" s="94" t="str">
        <f ca="1">IFERROR(INDEX(USUARIOS,MATCH($E301,Tabla1[NOMBRE Y APELLIDOS DEL PARTICIPANTE],0),MATCH($T$1,Tabla1[#Headers],0)),"")</f>
        <v/>
      </c>
      <c r="U301" s="94" t="str">
        <f>IF(Tabla4[[#This Row],[Nombre y apellidos del TITULAR DE LA UC]]="","",Tabla4[[#This Row],[Nombre y apellidos del TITULAR DE LA UC]])</f>
        <v/>
      </c>
      <c r="V301" s="96" t="str">
        <f>IFERROR(VLOOKUP(Tabla4[[#This Row],[Mes de Imputación]],'NO BORRAR'!$E$1:$G$13,2,FALSE),"")</f>
        <v/>
      </c>
      <c r="W301" s="96" t="str">
        <f>IFERROR(VLOOKUP(Tabla4[[#This Row],[Mes de Imputación]],'NO BORRAR'!$E$1:$G$13,3,FALSE),"")</f>
        <v/>
      </c>
      <c r="X301" s="94" t="str">
        <f>IFERROR(VLOOKUP(Tabla4[[#This Row],[Actuación]],'NO BORRAR'!$B$1:$D$8,3,FALSE),"")</f>
        <v/>
      </c>
      <c r="Y301" s="97" t="str">
        <f>IFERROR(VLOOKUP(Tabla4[[#This Row],[Localización]],'NO BORRAR'!$G$15:$H$24,2,FALSE),"")</f>
        <v/>
      </c>
      <c r="Z301" s="93" t="str">
        <f>IFERROR(VLOOKUP(Tabla4[[#This Row],[Actuación]],'NO BORRAR'!$B$1:$C$8,2,FALSE),"")</f>
        <v/>
      </c>
      <c r="AA301" s="93" t="str">
        <f>IF(Tabla4[[#This Row],[Forma de pago]]="TRANSFERENCIA",IFERROR(INDEX(USUARIOS,MATCH($E301,Tabla1[NOMBRE Y APELLIDOS DEL PARTICIPANTE],0),MATCH(A301,Tabla1[#Headers],0)),""),"")</f>
        <v/>
      </c>
      <c r="AB301" s="98" t="str">
        <f>IF(Tabla4[[#This Row],[Forma de pago]]="TARJETA PREPAGO",IFERROR(INDEX(USUARIOS,MATCH($E301,Tabla1[NOMBRE Y APELLIDOS DEL PARTICIPANTE],0),MATCH(A301,Tabla1[#Headers],0)),""),"")</f>
        <v/>
      </c>
      <c r="AC301" s="73" t="str">
        <f>IF(Tabla4[[#This Row],[Forma de pago]]="CHEQUE",Tabla4[[#This Row],[Nombre y apellidos del TITULAR DE LA UC]],(IF(Tabla4[[#This Row],[Forma de pago]]="CHEQUE PORTADOR","AL PORTADOR","")))</f>
        <v/>
      </c>
    </row>
  </sheetData>
  <conditionalFormatting sqref="E2:G301 L2:AC301">
    <cfRule type="cellIs" dxfId="2" priority="3" operator="equal">
      <formula>"SELECCIONAR"</formula>
    </cfRule>
  </conditionalFormatting>
  <dataValidations count="4">
    <dataValidation type="list" allowBlank="1" showInputMessage="1" showErrorMessage="1" sqref="H2:H301" xr:uid="{107F4176-5874-4A52-9289-3C6CDCD52EC8}">
      <formula1>CONCEPTO</formula1>
    </dataValidation>
    <dataValidation type="list" allowBlank="1" showInputMessage="1" showErrorMessage="1" sqref="E2:E301" xr:uid="{EEDB974E-031F-419A-94E3-A283D5A631EC}">
      <formula1>INDIRECT("TABLA1[NOMBRE Y APELLIDOS DEL PARTICIPANTE]")</formula1>
    </dataValidation>
    <dataValidation type="list" allowBlank="1" showInputMessage="1" showErrorMessage="1" sqref="I2:I301" xr:uid="{4B6D048F-8865-490C-A4CE-E7342A519333}">
      <formula1>RELACION_CON_EL_PROYECTO</formula1>
    </dataValidation>
    <dataValidation type="list" allowBlank="1" showInputMessage="1" showErrorMessage="1" sqref="B3:B301" xr:uid="{EBECC0C1-1F7C-49B8-A29D-1BBCA25DDFCC}">
      <formula1>ACTUACIÓN</formula1>
    </dataValidation>
  </dataValidations>
  <printOptions horizontalCentered="1" verticalCentered="1"/>
  <pageMargins left="0.39370078740157483" right="0.47244094488188981" top="0.98425196850393704" bottom="0.19685039370078741" header="0.59055118110236227" footer="0"/>
  <pageSetup paperSize="9" scale="49" fitToHeight="0" orientation="landscape" r:id="rId1"/>
  <headerFooter alignWithMargins="0">
    <oddHeader>&amp;L&amp;G&amp;R&amp;G</oddHeader>
  </headerFooter>
  <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84DD366-F965-4B19-8323-D1A143079D5E}">
          <x14:formula1>
            <xm:f>'NO BORRAR'!$E$2:$E$13</xm:f>
          </x14:formula1>
          <xm:sqref>D2:D301</xm:sqref>
        </x14:dataValidation>
        <x14:dataValidation type="list" allowBlank="1" showInputMessage="1" showErrorMessage="1" xr:uid="{0B41E8AB-3F6B-453B-8CB5-B3E034335A31}">
          <x14:formula1>
            <xm:f>'NO BORRAR'!$H$2:$H$6</xm:f>
          </x14:formula1>
          <xm:sqref>A2:A301</xm:sqref>
        </x14:dataValidation>
        <x14:dataValidation type="list" allowBlank="1" showInputMessage="1" showErrorMessage="1" xr:uid="{E36FBE6F-0D11-4764-9DBE-B23C82B57FF8}">
          <x14:formula1>
            <xm:f>'NO BORRAR'!$G$16:$G$24</xm:f>
          </x14:formula1>
          <xm:sqref>C2:C301</xm:sqref>
        </x14:dataValidation>
        <x14:dataValidation type="list" allowBlank="1" showInputMessage="1" showErrorMessage="1" xr:uid="{655D0B25-FBD6-4EC6-AFD0-50384C0A96C0}">
          <x14:formula1>
            <xm:f>'NO BORRAR'!B2:B9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1E32-B65C-4E59-A300-800CCAA622C4}">
  <sheetPr codeName="Hoja2"/>
  <dimension ref="A1:I2"/>
  <sheetViews>
    <sheetView zoomScale="115" zoomScaleNormal="115" workbookViewId="0">
      <pane ySplit="1" topLeftCell="A2" activePane="bottomLeft" state="frozen"/>
      <selection pane="bottomLeft" activeCell="A2" sqref="A2:I2"/>
    </sheetView>
  </sheetViews>
  <sheetFormatPr baseColWidth="10" defaultColWidth="11.453125" defaultRowHeight="12.5" x14ac:dyDescent="0.25"/>
  <cols>
    <col min="1" max="1" width="47.36328125" style="13" bestFit="1" customWidth="1"/>
    <col min="2" max="2" width="16.453125" style="13" bestFit="1" customWidth="1"/>
    <col min="3" max="3" width="23.453125" style="13" bestFit="1" customWidth="1"/>
    <col min="4" max="4" width="25.36328125" style="12" bestFit="1" customWidth="1"/>
    <col min="5" max="5" width="13.453125" style="7" bestFit="1" customWidth="1"/>
    <col min="6" max="8" width="11.453125" style="7"/>
    <col min="9" max="9" width="19.54296875" style="7" bestFit="1" customWidth="1"/>
    <col min="10" max="16384" width="11.453125" style="7"/>
  </cols>
  <sheetData>
    <row r="1" spans="1:9" ht="13" x14ac:dyDescent="0.3">
      <c r="A1" s="21" t="s">
        <v>32</v>
      </c>
      <c r="B1" s="20" t="s">
        <v>8</v>
      </c>
      <c r="C1" s="20" t="s">
        <v>26</v>
      </c>
      <c r="D1" s="19" t="s">
        <v>20</v>
      </c>
      <c r="E1" s="19" t="s">
        <v>18</v>
      </c>
      <c r="F1" s="18" t="s">
        <v>7</v>
      </c>
      <c r="G1" s="17" t="s">
        <v>293</v>
      </c>
      <c r="H1" s="17" t="s">
        <v>425</v>
      </c>
      <c r="I1" s="83" t="s">
        <v>415</v>
      </c>
    </row>
    <row r="2" spans="1:9" ht="13.25" x14ac:dyDescent="0.25">
      <c r="A2" s="16"/>
      <c r="B2" s="16"/>
      <c r="C2" s="16"/>
      <c r="D2" s="15"/>
      <c r="E2" s="34"/>
      <c r="F2" s="14"/>
      <c r="G2" s="13"/>
      <c r="H2" s="13"/>
      <c r="I2" s="82"/>
    </row>
  </sheetData>
  <conditionalFormatting sqref="A2:C2">
    <cfRule type="cellIs" dxfId="1" priority="1" operator="equal">
      <formula>"SELECCIONAR"</formula>
    </cfRule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FE42-2044-440A-950E-3D7121777590}">
  <sheetPr codeName="Hoja3"/>
  <dimension ref="B1:Q237"/>
  <sheetViews>
    <sheetView zoomScaleNormal="100" workbookViewId="0">
      <selection activeCell="B1" sqref="B1"/>
    </sheetView>
  </sheetViews>
  <sheetFormatPr baseColWidth="10" defaultColWidth="11.453125" defaultRowHeight="12.5" x14ac:dyDescent="0.25"/>
  <cols>
    <col min="1" max="1" width="28.6328125" style="7" bestFit="1" customWidth="1"/>
    <col min="2" max="2" width="33.08984375" style="7" bestFit="1" customWidth="1"/>
    <col min="3" max="3" width="5.6328125" style="7" bestFit="1" customWidth="1"/>
    <col min="4" max="4" width="33.08984375" style="7" bestFit="1" customWidth="1"/>
    <col min="5" max="5" width="32.36328125" style="7" bestFit="1" customWidth="1"/>
    <col min="6" max="6" width="17.36328125" style="7" bestFit="1" customWidth="1"/>
    <col min="7" max="7" width="23.36328125" style="7" bestFit="1" customWidth="1"/>
    <col min="8" max="8" width="39.54296875" style="7" bestFit="1" customWidth="1"/>
    <col min="9" max="9" width="29.08984375" style="7" bestFit="1" customWidth="1"/>
    <col min="10" max="10" width="36.453125" style="7" customWidth="1"/>
    <col min="11" max="11" width="64.453125" style="7" bestFit="1" customWidth="1"/>
    <col min="12" max="12" width="77.08984375" style="7" customWidth="1"/>
    <col min="13" max="13" width="55.08984375" style="7" bestFit="1" customWidth="1"/>
    <col min="14" max="14" width="30.453125" style="7" bestFit="1" customWidth="1"/>
    <col min="15" max="15" width="43.08984375" style="7" bestFit="1" customWidth="1"/>
    <col min="16" max="16" width="95.08984375" style="7" bestFit="1" customWidth="1"/>
    <col min="17" max="16384" width="11.453125" style="7"/>
  </cols>
  <sheetData>
    <row r="1" spans="2:17" ht="12" customHeight="1" x14ac:dyDescent="0.35">
      <c r="B1" s="23" t="s">
        <v>33</v>
      </c>
      <c r="C1" s="23" t="s">
        <v>14</v>
      </c>
      <c r="D1" s="23" t="s">
        <v>12</v>
      </c>
      <c r="E1" s="23" t="s">
        <v>34</v>
      </c>
      <c r="F1" s="23" t="s">
        <v>10</v>
      </c>
      <c r="G1" s="23" t="s">
        <v>11</v>
      </c>
      <c r="H1" s="24" t="s">
        <v>21</v>
      </c>
      <c r="I1" s="25" t="s">
        <v>35</v>
      </c>
      <c r="J1" s="24" t="s">
        <v>22</v>
      </c>
      <c r="K1" s="24" t="s">
        <v>28</v>
      </c>
      <c r="L1" s="24" t="s">
        <v>29</v>
      </c>
      <c r="M1" s="24" t="s">
        <v>36</v>
      </c>
      <c r="N1" s="24" t="s">
        <v>37</v>
      </c>
      <c r="O1" s="24" t="s">
        <v>38</v>
      </c>
      <c r="P1" s="24" t="s">
        <v>39</v>
      </c>
      <c r="Q1" s="24" t="s">
        <v>6</v>
      </c>
    </row>
    <row r="2" spans="2:17" ht="12" customHeight="1" x14ac:dyDescent="0.35">
      <c r="B2" s="7" t="s">
        <v>426</v>
      </c>
      <c r="C2" s="7">
        <v>330</v>
      </c>
      <c r="D2" s="7">
        <v>241111014</v>
      </c>
      <c r="E2" s="8" t="s">
        <v>40</v>
      </c>
      <c r="F2" s="26">
        <v>45292</v>
      </c>
      <c r="G2" s="26">
        <v>45322</v>
      </c>
      <c r="H2" s="22" t="s">
        <v>19</v>
      </c>
      <c r="I2" s="7">
        <v>412001001</v>
      </c>
      <c r="J2" s="27" t="s">
        <v>426</v>
      </c>
      <c r="K2" s="27" t="s">
        <v>41</v>
      </c>
      <c r="L2" s="28" t="s">
        <v>42</v>
      </c>
      <c r="M2" s="28" t="str">
        <f t="shared" ref="M2:M21" si="0">K2&amp;"/"&amp;L2</f>
        <v>GASTOS 1ª NECESIDAD/TRANSPORTE PUBLICO 1ATP</v>
      </c>
      <c r="N2" s="28">
        <v>650000014</v>
      </c>
      <c r="O2" s="28" t="s">
        <v>369</v>
      </c>
      <c r="P2" s="28" t="str">
        <f>Tabla7[[#This Row],[Actuación]]&amp;"/"&amp;Tabla7[[#This Row],[Concepto]]</f>
        <v>AC PI VAL INICIAL 24 (24) 241111014/GASTOS 1ª NECESIDAD</v>
      </c>
      <c r="Q2" s="28" t="s">
        <v>43</v>
      </c>
    </row>
    <row r="3" spans="2:17" ht="12" customHeight="1" x14ac:dyDescent="0.35">
      <c r="B3" s="7" t="s">
        <v>427</v>
      </c>
      <c r="C3" s="7">
        <v>320</v>
      </c>
      <c r="D3" s="7">
        <v>241121024</v>
      </c>
      <c r="E3" s="8" t="s">
        <v>44</v>
      </c>
      <c r="F3" s="26">
        <v>45323</v>
      </c>
      <c r="G3" s="26">
        <v>45351</v>
      </c>
      <c r="H3" s="22" t="s">
        <v>0</v>
      </c>
      <c r="I3" s="7">
        <v>412001005</v>
      </c>
      <c r="J3" s="27" t="s">
        <v>426</v>
      </c>
      <c r="K3" s="27" t="s">
        <v>41</v>
      </c>
      <c r="L3" s="28" t="s">
        <v>45</v>
      </c>
      <c r="M3" s="28" t="str">
        <f t="shared" si="0"/>
        <v>GASTOS 1ª NECESIDAD/MEDICAMENTOS 1AM</v>
      </c>
      <c r="N3" s="28">
        <v>650000020</v>
      </c>
      <c r="O3" s="28" t="s">
        <v>368</v>
      </c>
      <c r="P3" s="28" t="str">
        <f>Tabla7[[#This Row],[Actuación]]&amp;"/"&amp;Tabla7[[#This Row],[Concepto]]</f>
        <v>AC PI VAL INICIAL 24 (24) 241111014/GASTOS 1ª NECESIDAD</v>
      </c>
      <c r="Q3" s="28" t="s">
        <v>46</v>
      </c>
    </row>
    <row r="4" spans="2:17" ht="12" customHeight="1" x14ac:dyDescent="0.35">
      <c r="B4" s="7" t="s">
        <v>428</v>
      </c>
      <c r="C4" s="7">
        <v>310</v>
      </c>
      <c r="D4" s="7">
        <v>243121114</v>
      </c>
      <c r="E4" s="8" t="s">
        <v>47</v>
      </c>
      <c r="F4" s="26">
        <v>45352</v>
      </c>
      <c r="G4" s="26">
        <v>45382</v>
      </c>
      <c r="H4" s="22" t="s">
        <v>20</v>
      </c>
      <c r="I4" s="7">
        <v>412001004</v>
      </c>
      <c r="J4" s="27" t="s">
        <v>426</v>
      </c>
      <c r="K4" s="27" t="s">
        <v>416</v>
      </c>
      <c r="L4" s="86" t="s">
        <v>63</v>
      </c>
      <c r="M4" s="86" t="str">
        <f t="shared" si="0"/>
        <v>TRANSVERSAL_NACIMIENTO DE HIJOS/ATNH</v>
      </c>
      <c r="N4" s="86">
        <v>650000024</v>
      </c>
      <c r="O4" s="86" t="s">
        <v>423</v>
      </c>
      <c r="P4" s="86" t="str">
        <f>Tabla7[[#This Row],[Actuación]]&amp;"/"&amp;Tabla7[[#This Row],[Concepto]]</f>
        <v>AC PI VAL INICIAL 24 (24) 241111014/TRANSVERSAL_NACIMIENTO DE HIJOS</v>
      </c>
      <c r="Q4" s="86" t="s">
        <v>63</v>
      </c>
    </row>
    <row r="5" spans="2:17" ht="12" customHeight="1" x14ac:dyDescent="0.35">
      <c r="B5" s="7" t="s">
        <v>429</v>
      </c>
      <c r="C5" s="7">
        <v>310</v>
      </c>
      <c r="D5" s="7">
        <v>243131114</v>
      </c>
      <c r="E5" s="31" t="s">
        <v>50</v>
      </c>
      <c r="F5" s="26">
        <v>45383</v>
      </c>
      <c r="G5" s="26">
        <v>45412</v>
      </c>
      <c r="H5" s="22" t="s">
        <v>18</v>
      </c>
      <c r="I5" s="7">
        <v>412001003</v>
      </c>
      <c r="J5" s="27" t="s">
        <v>426</v>
      </c>
      <c r="K5" s="86" t="s">
        <v>417</v>
      </c>
      <c r="L5" s="86" t="s">
        <v>66</v>
      </c>
      <c r="M5" s="86" t="str">
        <f t="shared" si="0"/>
        <v>TRANSVERSAL_AYUDAS DE CARÁCTER SANITARIO/GAFAS ATSANGA</v>
      </c>
      <c r="N5" s="86">
        <v>650000020</v>
      </c>
      <c r="O5" s="86" t="s">
        <v>299</v>
      </c>
      <c r="P5" s="86" t="str">
        <f>Tabla7[[#This Row],[Actuación]]&amp;"/"&amp;Tabla7[[#This Row],[Concepto]]</f>
        <v>AC PI VAL INICIAL 24 (24) 241111014/TRANSVERSAL_AYUDAS DE CARÁCTER SANITARIO</v>
      </c>
      <c r="Q5" s="86" t="s">
        <v>432</v>
      </c>
    </row>
    <row r="6" spans="2:17" ht="12" customHeight="1" x14ac:dyDescent="0.35">
      <c r="B6" s="7" t="s">
        <v>430</v>
      </c>
      <c r="C6" s="7">
        <v>320</v>
      </c>
      <c r="D6" s="7">
        <v>241131024</v>
      </c>
      <c r="E6" s="8" t="s">
        <v>51</v>
      </c>
      <c r="F6" s="26">
        <v>45413</v>
      </c>
      <c r="G6" s="26">
        <v>45443</v>
      </c>
      <c r="H6" s="79" t="s">
        <v>291</v>
      </c>
      <c r="I6" s="7">
        <v>412001001</v>
      </c>
      <c r="J6" s="27" t="s">
        <v>426</v>
      </c>
      <c r="K6" s="86" t="s">
        <v>417</v>
      </c>
      <c r="L6" s="86" t="s">
        <v>67</v>
      </c>
      <c r="M6" s="86" t="str">
        <f t="shared" si="0"/>
        <v>TRANSVERSAL_AYUDAS DE CARÁCTER SANITARIO/MATERIAL ORTOPROTÉSICO ATSANMO</v>
      </c>
      <c r="N6" s="86">
        <v>650000020</v>
      </c>
      <c r="O6" s="86" t="s">
        <v>300</v>
      </c>
      <c r="P6" s="86" t="str">
        <f>Tabla7[[#This Row],[Actuación]]&amp;"/"&amp;Tabla7[[#This Row],[Concepto]]</f>
        <v>AC PI VAL INICIAL 24 (24) 241111014/TRANSVERSAL_AYUDAS DE CARÁCTER SANITARIO</v>
      </c>
      <c r="Q6" s="86" t="s">
        <v>68</v>
      </c>
    </row>
    <row r="7" spans="2:17" ht="12" customHeight="1" x14ac:dyDescent="0.35">
      <c r="B7" s="7" t="s">
        <v>431</v>
      </c>
      <c r="C7" s="7">
        <v>320</v>
      </c>
      <c r="D7" s="7">
        <v>241171014</v>
      </c>
      <c r="E7" s="8" t="s">
        <v>54</v>
      </c>
      <c r="F7" s="26">
        <v>45444</v>
      </c>
      <c r="G7" s="26">
        <v>45473</v>
      </c>
      <c r="H7" s="22"/>
      <c r="J7" s="27" t="s">
        <v>426</v>
      </c>
      <c r="K7" s="86" t="s">
        <v>417</v>
      </c>
      <c r="L7" s="86" t="s">
        <v>69</v>
      </c>
      <c r="M7" s="86" t="str">
        <f t="shared" si="0"/>
        <v>TRANSVERSAL_AYUDAS DE CARÁCTER SANITARIO/TRATAMIENTOS DENTALES ATSANTDE</v>
      </c>
      <c r="N7" s="86">
        <v>650000020</v>
      </c>
      <c r="O7" s="86" t="s">
        <v>301</v>
      </c>
      <c r="P7" s="86" t="str">
        <f>Tabla7[[#This Row],[Actuación]]&amp;"/"&amp;Tabla7[[#This Row],[Concepto]]</f>
        <v>AC PI VAL INICIAL 24 (24) 241111014/TRANSVERSAL_AYUDAS DE CARÁCTER SANITARIO</v>
      </c>
      <c r="Q7" s="86" t="s">
        <v>433</v>
      </c>
    </row>
    <row r="8" spans="2:17" ht="12" customHeight="1" x14ac:dyDescent="0.35">
      <c r="B8" s="7" t="s">
        <v>424</v>
      </c>
      <c r="C8" s="7">
        <v>310</v>
      </c>
      <c r="D8" s="7">
        <v>233021114</v>
      </c>
      <c r="E8" s="8" t="s">
        <v>55</v>
      </c>
      <c r="F8" s="26">
        <v>45474</v>
      </c>
      <c r="G8" s="26">
        <v>45504</v>
      </c>
      <c r="H8" s="22"/>
      <c r="J8" s="27" t="s">
        <v>426</v>
      </c>
      <c r="K8" s="86" t="s">
        <v>417</v>
      </c>
      <c r="L8" s="86" t="s">
        <v>70</v>
      </c>
      <c r="M8" s="86" t="str">
        <f t="shared" si="0"/>
        <v>TRANSVERSAL_AYUDAS DE CARÁCTER SANITARIO/PRÓTESIS DENTALES REMOVIBLES ATSANPR</v>
      </c>
      <c r="N8" s="86">
        <v>650000020</v>
      </c>
      <c r="O8" s="86" t="s">
        <v>302</v>
      </c>
      <c r="P8" s="86" t="str">
        <f>Tabla7[[#This Row],[Actuación]]&amp;"/"&amp;Tabla7[[#This Row],[Concepto]]</f>
        <v>AC PI VAL INICIAL 24 (24) 241111014/TRANSVERSAL_AYUDAS DE CARÁCTER SANITARIO</v>
      </c>
      <c r="Q8" s="86" t="s">
        <v>434</v>
      </c>
    </row>
    <row r="9" spans="2:17" ht="12" customHeight="1" x14ac:dyDescent="0.35">
      <c r="B9" s="7" t="s">
        <v>472</v>
      </c>
      <c r="C9" s="7">
        <v>340</v>
      </c>
      <c r="D9" s="7">
        <v>226821604</v>
      </c>
      <c r="E9" s="8" t="s">
        <v>56</v>
      </c>
      <c r="F9" s="26">
        <v>45505</v>
      </c>
      <c r="G9" s="26">
        <v>45535</v>
      </c>
      <c r="H9" s="22"/>
      <c r="J9" s="27" t="s">
        <v>426</v>
      </c>
      <c r="K9" s="86" t="s">
        <v>418</v>
      </c>
      <c r="L9" s="86" t="s">
        <v>72</v>
      </c>
      <c r="M9" s="86" t="str">
        <f t="shared" si="0"/>
        <v>TRANSVERSAL_ADQUISICIÓN DE VESTUARIO/ATVES</v>
      </c>
      <c r="N9" s="86">
        <v>650000013</v>
      </c>
      <c r="O9" s="86" t="s">
        <v>303</v>
      </c>
      <c r="P9" s="86" t="str">
        <f>Tabla7[[#This Row],[Actuación]]&amp;"/"&amp;Tabla7[[#This Row],[Concepto]]</f>
        <v>AC PI VAL INICIAL 24 (24) 241111014/TRANSVERSAL_ADQUISICIÓN DE VESTUARIO</v>
      </c>
      <c r="Q9" s="86" t="s">
        <v>72</v>
      </c>
    </row>
    <row r="10" spans="2:17" ht="12" customHeight="1" x14ac:dyDescent="0.35">
      <c r="E10" s="8" t="s">
        <v>57</v>
      </c>
      <c r="F10" s="26">
        <v>45536</v>
      </c>
      <c r="G10" s="26">
        <v>45565</v>
      </c>
      <c r="H10" s="22"/>
      <c r="J10" s="27" t="s">
        <v>426</v>
      </c>
      <c r="K10" s="86" t="s">
        <v>419</v>
      </c>
      <c r="L10" s="86" t="s">
        <v>74</v>
      </c>
      <c r="M10" s="86" t="str">
        <f t="shared" si="0"/>
        <v>TRANSVERSAL_TRANSPORTE Y DESPLAZAMIENTO PARA GESTIONES/INCORPORACIÓN A DISPOSITIVO ATTPINCO</v>
      </c>
      <c r="N10" s="86">
        <v>650000015</v>
      </c>
      <c r="O10" s="86" t="s">
        <v>304</v>
      </c>
      <c r="P10" s="86" t="str">
        <f>Tabla7[[#This Row],[Actuación]]&amp;"/"&amp;Tabla7[[#This Row],[Concepto]]</f>
        <v>AC PI VAL INICIAL 24 (24) 241111014/TRANSVERSAL_TRANSPORTE Y DESPLAZAMIENTO PARA GESTIONES</v>
      </c>
      <c r="Q10" s="86" t="s">
        <v>435</v>
      </c>
    </row>
    <row r="11" spans="2:17" ht="12" customHeight="1" x14ac:dyDescent="0.35">
      <c r="E11" s="8" t="s">
        <v>58</v>
      </c>
      <c r="F11" s="26">
        <v>45566</v>
      </c>
      <c r="G11" s="26">
        <v>45596</v>
      </c>
      <c r="H11" s="22"/>
      <c r="J11" s="27" t="s">
        <v>426</v>
      </c>
      <c r="K11" s="86" t="s">
        <v>419</v>
      </c>
      <c r="L11" s="86" t="s">
        <v>76</v>
      </c>
      <c r="M11" s="86" t="str">
        <f t="shared" si="0"/>
        <v>TRANSVERSAL_TRANSPORTE Y DESPLAZAMIENTO PARA GESTIONES/INTRAPROVINCIAL TRANSPORTE SEGÚN TARIFA DEL TRANSPORTE PÚBLICO ATTPTIN</v>
      </c>
      <c r="N11" s="86">
        <v>650000014</v>
      </c>
      <c r="O11" s="86" t="s">
        <v>307</v>
      </c>
      <c r="P11" s="86" t="str">
        <f>Tabla7[[#This Row],[Actuación]]&amp;"/"&amp;Tabla7[[#This Row],[Concepto]]</f>
        <v>AC PI VAL INICIAL 24 (24) 241111014/TRANSVERSAL_TRANSPORTE Y DESPLAZAMIENTO PARA GESTIONES</v>
      </c>
      <c r="Q11" s="86" t="s">
        <v>436</v>
      </c>
    </row>
    <row r="12" spans="2:17" ht="12" customHeight="1" x14ac:dyDescent="0.35">
      <c r="E12" s="8" t="s">
        <v>59</v>
      </c>
      <c r="F12" s="26">
        <v>45597</v>
      </c>
      <c r="G12" s="26">
        <v>45626</v>
      </c>
      <c r="H12" s="22"/>
      <c r="J12" s="27" t="s">
        <v>426</v>
      </c>
      <c r="K12" s="86" t="s">
        <v>419</v>
      </c>
      <c r="L12" s="86" t="s">
        <v>78</v>
      </c>
      <c r="M12" s="86" t="str">
        <f t="shared" si="0"/>
        <v>TRANSVERSAL_TRANSPORTE Y DESPLAZAMIENTO PARA GESTIONES/INTRAPROVINCIAL TAXIS ATTPTIN</v>
      </c>
      <c r="N12" s="86">
        <v>650000015</v>
      </c>
      <c r="O12" s="86" t="s">
        <v>305</v>
      </c>
      <c r="P12" s="86" t="str">
        <f>Tabla7[[#This Row],[Actuación]]&amp;"/"&amp;Tabla7[[#This Row],[Concepto]]</f>
        <v>AC PI VAL INICIAL 24 (24) 241111014/TRANSVERSAL_TRANSPORTE Y DESPLAZAMIENTO PARA GESTIONES</v>
      </c>
      <c r="Q12" s="86" t="s">
        <v>436</v>
      </c>
    </row>
    <row r="13" spans="2:17" ht="12" customHeight="1" x14ac:dyDescent="0.35">
      <c r="E13" s="8" t="s">
        <v>60</v>
      </c>
      <c r="F13" s="26">
        <v>45627</v>
      </c>
      <c r="G13" s="26">
        <v>45657</v>
      </c>
      <c r="H13" s="22"/>
      <c r="J13" s="27" t="s">
        <v>426</v>
      </c>
      <c r="K13" s="86" t="s">
        <v>419</v>
      </c>
      <c r="L13" s="86" t="s">
        <v>80</v>
      </c>
      <c r="M13" s="86" t="str">
        <f t="shared" si="0"/>
        <v>TRANSVERSAL_TRANSPORTE Y DESPLAZAMIENTO PARA GESTIONES/EXTRAPROVINCIAL TRANSPORTE ATTPTEXT</v>
      </c>
      <c r="N13" s="86">
        <v>650000015</v>
      </c>
      <c r="O13" s="86" t="s">
        <v>306</v>
      </c>
      <c r="P13" s="86" t="str">
        <f>Tabla7[[#This Row],[Actuación]]&amp;"/"&amp;Tabla7[[#This Row],[Concepto]]</f>
        <v>AC PI VAL INICIAL 24 (24) 241111014/TRANSVERSAL_TRANSPORTE Y DESPLAZAMIENTO PARA GESTIONES</v>
      </c>
      <c r="Q13" s="86" t="s">
        <v>437</v>
      </c>
    </row>
    <row r="14" spans="2:17" ht="12" customHeight="1" x14ac:dyDescent="0.35">
      <c r="F14" s="22"/>
      <c r="G14" s="22"/>
      <c r="J14" s="27" t="s">
        <v>426</v>
      </c>
      <c r="K14" s="86" t="s">
        <v>419</v>
      </c>
      <c r="L14" s="86" t="s">
        <v>82</v>
      </c>
      <c r="M14" s="86" t="str">
        <f t="shared" si="0"/>
        <v>TRANSVERSAL_TRANSPORTE Y DESPLAZAMIENTO PARA GESTIONES/EXTRAPROVINCIAL ALOJAMIENTO ATTPTEXA</v>
      </c>
      <c r="N14" s="86">
        <v>650000015</v>
      </c>
      <c r="O14" s="86" t="s">
        <v>308</v>
      </c>
      <c r="P14" s="86" t="str">
        <f>Tabla7[[#This Row],[Actuación]]&amp;"/"&amp;Tabla7[[#This Row],[Concepto]]</f>
        <v>AC PI VAL INICIAL 24 (24) 241111014/TRANSVERSAL_TRANSPORTE Y DESPLAZAMIENTO PARA GESTIONES</v>
      </c>
      <c r="Q14" s="86" t="s">
        <v>438</v>
      </c>
    </row>
    <row r="15" spans="2:17" ht="12" customHeight="1" x14ac:dyDescent="0.35">
      <c r="D15" s="64" t="s">
        <v>22</v>
      </c>
      <c r="E15" s="64" t="s">
        <v>28</v>
      </c>
      <c r="F15" s="22"/>
      <c r="G15" s="23" t="s">
        <v>61</v>
      </c>
      <c r="H15" s="23" t="s">
        <v>13</v>
      </c>
      <c r="J15" s="27" t="s">
        <v>426</v>
      </c>
      <c r="K15" s="86" t="s">
        <v>419</v>
      </c>
      <c r="L15" s="86" t="s">
        <v>84</v>
      </c>
      <c r="M15" s="86" t="str">
        <f t="shared" si="0"/>
        <v>TRANSVERSAL_TRANSPORTE Y DESPLAZAMIENTO PARA GESTIONES/EXTRAPROVINCIAL MANUTENCIÓN ATTPTEXM</v>
      </c>
      <c r="N15" s="86">
        <v>650000015</v>
      </c>
      <c r="O15" s="86" t="s">
        <v>309</v>
      </c>
      <c r="P15" s="86" t="str">
        <f>Tabla7[[#This Row],[Actuación]]&amp;"/"&amp;Tabla7[[#This Row],[Concepto]]</f>
        <v>AC PI VAL INICIAL 24 (24) 241111014/TRANSVERSAL_TRANSPORTE Y DESPLAZAMIENTO PARA GESTIONES</v>
      </c>
      <c r="Q15" s="86" t="s">
        <v>439</v>
      </c>
    </row>
    <row r="16" spans="2:17" ht="12" customHeight="1" x14ac:dyDescent="0.35">
      <c r="D16" s="27" t="s">
        <v>426</v>
      </c>
      <c r="E16" s="27" t="s">
        <v>41</v>
      </c>
      <c r="F16" s="22"/>
      <c r="G16" s="7" t="s">
        <v>120</v>
      </c>
      <c r="H16" s="66" t="s">
        <v>121</v>
      </c>
      <c r="I16" s="25"/>
      <c r="J16" s="27" t="s">
        <v>426</v>
      </c>
      <c r="K16" s="86" t="s">
        <v>420</v>
      </c>
      <c r="L16" s="86" t="s">
        <v>85</v>
      </c>
      <c r="M16" s="86" t="str">
        <f t="shared" si="0"/>
        <v>TRANSVERSAL_EDUCATIVAS/EDUCACIÓN REGLADA ACTIVIDADES EXTRAESCOLARES ATEDUREXTR</v>
      </c>
      <c r="N16" s="86">
        <v>650000018</v>
      </c>
      <c r="O16" s="86" t="s">
        <v>310</v>
      </c>
      <c r="P16" s="86" t="str">
        <f>Tabla7[[#This Row],[Actuación]]&amp;"/"&amp;Tabla7[[#This Row],[Concepto]]</f>
        <v>AC PI VAL INICIAL 24 (24) 241111014/TRANSVERSAL_EDUCATIVAS</v>
      </c>
      <c r="Q16" s="86" t="s">
        <v>440</v>
      </c>
    </row>
    <row r="17" spans="4:17" ht="12" customHeight="1" x14ac:dyDescent="0.35">
      <c r="D17" s="27" t="s">
        <v>426</v>
      </c>
      <c r="E17" s="27" t="s">
        <v>416</v>
      </c>
      <c r="F17" s="22"/>
      <c r="G17" s="7" t="s">
        <v>123</v>
      </c>
      <c r="H17" s="66" t="s">
        <v>121</v>
      </c>
      <c r="I17" s="25"/>
      <c r="J17" s="27" t="s">
        <v>426</v>
      </c>
      <c r="K17" s="86" t="s">
        <v>420</v>
      </c>
      <c r="L17" s="86" t="s">
        <v>88</v>
      </c>
      <c r="M17" s="86" t="str">
        <f t="shared" si="0"/>
        <v>TRANSVERSAL_EDUCATIVAS/EDUCACIÓN REGLADA MATERIAL ESCOLAR ATEDURMATE</v>
      </c>
      <c r="N17" s="86">
        <v>650000018</v>
      </c>
      <c r="O17" s="86" t="s">
        <v>313</v>
      </c>
      <c r="P17" s="86" t="str">
        <f>Tabla7[[#This Row],[Actuación]]&amp;"/"&amp;Tabla7[[#This Row],[Concepto]]</f>
        <v>AC PI VAL INICIAL 24 (24) 241111014/TRANSVERSAL_EDUCATIVAS</v>
      </c>
      <c r="Q17" s="86" t="s">
        <v>441</v>
      </c>
    </row>
    <row r="18" spans="4:17" ht="12" customHeight="1" x14ac:dyDescent="0.35">
      <c r="D18" s="27" t="s">
        <v>426</v>
      </c>
      <c r="E18" s="27" t="s">
        <v>417</v>
      </c>
      <c r="F18" s="22"/>
      <c r="G18" s="7" t="s">
        <v>125</v>
      </c>
      <c r="H18" s="66" t="s">
        <v>121</v>
      </c>
      <c r="I18" s="25"/>
      <c r="J18" s="27" t="s">
        <v>426</v>
      </c>
      <c r="K18" s="86" t="s">
        <v>421</v>
      </c>
      <c r="L18" s="86" t="s">
        <v>100</v>
      </c>
      <c r="M18" s="86" t="str">
        <f t="shared" si="0"/>
        <v>TRANSVERSAL_OBTENCIÓN DE DOCUMENTOS/EXPEDICIÓN, HOMOLOGACIÓN Y TRAMITACIÓN DE DOCUMENTACIÓN ATDOCU</v>
      </c>
      <c r="N18" s="86">
        <v>650000023</v>
      </c>
      <c r="O18" s="86" t="s">
        <v>323</v>
      </c>
      <c r="P18" s="86" t="str">
        <f>Tabla7[[#This Row],[Actuación]]&amp;"/"&amp;Tabla7[[#This Row],[Concepto]]</f>
        <v>AC PI VAL INICIAL 24 (24) 241111014/TRANSVERSAL_OBTENCIÓN DE DOCUMENTOS</v>
      </c>
      <c r="Q18" s="86" t="s">
        <v>442</v>
      </c>
    </row>
    <row r="19" spans="4:17" ht="12" customHeight="1" x14ac:dyDescent="0.35">
      <c r="D19" s="27" t="s">
        <v>426</v>
      </c>
      <c r="E19" s="27" t="s">
        <v>418</v>
      </c>
      <c r="F19" s="22"/>
      <c r="G19" s="7" t="s">
        <v>127</v>
      </c>
      <c r="H19" s="66" t="s">
        <v>121</v>
      </c>
      <c r="I19" s="25"/>
      <c r="J19" s="27" t="s">
        <v>426</v>
      </c>
      <c r="K19" s="86" t="s">
        <v>422</v>
      </c>
      <c r="L19" s="86" t="s">
        <v>102</v>
      </c>
      <c r="M19" s="86" t="str">
        <f t="shared" si="0"/>
        <v>TRANSVERSAL_AYUDAS PARA LA REAGRUPACIÓN FAMILIAR/OBTENCIÓN DE DOCUMENTACIÓN ATREADOCU</v>
      </c>
      <c r="N19" s="86">
        <v>650000023</v>
      </c>
      <c r="O19" s="86" t="s">
        <v>324</v>
      </c>
      <c r="P19" s="86" t="str">
        <f>Tabla7[[#This Row],[Actuación]]&amp;"/"&amp;Tabla7[[#This Row],[Concepto]]</f>
        <v>AC PI VAL INICIAL 24 (24) 241111014/TRANSVERSAL_AYUDAS PARA LA REAGRUPACIÓN FAMILIAR</v>
      </c>
      <c r="Q19" s="86" t="s">
        <v>443</v>
      </c>
    </row>
    <row r="20" spans="4:17" ht="12" customHeight="1" x14ac:dyDescent="0.35">
      <c r="D20" s="27" t="s">
        <v>426</v>
      </c>
      <c r="E20" s="27" t="s">
        <v>419</v>
      </c>
      <c r="F20" s="22"/>
      <c r="G20" s="7" t="s">
        <v>129</v>
      </c>
      <c r="H20" s="66" t="s">
        <v>121</v>
      </c>
      <c r="I20" s="25"/>
      <c r="J20" s="27" t="s">
        <v>426</v>
      </c>
      <c r="K20" s="86" t="s">
        <v>422</v>
      </c>
      <c r="L20" s="86" t="s">
        <v>104</v>
      </c>
      <c r="M20" s="86" t="str">
        <f t="shared" si="0"/>
        <v>TRANSVERSAL_AYUDAS PARA LA REAGRUPACIÓN FAMILIAR/VIAJES, TRASLADOS Y ESTANCIAS NECESARIOS PARA LA LLEGADA A ESPAÑA ATREALLEG</v>
      </c>
      <c r="N20" s="86">
        <v>650000015</v>
      </c>
      <c r="O20" s="86" t="s">
        <v>325</v>
      </c>
      <c r="P20" s="86" t="str">
        <f>Tabla7[[#This Row],[Actuación]]&amp;"/"&amp;Tabla7[[#This Row],[Concepto]]</f>
        <v>AC PI VAL INICIAL 24 (24) 241111014/TRANSVERSAL_AYUDAS PARA LA REAGRUPACIÓN FAMILIAR</v>
      </c>
      <c r="Q20" s="86" t="s">
        <v>444</v>
      </c>
    </row>
    <row r="21" spans="4:17" ht="12" customHeight="1" x14ac:dyDescent="0.35">
      <c r="D21" s="27" t="s">
        <v>426</v>
      </c>
      <c r="E21" s="27" t="s">
        <v>420</v>
      </c>
      <c r="F21" s="22"/>
      <c r="G21" s="7" t="s">
        <v>131</v>
      </c>
      <c r="H21" s="66" t="s">
        <v>121</v>
      </c>
      <c r="I21" s="25"/>
      <c r="J21" s="27" t="s">
        <v>426</v>
      </c>
      <c r="K21" s="86" t="s">
        <v>422</v>
      </c>
      <c r="L21" s="86" t="s">
        <v>106</v>
      </c>
      <c r="M21" s="86" t="str">
        <f t="shared" si="0"/>
        <v>TRANSVERSAL_AYUDAS PARA LA REAGRUPACIÓN FAMILIAR/VIAJES, TRASLADOS Y ESTANCIAS EN ESPAÑA ATREAESTA</v>
      </c>
      <c r="N21" s="86">
        <v>650000015</v>
      </c>
      <c r="O21" s="86" t="s">
        <v>326</v>
      </c>
      <c r="P21" s="86" t="str">
        <f>Tabla7[[#This Row],[Actuación]]&amp;"/"&amp;Tabla7[[#This Row],[Concepto]]</f>
        <v>AC PI VAL INICIAL 24 (24) 241111014/TRANSVERSAL_AYUDAS PARA LA REAGRUPACIÓN FAMILIAR</v>
      </c>
      <c r="Q21" s="86" t="s">
        <v>445</v>
      </c>
    </row>
    <row r="22" spans="4:17" ht="12" customHeight="1" x14ac:dyDescent="0.35">
      <c r="D22" s="27" t="s">
        <v>426</v>
      </c>
      <c r="E22" s="27" t="s">
        <v>421</v>
      </c>
      <c r="F22" s="22"/>
      <c r="G22" s="7" t="s">
        <v>133</v>
      </c>
      <c r="H22" s="66" t="s">
        <v>121</v>
      </c>
      <c r="I22" s="25"/>
      <c r="J22" s="29" t="s">
        <v>427</v>
      </c>
      <c r="K22" s="29" t="s">
        <v>48</v>
      </c>
      <c r="L22" s="30" t="s">
        <v>49</v>
      </c>
      <c r="M22" s="30" t="str">
        <f>K22&amp;"/"&amp;L22</f>
        <v>GASTOS DE BOLSILLO/INDIVIDUAL 1FGBI</v>
      </c>
      <c r="N22" s="30">
        <v>650000025</v>
      </c>
      <c r="O22" s="30" t="s">
        <v>295</v>
      </c>
      <c r="P22" s="30" t="str">
        <f>Tabla7[[#This Row],[Actuación]]&amp;"/"&amp;Tabla7[[#This Row],[Concepto]]</f>
        <v>AC PI ACOGIDA 24 (24) 241121024/GASTOS DE BOLSILLO</v>
      </c>
      <c r="Q22" s="30" t="s">
        <v>446</v>
      </c>
    </row>
    <row r="23" spans="4:17" ht="12" customHeight="1" x14ac:dyDescent="0.35">
      <c r="D23" s="27" t="s">
        <v>426</v>
      </c>
      <c r="E23" s="27" t="s">
        <v>422</v>
      </c>
      <c r="G23" s="7" t="s">
        <v>134</v>
      </c>
      <c r="H23" s="66" t="s">
        <v>121</v>
      </c>
      <c r="I23" s="25"/>
      <c r="J23" s="29" t="s">
        <v>427</v>
      </c>
      <c r="K23" s="29" t="s">
        <v>48</v>
      </c>
      <c r="L23" s="30" t="s">
        <v>370</v>
      </c>
      <c r="M23" s="30" t="str">
        <f t="shared" ref="M23:M86" si="1">K23&amp;"/"&amp;L23</f>
        <v>GASTOS DE BOLSILLO/Menores de 18 años 1FGBM</v>
      </c>
      <c r="N23" s="30">
        <v>650000025</v>
      </c>
      <c r="O23" s="30" t="s">
        <v>296</v>
      </c>
      <c r="P23" s="30" t="str">
        <f>Tabla7[[#This Row],[Actuación]]&amp;"/"&amp;Tabla7[[#This Row],[Concepto]]</f>
        <v>AC PI ACOGIDA 24 (24) 241121024/GASTOS DE BOLSILLO</v>
      </c>
      <c r="Q23" s="30" t="s">
        <v>447</v>
      </c>
    </row>
    <row r="24" spans="4:17" ht="12" customHeight="1" x14ac:dyDescent="0.35">
      <c r="D24" s="29" t="s">
        <v>427</v>
      </c>
      <c r="E24" s="29" t="s">
        <v>48</v>
      </c>
      <c r="H24" s="66"/>
      <c r="J24" s="29" t="s">
        <v>427</v>
      </c>
      <c r="K24" s="29" t="s">
        <v>52</v>
      </c>
      <c r="L24" s="30" t="s">
        <v>53</v>
      </c>
      <c r="M24" s="30" t="str">
        <f t="shared" si="1"/>
        <v>MANUTENCIÓN/INDIVIDUAL 1FMI</v>
      </c>
      <c r="N24" s="30">
        <v>650000011</v>
      </c>
      <c r="O24" s="30" t="s">
        <v>297</v>
      </c>
      <c r="P24" s="30" t="str">
        <f>Tabla7[[#This Row],[Actuación]]&amp;"/"&amp;Tabla7[[#This Row],[Concepto]]</f>
        <v>AC PI ACOGIDA 24 (24) 241121024/MANUTENCIÓN</v>
      </c>
      <c r="Q24" s="30" t="s">
        <v>448</v>
      </c>
    </row>
    <row r="25" spans="4:17" ht="12" customHeight="1" x14ac:dyDescent="0.35">
      <c r="D25" s="29" t="s">
        <v>427</v>
      </c>
      <c r="E25" s="29" t="s">
        <v>52</v>
      </c>
      <c r="J25" s="29" t="s">
        <v>427</v>
      </c>
      <c r="K25" s="29" t="s">
        <v>52</v>
      </c>
      <c r="L25" s="30" t="s">
        <v>371</v>
      </c>
      <c r="M25" s="30" t="str">
        <f t="shared" si="1"/>
        <v>MANUTENCIÓN/UC2 1FMUC2</v>
      </c>
      <c r="N25" s="30">
        <v>650000011</v>
      </c>
      <c r="O25" s="30" t="s">
        <v>372</v>
      </c>
      <c r="P25" s="30" t="str">
        <f>Tabla7[[#This Row],[Actuación]]&amp;"/"&amp;Tabla7[[#This Row],[Concepto]]</f>
        <v>AC PI ACOGIDA 24 (24) 241121024/MANUTENCIÓN</v>
      </c>
      <c r="Q25" s="30" t="s">
        <v>449</v>
      </c>
    </row>
    <row r="26" spans="4:17" ht="12" customHeight="1" x14ac:dyDescent="0.35">
      <c r="D26" s="29" t="s">
        <v>427</v>
      </c>
      <c r="E26" s="29" t="s">
        <v>62</v>
      </c>
      <c r="J26" s="29" t="s">
        <v>427</v>
      </c>
      <c r="K26" s="29" t="s">
        <v>52</v>
      </c>
      <c r="L26" s="30" t="s">
        <v>373</v>
      </c>
      <c r="M26" s="30" t="str">
        <f t="shared" si="1"/>
        <v>MANUTENCIÓN/UC3 1FMUC3</v>
      </c>
      <c r="N26" s="30">
        <v>650000011</v>
      </c>
      <c r="O26" s="30" t="s">
        <v>374</v>
      </c>
      <c r="P26" s="30" t="str">
        <f>Tabla7[[#This Row],[Actuación]]&amp;"/"&amp;Tabla7[[#This Row],[Concepto]]</f>
        <v>AC PI ACOGIDA 24 (24) 241121024/MANUTENCIÓN</v>
      </c>
      <c r="Q26" s="30" t="s">
        <v>450</v>
      </c>
    </row>
    <row r="27" spans="4:17" ht="12" customHeight="1" x14ac:dyDescent="0.35">
      <c r="D27" s="29" t="s">
        <v>427</v>
      </c>
      <c r="E27" s="29" t="s">
        <v>64</v>
      </c>
      <c r="J27" s="29" t="s">
        <v>427</v>
      </c>
      <c r="K27" s="29" t="s">
        <v>52</v>
      </c>
      <c r="L27" s="30" t="s">
        <v>375</v>
      </c>
      <c r="M27" s="30" t="str">
        <f t="shared" si="1"/>
        <v>MANUTENCIÓN/UC4 1FMUC4</v>
      </c>
      <c r="N27" s="30">
        <v>650000011</v>
      </c>
      <c r="O27" s="30" t="s">
        <v>376</v>
      </c>
      <c r="P27" s="30" t="str">
        <f>Tabla7[[#This Row],[Actuación]]&amp;"/"&amp;Tabla7[[#This Row],[Concepto]]</f>
        <v>AC PI ACOGIDA 24 (24) 241121024/MANUTENCIÓN</v>
      </c>
      <c r="Q27" s="30" t="s">
        <v>451</v>
      </c>
    </row>
    <row r="28" spans="4:17" ht="12" customHeight="1" x14ac:dyDescent="0.35">
      <c r="D28" s="29" t="s">
        <v>427</v>
      </c>
      <c r="E28" s="29" t="s">
        <v>71</v>
      </c>
      <c r="J28" s="29" t="s">
        <v>427</v>
      </c>
      <c r="K28" s="29" t="s">
        <v>52</v>
      </c>
      <c r="L28" s="30" t="s">
        <v>377</v>
      </c>
      <c r="M28" s="30" t="str">
        <f t="shared" si="1"/>
        <v>MANUTENCIÓN/UC5 1FMUC5</v>
      </c>
      <c r="N28" s="30">
        <v>650000011</v>
      </c>
      <c r="O28" s="30" t="s">
        <v>378</v>
      </c>
      <c r="P28" s="30" t="str">
        <f>Tabla7[[#This Row],[Actuación]]&amp;"/"&amp;Tabla7[[#This Row],[Concepto]]</f>
        <v>AC PI ACOGIDA 24 (24) 241121024/MANUTENCIÓN</v>
      </c>
      <c r="Q28" s="30" t="s">
        <v>452</v>
      </c>
    </row>
    <row r="29" spans="4:17" ht="12" customHeight="1" x14ac:dyDescent="0.35">
      <c r="D29" s="29" t="s">
        <v>427</v>
      </c>
      <c r="E29" s="29" t="s">
        <v>73</v>
      </c>
      <c r="J29" s="29" t="s">
        <v>427</v>
      </c>
      <c r="K29" s="29" t="s">
        <v>52</v>
      </c>
      <c r="L29" s="30" t="s">
        <v>379</v>
      </c>
      <c r="M29" s="30" t="str">
        <f t="shared" si="1"/>
        <v>MANUTENCIÓN/UC6 1FMUC6</v>
      </c>
      <c r="N29" s="30">
        <v>650000011</v>
      </c>
      <c r="O29" s="30" t="s">
        <v>380</v>
      </c>
      <c r="P29" s="30" t="str">
        <f>Tabla7[[#This Row],[Actuación]]&amp;"/"&amp;Tabla7[[#This Row],[Concepto]]</f>
        <v>AC PI ACOGIDA 24 (24) 241121024/MANUTENCIÓN</v>
      </c>
      <c r="Q29" s="30" t="s">
        <v>453</v>
      </c>
    </row>
    <row r="30" spans="4:17" ht="12" customHeight="1" x14ac:dyDescent="0.35">
      <c r="D30" s="29" t="s">
        <v>427</v>
      </c>
      <c r="E30" s="29" t="s">
        <v>75</v>
      </c>
      <c r="J30" s="29" t="s">
        <v>427</v>
      </c>
      <c r="K30" s="29" t="s">
        <v>52</v>
      </c>
      <c r="L30" s="30" t="s">
        <v>381</v>
      </c>
      <c r="M30" s="30" t="str">
        <f t="shared" si="1"/>
        <v>MANUTENCIÓN/UC7 1FMUC7</v>
      </c>
      <c r="N30" s="30">
        <v>650000011</v>
      </c>
      <c r="O30" s="30" t="s">
        <v>382</v>
      </c>
      <c r="P30" s="30" t="str">
        <f>Tabla7[[#This Row],[Actuación]]&amp;"/"&amp;Tabla7[[#This Row],[Concepto]]</f>
        <v>AC PI ACOGIDA 24 (24) 241121024/MANUTENCIÓN</v>
      </c>
      <c r="Q30" s="30" t="s">
        <v>454</v>
      </c>
    </row>
    <row r="31" spans="4:17" ht="12" customHeight="1" x14ac:dyDescent="0.35">
      <c r="D31" s="29" t="s">
        <v>427</v>
      </c>
      <c r="E31" s="29" t="s">
        <v>77</v>
      </c>
      <c r="J31" s="29" t="s">
        <v>427</v>
      </c>
      <c r="K31" s="29" t="s">
        <v>52</v>
      </c>
      <c r="L31" s="30" t="s">
        <v>383</v>
      </c>
      <c r="M31" s="30" t="str">
        <f t="shared" si="1"/>
        <v>MANUTENCIÓN/UC8 1FMUC8</v>
      </c>
      <c r="N31" s="30">
        <v>650000011</v>
      </c>
      <c r="O31" s="30" t="s">
        <v>384</v>
      </c>
      <c r="P31" s="30" t="str">
        <f>Tabla7[[#This Row],[Actuación]]&amp;"/"&amp;Tabla7[[#This Row],[Concepto]]</f>
        <v>AC PI ACOGIDA 24 (24) 241121024/MANUTENCIÓN</v>
      </c>
      <c r="Q31" s="30" t="s">
        <v>455</v>
      </c>
    </row>
    <row r="32" spans="4:17" ht="12" customHeight="1" x14ac:dyDescent="0.35">
      <c r="D32" s="29" t="s">
        <v>427</v>
      </c>
      <c r="E32" s="29" t="s">
        <v>79</v>
      </c>
      <c r="J32" s="29" t="s">
        <v>427</v>
      </c>
      <c r="K32" s="29" t="s">
        <v>52</v>
      </c>
      <c r="L32" s="30" t="s">
        <v>385</v>
      </c>
      <c r="M32" s="30" t="str">
        <f t="shared" si="1"/>
        <v>MANUTENCIÓN/UC9 o mas 1FMUC9</v>
      </c>
      <c r="N32" s="30">
        <v>650000011</v>
      </c>
      <c r="O32" s="30" t="s">
        <v>386</v>
      </c>
      <c r="P32" s="30" t="str">
        <f>Tabla7[[#This Row],[Actuación]]&amp;"/"&amp;Tabla7[[#This Row],[Concepto]]</f>
        <v>AC PI ACOGIDA 24 (24) 241121024/MANUTENCIÓN</v>
      </c>
      <c r="Q32" s="30" t="s">
        <v>456</v>
      </c>
    </row>
    <row r="33" spans="4:17" ht="12" customHeight="1" x14ac:dyDescent="0.35">
      <c r="D33" s="29" t="s">
        <v>427</v>
      </c>
      <c r="E33" s="29" t="s">
        <v>81</v>
      </c>
      <c r="J33" s="29" t="s">
        <v>427</v>
      </c>
      <c r="K33" s="29" t="s">
        <v>62</v>
      </c>
      <c r="L33" s="30" t="s">
        <v>63</v>
      </c>
      <c r="M33" s="30" t="str">
        <f t="shared" si="1"/>
        <v>NACIMIENTO DE HIJOS/ATNH</v>
      </c>
      <c r="N33" s="30">
        <v>650000024</v>
      </c>
      <c r="O33" s="30" t="s">
        <v>423</v>
      </c>
      <c r="P33" s="30" t="str">
        <f>Tabla7[[#This Row],[Actuación]]&amp;"/"&amp;Tabla7[[#This Row],[Concepto]]</f>
        <v>AC PI ACOGIDA 24 (24) 241121024/NACIMIENTO DE HIJOS</v>
      </c>
      <c r="Q33" s="30" t="s">
        <v>63</v>
      </c>
    </row>
    <row r="34" spans="4:17" ht="12" customHeight="1" x14ac:dyDescent="0.35">
      <c r="D34" s="29" t="s">
        <v>427</v>
      </c>
      <c r="E34" s="29" t="s">
        <v>83</v>
      </c>
      <c r="J34" s="29" t="s">
        <v>427</v>
      </c>
      <c r="K34" s="29" t="s">
        <v>64</v>
      </c>
      <c r="L34" s="30" t="s">
        <v>65</v>
      </c>
      <c r="M34" s="30" t="str">
        <f t="shared" si="1"/>
        <v>AYUDAS DE CARÁCTER SANITARIO/MEDICAMENTOS ATSANMED</v>
      </c>
      <c r="N34" s="29">
        <v>650000020</v>
      </c>
      <c r="O34" s="30" t="s">
        <v>298</v>
      </c>
      <c r="P34" s="30" t="str">
        <f>Tabla7[[#This Row],[Actuación]]&amp;"/"&amp;Tabla7[[#This Row],[Concepto]]</f>
        <v>AC PI ACOGIDA 24 (24) 241121024/AYUDAS DE CARÁCTER SANITARIO</v>
      </c>
      <c r="Q34" s="30" t="s">
        <v>457</v>
      </c>
    </row>
    <row r="35" spans="4:17" ht="12" customHeight="1" x14ac:dyDescent="0.35">
      <c r="D35" s="32" t="s">
        <v>430</v>
      </c>
      <c r="E35" s="32" t="s">
        <v>48</v>
      </c>
      <c r="J35" s="29" t="s">
        <v>427</v>
      </c>
      <c r="K35" s="29" t="s">
        <v>64</v>
      </c>
      <c r="L35" s="30" t="s">
        <v>66</v>
      </c>
      <c r="M35" s="30" t="str">
        <f t="shared" si="1"/>
        <v>AYUDAS DE CARÁCTER SANITARIO/GAFAS ATSANGA</v>
      </c>
      <c r="N35" s="29">
        <v>650000020</v>
      </c>
      <c r="O35" s="30" t="s">
        <v>299</v>
      </c>
      <c r="P35" s="30" t="str">
        <f>Tabla7[[#This Row],[Actuación]]&amp;"/"&amp;Tabla7[[#This Row],[Concepto]]</f>
        <v>AC PI ACOGIDA 24 (24) 241121024/AYUDAS DE CARÁCTER SANITARIO</v>
      </c>
      <c r="Q35" s="30" t="s">
        <v>432</v>
      </c>
    </row>
    <row r="36" spans="4:17" ht="12" customHeight="1" x14ac:dyDescent="0.35">
      <c r="D36" s="32" t="s">
        <v>430</v>
      </c>
      <c r="E36" s="32" t="s">
        <v>52</v>
      </c>
      <c r="J36" s="29" t="s">
        <v>427</v>
      </c>
      <c r="K36" s="29" t="s">
        <v>64</v>
      </c>
      <c r="L36" s="30" t="s">
        <v>67</v>
      </c>
      <c r="M36" s="30" t="str">
        <f t="shared" si="1"/>
        <v>AYUDAS DE CARÁCTER SANITARIO/MATERIAL ORTOPROTÉSICO ATSANMO</v>
      </c>
      <c r="N36" s="29">
        <v>650000020</v>
      </c>
      <c r="O36" s="30" t="s">
        <v>300</v>
      </c>
      <c r="P36" s="30" t="str">
        <f>Tabla7[[#This Row],[Actuación]]&amp;"/"&amp;Tabla7[[#This Row],[Concepto]]</f>
        <v>AC PI ACOGIDA 24 (24) 241121024/AYUDAS DE CARÁCTER SANITARIO</v>
      </c>
      <c r="Q36" s="30" t="s">
        <v>68</v>
      </c>
    </row>
    <row r="37" spans="4:17" ht="12" customHeight="1" x14ac:dyDescent="0.35">
      <c r="D37" s="32" t="s">
        <v>430</v>
      </c>
      <c r="E37" s="32" t="s">
        <v>62</v>
      </c>
      <c r="J37" s="29" t="s">
        <v>427</v>
      </c>
      <c r="K37" s="29" t="s">
        <v>64</v>
      </c>
      <c r="L37" s="30" t="s">
        <v>69</v>
      </c>
      <c r="M37" s="30" t="str">
        <f t="shared" si="1"/>
        <v>AYUDAS DE CARÁCTER SANITARIO/TRATAMIENTOS DENTALES ATSANTDE</v>
      </c>
      <c r="N37" s="29">
        <v>650000020</v>
      </c>
      <c r="O37" s="30" t="s">
        <v>301</v>
      </c>
      <c r="P37" s="30" t="str">
        <f>Tabla7[[#This Row],[Actuación]]&amp;"/"&amp;Tabla7[[#This Row],[Concepto]]</f>
        <v>AC PI ACOGIDA 24 (24) 241121024/AYUDAS DE CARÁCTER SANITARIO</v>
      </c>
      <c r="Q37" s="30" t="s">
        <v>433</v>
      </c>
    </row>
    <row r="38" spans="4:17" ht="12" customHeight="1" x14ac:dyDescent="0.35">
      <c r="D38" s="32" t="s">
        <v>430</v>
      </c>
      <c r="E38" s="32" t="s">
        <v>64</v>
      </c>
      <c r="J38" s="29" t="s">
        <v>427</v>
      </c>
      <c r="K38" s="29" t="s">
        <v>64</v>
      </c>
      <c r="L38" s="30" t="s">
        <v>70</v>
      </c>
      <c r="M38" s="30" t="str">
        <f t="shared" si="1"/>
        <v>AYUDAS DE CARÁCTER SANITARIO/PRÓTESIS DENTALES REMOVIBLES ATSANPR</v>
      </c>
      <c r="N38" s="29">
        <v>650000020</v>
      </c>
      <c r="O38" s="30" t="s">
        <v>302</v>
      </c>
      <c r="P38" s="30" t="str">
        <f>Tabla7[[#This Row],[Actuación]]&amp;"/"&amp;Tabla7[[#This Row],[Concepto]]</f>
        <v>AC PI ACOGIDA 24 (24) 241121024/AYUDAS DE CARÁCTER SANITARIO</v>
      </c>
      <c r="Q38" s="30" t="s">
        <v>434</v>
      </c>
    </row>
    <row r="39" spans="4:17" ht="12" customHeight="1" x14ac:dyDescent="0.35">
      <c r="D39" s="32" t="s">
        <v>430</v>
      </c>
      <c r="E39" s="32" t="s">
        <v>71</v>
      </c>
      <c r="J39" s="29" t="s">
        <v>427</v>
      </c>
      <c r="K39" s="29" t="s">
        <v>71</v>
      </c>
      <c r="L39" s="30" t="s">
        <v>72</v>
      </c>
      <c r="M39" s="30" t="str">
        <f t="shared" si="1"/>
        <v>ADQUISICIÓN DE VESTUARIO/ATVES</v>
      </c>
      <c r="N39" s="29">
        <v>650000013</v>
      </c>
      <c r="O39" s="30" t="s">
        <v>303</v>
      </c>
      <c r="P39" s="30" t="str">
        <f>Tabla7[[#This Row],[Actuación]]&amp;"/"&amp;Tabla7[[#This Row],[Concepto]]</f>
        <v>AC PI ACOGIDA 24 (24) 241121024/ADQUISICIÓN DE VESTUARIO</v>
      </c>
      <c r="Q39" s="30" t="s">
        <v>72</v>
      </c>
    </row>
    <row r="40" spans="4:17" ht="12" customHeight="1" x14ac:dyDescent="0.35">
      <c r="D40" s="32" t="s">
        <v>430</v>
      </c>
      <c r="E40" s="32" t="s">
        <v>73</v>
      </c>
      <c r="J40" s="29" t="s">
        <v>427</v>
      </c>
      <c r="K40" s="29" t="s">
        <v>73</v>
      </c>
      <c r="L40" s="30" t="s">
        <v>74</v>
      </c>
      <c r="M40" s="30" t="str">
        <f t="shared" si="1"/>
        <v>TRANSPORTE Y DESPLAZAMIENTO PARA GESTIONES/INCORPORACIÓN A DISPOSITIVO ATTPINCO</v>
      </c>
      <c r="N40" s="29">
        <v>650000015</v>
      </c>
      <c r="O40" s="30" t="s">
        <v>304</v>
      </c>
      <c r="P40" s="30" t="str">
        <f>Tabla7[[#This Row],[Actuación]]&amp;"/"&amp;Tabla7[[#This Row],[Concepto]]</f>
        <v>AC PI ACOGIDA 24 (24) 241121024/TRANSPORTE Y DESPLAZAMIENTO PARA GESTIONES</v>
      </c>
      <c r="Q40" s="30" t="s">
        <v>435</v>
      </c>
    </row>
    <row r="41" spans="4:17" ht="12" customHeight="1" x14ac:dyDescent="0.35">
      <c r="D41" s="32" t="s">
        <v>430</v>
      </c>
      <c r="E41" s="32" t="s">
        <v>75</v>
      </c>
      <c r="J41" s="29" t="s">
        <v>427</v>
      </c>
      <c r="K41" s="29" t="s">
        <v>73</v>
      </c>
      <c r="L41" s="30" t="s">
        <v>76</v>
      </c>
      <c r="M41" s="30" t="str">
        <f t="shared" si="1"/>
        <v>TRANSPORTE Y DESPLAZAMIENTO PARA GESTIONES/INTRAPROVINCIAL TRANSPORTE SEGÚN TARIFA DEL TRANSPORTE PÚBLICO ATTPTIN</v>
      </c>
      <c r="N41" s="29">
        <v>650000014</v>
      </c>
      <c r="O41" s="30" t="s">
        <v>307</v>
      </c>
      <c r="P41" s="30" t="str">
        <f>Tabla7[[#This Row],[Actuación]]&amp;"/"&amp;Tabla7[[#This Row],[Concepto]]</f>
        <v>AC PI ACOGIDA 24 (24) 241121024/TRANSPORTE Y DESPLAZAMIENTO PARA GESTIONES</v>
      </c>
      <c r="Q41" s="30" t="s">
        <v>436</v>
      </c>
    </row>
    <row r="42" spans="4:17" ht="12" customHeight="1" x14ac:dyDescent="0.35">
      <c r="D42" s="32" t="s">
        <v>430</v>
      </c>
      <c r="E42" s="32" t="s">
        <v>77</v>
      </c>
      <c r="J42" s="29" t="s">
        <v>427</v>
      </c>
      <c r="K42" s="29" t="s">
        <v>73</v>
      </c>
      <c r="L42" s="30" t="s">
        <v>78</v>
      </c>
      <c r="M42" s="30" t="str">
        <f t="shared" si="1"/>
        <v>TRANSPORTE Y DESPLAZAMIENTO PARA GESTIONES/INTRAPROVINCIAL TAXIS ATTPTIN</v>
      </c>
      <c r="N42" s="29">
        <v>650000015</v>
      </c>
      <c r="O42" s="30" t="s">
        <v>305</v>
      </c>
      <c r="P42" s="30" t="str">
        <f>Tabla7[[#This Row],[Actuación]]&amp;"/"&amp;Tabla7[[#This Row],[Concepto]]</f>
        <v>AC PI ACOGIDA 24 (24) 241121024/TRANSPORTE Y DESPLAZAMIENTO PARA GESTIONES</v>
      </c>
      <c r="Q42" s="30" t="s">
        <v>436</v>
      </c>
    </row>
    <row r="43" spans="4:17" ht="12" customHeight="1" x14ac:dyDescent="0.35">
      <c r="D43" s="32" t="s">
        <v>430</v>
      </c>
      <c r="E43" s="32" t="s">
        <v>79</v>
      </c>
      <c r="J43" s="29" t="s">
        <v>427</v>
      </c>
      <c r="K43" s="29" t="s">
        <v>73</v>
      </c>
      <c r="L43" s="29" t="s">
        <v>80</v>
      </c>
      <c r="M43" s="30" t="str">
        <f t="shared" si="1"/>
        <v>TRANSPORTE Y DESPLAZAMIENTO PARA GESTIONES/EXTRAPROVINCIAL TRANSPORTE ATTPTEXT</v>
      </c>
      <c r="N43" s="29">
        <v>650000015</v>
      </c>
      <c r="O43" s="29" t="s">
        <v>306</v>
      </c>
      <c r="P43" s="29" t="str">
        <f>Tabla7[[#This Row],[Actuación]]&amp;"/"&amp;Tabla7[[#This Row],[Concepto]]</f>
        <v>AC PI ACOGIDA 24 (24) 241121024/TRANSPORTE Y DESPLAZAMIENTO PARA GESTIONES</v>
      </c>
      <c r="Q43" s="29" t="s">
        <v>437</v>
      </c>
    </row>
    <row r="44" spans="4:17" ht="12" customHeight="1" x14ac:dyDescent="0.35">
      <c r="D44" s="32" t="s">
        <v>430</v>
      </c>
      <c r="E44" s="32" t="s">
        <v>81</v>
      </c>
      <c r="J44" s="29" t="s">
        <v>427</v>
      </c>
      <c r="K44" s="29" t="s">
        <v>73</v>
      </c>
      <c r="L44" s="29" t="s">
        <v>82</v>
      </c>
      <c r="M44" s="30" t="str">
        <f t="shared" si="1"/>
        <v>TRANSPORTE Y DESPLAZAMIENTO PARA GESTIONES/EXTRAPROVINCIAL ALOJAMIENTO ATTPTEXA</v>
      </c>
      <c r="N44" s="29">
        <v>650000015</v>
      </c>
      <c r="O44" s="29" t="s">
        <v>308</v>
      </c>
      <c r="P44" s="29" t="str">
        <f>Tabla7[[#This Row],[Actuación]]&amp;"/"&amp;Tabla7[[#This Row],[Concepto]]</f>
        <v>AC PI ACOGIDA 24 (24) 241121024/TRANSPORTE Y DESPLAZAMIENTO PARA GESTIONES</v>
      </c>
      <c r="Q44" s="29" t="s">
        <v>438</v>
      </c>
    </row>
    <row r="45" spans="4:17" ht="12" customHeight="1" x14ac:dyDescent="0.35">
      <c r="D45" s="32" t="s">
        <v>430</v>
      </c>
      <c r="E45" s="32" t="s">
        <v>83</v>
      </c>
      <c r="J45" s="29" t="s">
        <v>427</v>
      </c>
      <c r="K45" s="29" t="s">
        <v>73</v>
      </c>
      <c r="L45" s="29" t="s">
        <v>84</v>
      </c>
      <c r="M45" s="30" t="str">
        <f t="shared" si="1"/>
        <v>TRANSPORTE Y DESPLAZAMIENTO PARA GESTIONES/EXTRAPROVINCIAL MANUTENCIÓN ATTPTEXM</v>
      </c>
      <c r="N45" s="29">
        <v>650000015</v>
      </c>
      <c r="O45" s="29" t="s">
        <v>309</v>
      </c>
      <c r="P45" s="29" t="str">
        <f>Tabla7[[#This Row],[Actuación]]&amp;"/"&amp;Tabla7[[#This Row],[Concepto]]</f>
        <v>AC PI ACOGIDA 24 (24) 241121024/TRANSPORTE Y DESPLAZAMIENTO PARA GESTIONES</v>
      </c>
      <c r="Q45" s="29" t="s">
        <v>439</v>
      </c>
    </row>
    <row r="46" spans="4:17" ht="12" customHeight="1" x14ac:dyDescent="0.35">
      <c r="D46" s="33" t="s">
        <v>428</v>
      </c>
      <c r="E46" s="33" t="s">
        <v>96</v>
      </c>
      <c r="J46" s="29" t="s">
        <v>427</v>
      </c>
      <c r="K46" s="29" t="s">
        <v>75</v>
      </c>
      <c r="L46" s="29" t="s">
        <v>85</v>
      </c>
      <c r="M46" s="30" t="str">
        <f t="shared" si="1"/>
        <v>EDUCATIVAS/EDUCACIÓN REGLADA ACTIVIDADES EXTRAESCOLARES ATEDUREXTR</v>
      </c>
      <c r="N46" s="29">
        <v>650000018</v>
      </c>
      <c r="O46" s="29" t="s">
        <v>310</v>
      </c>
      <c r="P46" s="29" t="str">
        <f>Tabla7[[#This Row],[Actuación]]&amp;"/"&amp;Tabla7[[#This Row],[Concepto]]</f>
        <v>AC PI ACOGIDA 24 (24) 241121024/EDUCATIVAS</v>
      </c>
      <c r="Q46" s="29" t="s">
        <v>440</v>
      </c>
    </row>
    <row r="47" spans="4:17" ht="12" customHeight="1" x14ac:dyDescent="0.35">
      <c r="D47" s="33" t="s">
        <v>428</v>
      </c>
      <c r="E47" s="33" t="s">
        <v>52</v>
      </c>
      <c r="J47" s="29" t="s">
        <v>427</v>
      </c>
      <c r="K47" s="29" t="s">
        <v>75</v>
      </c>
      <c r="L47" s="29" t="s">
        <v>86</v>
      </c>
      <c r="M47" s="30" t="str">
        <f t="shared" si="1"/>
        <v>EDUCATIVAS/EDUCACIÓN REGLADA COMEDOR ESCOLAR ATEDURCOM</v>
      </c>
      <c r="N47" s="29">
        <v>650000018</v>
      </c>
      <c r="O47" s="29" t="s">
        <v>311</v>
      </c>
      <c r="P47" s="29" t="str">
        <f>Tabla7[[#This Row],[Actuación]]&amp;"/"&amp;Tabla7[[#This Row],[Concepto]]</f>
        <v>AC PI ACOGIDA 24 (24) 241121024/EDUCATIVAS</v>
      </c>
      <c r="Q47" s="29" t="s">
        <v>458</v>
      </c>
    </row>
    <row r="48" spans="4:17" ht="12" customHeight="1" x14ac:dyDescent="0.35">
      <c r="D48" s="33" t="s">
        <v>428</v>
      </c>
      <c r="E48" s="33" t="s">
        <v>99</v>
      </c>
      <c r="J48" s="29" t="s">
        <v>427</v>
      </c>
      <c r="K48" s="29" t="s">
        <v>75</v>
      </c>
      <c r="L48" s="29" t="s">
        <v>87</v>
      </c>
      <c r="M48" s="30" t="str">
        <f t="shared" si="1"/>
        <v>EDUCATIVAS/EDUCACIÓN REGLADA CUOTAS ASOC. MADRES Y PADRES ATEDURAMPA</v>
      </c>
      <c r="N48" s="29">
        <v>650000018</v>
      </c>
      <c r="O48" s="29" t="s">
        <v>312</v>
      </c>
      <c r="P48" s="29" t="str">
        <f>Tabla7[[#This Row],[Actuación]]&amp;"/"&amp;Tabla7[[#This Row],[Concepto]]</f>
        <v>AC PI ACOGIDA 24 (24) 241121024/EDUCATIVAS</v>
      </c>
      <c r="Q48" s="29" t="s">
        <v>459</v>
      </c>
    </row>
    <row r="49" spans="4:17" ht="12" customHeight="1" x14ac:dyDescent="0.35">
      <c r="D49" s="33" t="s">
        <v>428</v>
      </c>
      <c r="E49" s="33" t="s">
        <v>101</v>
      </c>
      <c r="J49" s="29" t="s">
        <v>427</v>
      </c>
      <c r="K49" s="29" t="s">
        <v>75</v>
      </c>
      <c r="L49" s="29" t="s">
        <v>88</v>
      </c>
      <c r="M49" s="30" t="str">
        <f t="shared" si="1"/>
        <v>EDUCATIVAS/EDUCACIÓN REGLADA MATERIAL ESCOLAR ATEDURMATE</v>
      </c>
      <c r="N49" s="29">
        <v>650000018</v>
      </c>
      <c r="O49" s="29" t="s">
        <v>313</v>
      </c>
      <c r="P49" s="29" t="str">
        <f>Tabla7[[#This Row],[Actuación]]&amp;"/"&amp;Tabla7[[#This Row],[Concepto]]</f>
        <v>AC PI ACOGIDA 24 (24) 241121024/EDUCATIVAS</v>
      </c>
      <c r="Q49" s="29" t="s">
        <v>441</v>
      </c>
    </row>
    <row r="50" spans="4:17" ht="12" customHeight="1" x14ac:dyDescent="0.35">
      <c r="D50" s="33" t="s">
        <v>428</v>
      </c>
      <c r="E50" s="33" t="s">
        <v>103</v>
      </c>
      <c r="J50" s="29" t="s">
        <v>427</v>
      </c>
      <c r="K50" s="29" t="s">
        <v>75</v>
      </c>
      <c r="L50" s="29" t="s">
        <v>89</v>
      </c>
      <c r="M50" s="30" t="str">
        <f t="shared" si="1"/>
        <v>EDUCATIVAS/EDUCACIÓN REGLADA MATRÍCULA ATEDURMA</v>
      </c>
      <c r="N50" s="29">
        <v>650000018</v>
      </c>
      <c r="O50" s="29" t="s">
        <v>314</v>
      </c>
      <c r="P50" s="29" t="str">
        <f>Tabla7[[#This Row],[Actuación]]&amp;"/"&amp;Tabla7[[#This Row],[Concepto]]</f>
        <v>AC PI ACOGIDA 24 (24) 241121024/EDUCATIVAS</v>
      </c>
      <c r="Q50" s="29" t="s">
        <v>460</v>
      </c>
    </row>
    <row r="51" spans="4:17" ht="12" customHeight="1" x14ac:dyDescent="0.35">
      <c r="D51" s="33" t="s">
        <v>428</v>
      </c>
      <c r="E51" s="33" t="s">
        <v>105</v>
      </c>
      <c r="J51" s="29" t="s">
        <v>427</v>
      </c>
      <c r="K51" s="29" t="s">
        <v>75</v>
      </c>
      <c r="L51" s="29" t="s">
        <v>90</v>
      </c>
      <c r="M51" s="30" t="str">
        <f t="shared" si="1"/>
        <v>EDUCATIVAS/EDUCACIÓN REGLADA SEGURO ESCOLAR OBLIGATORIO ATEDURSEO</v>
      </c>
      <c r="N51" s="29">
        <v>650000018</v>
      </c>
      <c r="O51" s="29" t="s">
        <v>315</v>
      </c>
      <c r="P51" s="29" t="str">
        <f>Tabla7[[#This Row],[Actuación]]&amp;"/"&amp;Tabla7[[#This Row],[Concepto]]</f>
        <v>AC PI ACOGIDA 24 (24) 241121024/EDUCATIVAS</v>
      </c>
      <c r="Q51" s="29" t="s">
        <v>461</v>
      </c>
    </row>
    <row r="52" spans="4:17" ht="12" customHeight="1" x14ac:dyDescent="0.35">
      <c r="D52" s="33" t="s">
        <v>428</v>
      </c>
      <c r="E52" s="33" t="s">
        <v>107</v>
      </c>
      <c r="J52" s="29" t="s">
        <v>427</v>
      </c>
      <c r="K52" s="29" t="s">
        <v>75</v>
      </c>
      <c r="L52" s="29" t="s">
        <v>91</v>
      </c>
      <c r="M52" s="30" t="str">
        <f t="shared" si="1"/>
        <v>EDUCATIVAS/EDUCACIÓN REGLADA TRANSPORTE ESCOLAR ATEDURTPT</v>
      </c>
      <c r="N52" s="29">
        <v>650000018</v>
      </c>
      <c r="O52" s="29" t="s">
        <v>316</v>
      </c>
      <c r="P52" s="29" t="str">
        <f>Tabla7[[#This Row],[Actuación]]&amp;"/"&amp;Tabla7[[#This Row],[Concepto]]</f>
        <v>AC PI ACOGIDA 24 (24) 241121024/EDUCATIVAS</v>
      </c>
      <c r="Q52" s="29" t="s">
        <v>462</v>
      </c>
    </row>
    <row r="53" spans="4:17" ht="12" customHeight="1" x14ac:dyDescent="0.35">
      <c r="D53" s="33" t="s">
        <v>428</v>
      </c>
      <c r="E53" s="33" t="s">
        <v>108</v>
      </c>
      <c r="J53" s="29" t="s">
        <v>427</v>
      </c>
      <c r="K53" s="29" t="s">
        <v>75</v>
      </c>
      <c r="L53" s="29" t="s">
        <v>92</v>
      </c>
      <c r="M53" s="30" t="str">
        <f t="shared" si="1"/>
        <v>EDUCATIVAS/EDUCACIÓN REGLADA UNIFORMES ESCOLARES ATEDURUNI</v>
      </c>
      <c r="N53" s="29">
        <v>650000018</v>
      </c>
      <c r="O53" s="29" t="s">
        <v>317</v>
      </c>
      <c r="P53" s="29" t="str">
        <f>Tabla7[[#This Row],[Actuación]]&amp;"/"&amp;Tabla7[[#This Row],[Concepto]]</f>
        <v>AC PI ACOGIDA 24 (24) 241121024/EDUCATIVAS</v>
      </c>
      <c r="Q53" s="29" t="s">
        <v>463</v>
      </c>
    </row>
    <row r="54" spans="4:17" ht="12" customHeight="1" x14ac:dyDescent="0.35">
      <c r="D54" s="33" t="s">
        <v>428</v>
      </c>
      <c r="E54" s="33" t="s">
        <v>109</v>
      </c>
      <c r="J54" s="29" t="s">
        <v>427</v>
      </c>
      <c r="K54" s="29" t="s">
        <v>75</v>
      </c>
      <c r="L54" s="29" t="s">
        <v>93</v>
      </c>
      <c r="M54" s="30" t="str">
        <f t="shared" si="1"/>
        <v>EDUCATIVAS/GUARDERÍA MATRÍCULA ATEDUGUMA</v>
      </c>
      <c r="N54" s="29">
        <v>650000017</v>
      </c>
      <c r="O54" s="29" t="s">
        <v>318</v>
      </c>
      <c r="P54" s="29" t="str">
        <f>Tabla7[[#This Row],[Actuación]]&amp;"/"&amp;Tabla7[[#This Row],[Concepto]]</f>
        <v>AC PI ACOGIDA 24 (24) 241121024/EDUCATIVAS</v>
      </c>
      <c r="Q54" s="29" t="s">
        <v>464</v>
      </c>
    </row>
    <row r="55" spans="4:17" ht="12" customHeight="1" x14ac:dyDescent="0.35">
      <c r="D55" s="33" t="s">
        <v>428</v>
      </c>
      <c r="E55" s="33" t="s">
        <v>110</v>
      </c>
      <c r="J55" s="29" t="s">
        <v>427</v>
      </c>
      <c r="K55" s="29" t="s">
        <v>75</v>
      </c>
      <c r="L55" s="29" t="s">
        <v>94</v>
      </c>
      <c r="M55" s="30" t="str">
        <f t="shared" si="1"/>
        <v>EDUCATIVAS/GUARDERÍA MENSUALIDAD ATEDUGUME</v>
      </c>
      <c r="N55" s="29">
        <v>650000017</v>
      </c>
      <c r="O55" s="29" t="s">
        <v>319</v>
      </c>
      <c r="P55" s="29" t="str">
        <f>Tabla7[[#This Row],[Actuación]]&amp;"/"&amp;Tabla7[[#This Row],[Concepto]]</f>
        <v>AC PI ACOGIDA 24 (24) 241121024/EDUCATIVAS</v>
      </c>
      <c r="Q55" s="29" t="s">
        <v>465</v>
      </c>
    </row>
    <row r="56" spans="4:17" ht="12" customHeight="1" x14ac:dyDescent="0.35">
      <c r="D56" s="33" t="s">
        <v>428</v>
      </c>
      <c r="E56" s="33" t="s">
        <v>111</v>
      </c>
      <c r="J56" s="29" t="s">
        <v>427</v>
      </c>
      <c r="K56" s="29" t="s">
        <v>77</v>
      </c>
      <c r="L56" s="29" t="s">
        <v>95</v>
      </c>
      <c r="M56" s="30" t="str">
        <f t="shared" si="1"/>
        <v>CONTEXTUALIZACIÓN Y HABILIDADES SOCIALES/MATRÍCULA Y/O MENSUALIDADES ATCONMM</v>
      </c>
      <c r="N56" s="29">
        <v>650000018</v>
      </c>
      <c r="O56" s="29" t="s">
        <v>320</v>
      </c>
      <c r="P56" s="29" t="str">
        <f>Tabla7[[#This Row],[Actuación]]&amp;"/"&amp;Tabla7[[#This Row],[Concepto]]</f>
        <v>AC PI ACOGIDA 24 (24) 241121024/CONTEXTUALIZACIÓN Y HABILIDADES SOCIALES</v>
      </c>
      <c r="Q56" s="29" t="s">
        <v>466</v>
      </c>
    </row>
    <row r="57" spans="4:17" ht="12" customHeight="1" x14ac:dyDescent="0.35">
      <c r="D57" s="33" t="s">
        <v>428</v>
      </c>
      <c r="E57" s="33" t="s">
        <v>112</v>
      </c>
      <c r="J57" s="29" t="s">
        <v>427</v>
      </c>
      <c r="K57" s="29" t="s">
        <v>77</v>
      </c>
      <c r="L57" s="29" t="s">
        <v>97</v>
      </c>
      <c r="M57" s="30" t="str">
        <f t="shared" si="1"/>
        <v>CONTEXTUALIZACIÓN Y HABILIDADES SOCIALES/MATERIAL DIDÁCTICO ATCONMAT</v>
      </c>
      <c r="N57" s="29">
        <v>650000018</v>
      </c>
      <c r="O57" s="29" t="s">
        <v>321</v>
      </c>
      <c r="P57" s="29" t="str">
        <f>Tabla7[[#This Row],[Actuación]]&amp;"/"&amp;Tabla7[[#This Row],[Concepto]]</f>
        <v>AC PI ACOGIDA 24 (24) 241121024/CONTEXTUALIZACIÓN Y HABILIDADES SOCIALES</v>
      </c>
      <c r="Q57" s="29" t="s">
        <v>467</v>
      </c>
    </row>
    <row r="58" spans="4:17" ht="12" customHeight="1" x14ac:dyDescent="0.35">
      <c r="D58" s="33" t="s">
        <v>428</v>
      </c>
      <c r="E58" s="33" t="s">
        <v>113</v>
      </c>
      <c r="J58" s="29" t="s">
        <v>427</v>
      </c>
      <c r="K58" s="29" t="s">
        <v>79</v>
      </c>
      <c r="L58" s="29" t="s">
        <v>98</v>
      </c>
      <c r="M58" s="30" t="str">
        <f t="shared" si="1"/>
        <v>OCIO/CAMPAMENTOS DE VERANO INFANTIL Y JUVENIL ATOCCAMP</v>
      </c>
      <c r="N58" s="29">
        <v>650000019</v>
      </c>
      <c r="O58" s="29" t="s">
        <v>322</v>
      </c>
      <c r="P58" s="29" t="str">
        <f>Tabla7[[#This Row],[Actuación]]&amp;"/"&amp;Tabla7[[#This Row],[Concepto]]</f>
        <v>AC PI ACOGIDA 24 (24) 241121024/OCIO</v>
      </c>
      <c r="Q58" s="29" t="s">
        <v>468</v>
      </c>
    </row>
    <row r="59" spans="4:17" ht="12" customHeight="1" x14ac:dyDescent="0.35">
      <c r="D59" s="33" t="s">
        <v>428</v>
      </c>
      <c r="E59" s="33" t="s">
        <v>114</v>
      </c>
      <c r="J59" s="29" t="s">
        <v>427</v>
      </c>
      <c r="K59" s="29" t="s">
        <v>81</v>
      </c>
      <c r="L59" s="29" t="s">
        <v>100</v>
      </c>
      <c r="M59" s="30" t="str">
        <f t="shared" si="1"/>
        <v>OBTENCIÓN DE DOCUMENTOS/EXPEDICIÓN, HOMOLOGACIÓN Y TRAMITACIÓN DE DOCUMENTACIÓN ATDOCU</v>
      </c>
      <c r="N59" s="29">
        <v>650000023</v>
      </c>
      <c r="O59" s="29" t="s">
        <v>323</v>
      </c>
      <c r="P59" s="29" t="str">
        <f>Tabla7[[#This Row],[Actuación]]&amp;"/"&amp;Tabla7[[#This Row],[Concepto]]</f>
        <v>AC PI ACOGIDA 24 (24) 241121024/OBTENCIÓN DE DOCUMENTOS</v>
      </c>
      <c r="Q59" s="29" t="s">
        <v>442</v>
      </c>
    </row>
    <row r="60" spans="4:17" ht="12" customHeight="1" x14ac:dyDescent="0.35">
      <c r="D60" s="33" t="s">
        <v>428</v>
      </c>
      <c r="E60" s="33" t="s">
        <v>115</v>
      </c>
      <c r="J60" s="29" t="s">
        <v>427</v>
      </c>
      <c r="K60" s="29" t="s">
        <v>83</v>
      </c>
      <c r="L60" s="29" t="s">
        <v>102</v>
      </c>
      <c r="M60" s="30" t="str">
        <f t="shared" si="1"/>
        <v>AYUDAS PARA LA REAGRUPACIÓN FAMILIAR/OBTENCIÓN DE DOCUMENTACIÓN ATREADOCU</v>
      </c>
      <c r="N60" s="29">
        <v>650000023</v>
      </c>
      <c r="O60" s="29" t="s">
        <v>324</v>
      </c>
      <c r="P60" s="29" t="str">
        <f>Tabla7[[#This Row],[Actuación]]&amp;"/"&amp;Tabla7[[#This Row],[Concepto]]</f>
        <v>AC PI ACOGIDA 24 (24) 241121024/AYUDAS PARA LA REAGRUPACIÓN FAMILIAR</v>
      </c>
      <c r="Q60" s="29" t="s">
        <v>443</v>
      </c>
    </row>
    <row r="61" spans="4:17" ht="12" customHeight="1" x14ac:dyDescent="0.35">
      <c r="D61" s="33" t="s">
        <v>428</v>
      </c>
      <c r="E61" s="33" t="s">
        <v>116</v>
      </c>
      <c r="J61" s="29" t="s">
        <v>427</v>
      </c>
      <c r="K61" s="29" t="s">
        <v>83</v>
      </c>
      <c r="L61" s="29" t="s">
        <v>104</v>
      </c>
      <c r="M61" s="30" t="str">
        <f t="shared" si="1"/>
        <v>AYUDAS PARA LA REAGRUPACIÓN FAMILIAR/VIAJES, TRASLADOS Y ESTANCIAS NECESARIOS PARA LA LLEGADA A ESPAÑA ATREALLEG</v>
      </c>
      <c r="N61" s="29">
        <v>650000015</v>
      </c>
      <c r="O61" s="29" t="s">
        <v>325</v>
      </c>
      <c r="P61" s="29" t="str">
        <f>Tabla7[[#This Row],[Actuación]]&amp;"/"&amp;Tabla7[[#This Row],[Concepto]]</f>
        <v>AC PI ACOGIDA 24 (24) 241121024/AYUDAS PARA LA REAGRUPACIÓN FAMILIAR</v>
      </c>
      <c r="Q61" s="29" t="s">
        <v>444</v>
      </c>
    </row>
    <row r="62" spans="4:17" ht="12" customHeight="1" x14ac:dyDescent="0.35">
      <c r="D62" s="33" t="s">
        <v>428</v>
      </c>
      <c r="E62" s="33" t="s">
        <v>117</v>
      </c>
      <c r="J62" s="29" t="s">
        <v>427</v>
      </c>
      <c r="K62" s="29" t="s">
        <v>83</v>
      </c>
      <c r="L62" s="29" t="s">
        <v>106</v>
      </c>
      <c r="M62" s="30" t="str">
        <f t="shared" si="1"/>
        <v>AYUDAS PARA LA REAGRUPACIÓN FAMILIAR/VIAJES, TRASLADOS Y ESTANCIAS EN ESPAÑA ATREAESTA</v>
      </c>
      <c r="N62" s="29">
        <v>650000015</v>
      </c>
      <c r="O62" s="29" t="s">
        <v>326</v>
      </c>
      <c r="P62" s="29" t="str">
        <f>Tabla7[[#This Row],[Actuación]]&amp;"/"&amp;Tabla7[[#This Row],[Concepto]]</f>
        <v>AC PI ACOGIDA 24 (24) 241121024/AYUDAS PARA LA REAGRUPACIÓN FAMILIAR</v>
      </c>
      <c r="Q62" s="29" t="s">
        <v>445</v>
      </c>
    </row>
    <row r="63" spans="4:17" ht="12" customHeight="1" x14ac:dyDescent="0.35">
      <c r="D63" s="33" t="s">
        <v>428</v>
      </c>
      <c r="E63" s="33" t="s">
        <v>118</v>
      </c>
      <c r="J63" s="32" t="s">
        <v>430</v>
      </c>
      <c r="K63" s="32" t="s">
        <v>48</v>
      </c>
      <c r="L63" s="32" t="s">
        <v>49</v>
      </c>
      <c r="M63" s="32" t="str">
        <f t="shared" si="1"/>
        <v>GASTOS DE BOLSILLO/INDIVIDUAL 1FGBI</v>
      </c>
      <c r="N63" s="32">
        <v>650000025</v>
      </c>
      <c r="O63" s="32" t="s">
        <v>295</v>
      </c>
      <c r="P63" s="32" t="str">
        <f>Tabla7[[#This Row],[Actuación]]&amp;"/"&amp;Tabla7[[#This Row],[Concepto]]</f>
        <v>AC PI VUL 24 (24) 241131024/GASTOS DE BOLSILLO</v>
      </c>
      <c r="Q63" s="32" t="s">
        <v>446</v>
      </c>
    </row>
    <row r="64" spans="4:17" ht="12" customHeight="1" x14ac:dyDescent="0.35">
      <c r="D64" s="33" t="s">
        <v>428</v>
      </c>
      <c r="E64" s="33" t="s">
        <v>119</v>
      </c>
      <c r="J64" s="32" t="s">
        <v>430</v>
      </c>
      <c r="K64" s="32" t="s">
        <v>48</v>
      </c>
      <c r="L64" s="32" t="s">
        <v>370</v>
      </c>
      <c r="M64" s="32" t="str">
        <f t="shared" si="1"/>
        <v>GASTOS DE BOLSILLO/Menores de 18 años 1FGBM</v>
      </c>
      <c r="N64" s="32">
        <v>650000025</v>
      </c>
      <c r="O64" s="32" t="s">
        <v>296</v>
      </c>
      <c r="P64" s="32" t="str">
        <f>Tabla7[[#This Row],[Actuación]]&amp;"/"&amp;Tabla7[[#This Row],[Concepto]]</f>
        <v>AC PI VUL 24 (24) 241131024/GASTOS DE BOLSILLO</v>
      </c>
      <c r="Q64" s="32" t="s">
        <v>447</v>
      </c>
    </row>
    <row r="65" spans="4:17" ht="12" customHeight="1" x14ac:dyDescent="0.35">
      <c r="D65" s="33" t="s">
        <v>428</v>
      </c>
      <c r="E65" s="33" t="s">
        <v>122</v>
      </c>
      <c r="J65" s="32" t="s">
        <v>430</v>
      </c>
      <c r="K65" s="32" t="s">
        <v>52</v>
      </c>
      <c r="L65" s="32" t="s">
        <v>53</v>
      </c>
      <c r="M65" s="32" t="str">
        <f t="shared" si="1"/>
        <v>MANUTENCIÓN/INDIVIDUAL 1FMI</v>
      </c>
      <c r="N65" s="32">
        <v>650000011</v>
      </c>
      <c r="O65" s="32" t="s">
        <v>297</v>
      </c>
      <c r="P65" s="32" t="str">
        <f>Tabla7[[#This Row],[Actuación]]&amp;"/"&amp;Tabla7[[#This Row],[Concepto]]</f>
        <v>AC PI VUL 24 (24) 241131024/MANUTENCIÓN</v>
      </c>
      <c r="Q65" s="32" t="s">
        <v>448</v>
      </c>
    </row>
    <row r="66" spans="4:17" ht="12" customHeight="1" x14ac:dyDescent="0.35">
      <c r="D66" s="33" t="s">
        <v>428</v>
      </c>
      <c r="E66" s="33" t="s">
        <v>124</v>
      </c>
      <c r="J66" s="32" t="s">
        <v>430</v>
      </c>
      <c r="K66" s="32" t="s">
        <v>52</v>
      </c>
      <c r="L66" s="32" t="s">
        <v>371</v>
      </c>
      <c r="M66" s="32" t="str">
        <f t="shared" si="1"/>
        <v>MANUTENCIÓN/UC2 1FMUC2</v>
      </c>
      <c r="N66" s="32">
        <v>650000011</v>
      </c>
      <c r="O66" s="32" t="s">
        <v>372</v>
      </c>
      <c r="P66" s="32" t="str">
        <f>Tabla7[[#This Row],[Actuación]]&amp;"/"&amp;Tabla7[[#This Row],[Concepto]]</f>
        <v>AC PI VUL 24 (24) 241131024/MANUTENCIÓN</v>
      </c>
      <c r="Q66" s="32" t="s">
        <v>449</v>
      </c>
    </row>
    <row r="67" spans="4:17" ht="12" customHeight="1" x14ac:dyDescent="0.35">
      <c r="D67" s="33" t="s">
        <v>428</v>
      </c>
      <c r="E67" s="33" t="s">
        <v>126</v>
      </c>
      <c r="J67" s="32" t="s">
        <v>430</v>
      </c>
      <c r="K67" s="32" t="s">
        <v>52</v>
      </c>
      <c r="L67" s="32" t="s">
        <v>373</v>
      </c>
      <c r="M67" s="32" t="str">
        <f t="shared" si="1"/>
        <v>MANUTENCIÓN/UC3 1FMUC3</v>
      </c>
      <c r="N67" s="32">
        <v>650000011</v>
      </c>
      <c r="O67" s="32" t="s">
        <v>374</v>
      </c>
      <c r="P67" s="32" t="str">
        <f>Tabla7[[#This Row],[Actuación]]&amp;"/"&amp;Tabla7[[#This Row],[Concepto]]</f>
        <v>AC PI VUL 24 (24) 241131024/MANUTENCIÓN</v>
      </c>
      <c r="Q67" s="32" t="s">
        <v>450</v>
      </c>
    </row>
    <row r="68" spans="4:17" ht="12" customHeight="1" x14ac:dyDescent="0.35">
      <c r="D68" s="33" t="s">
        <v>428</v>
      </c>
      <c r="E68" s="33" t="s">
        <v>128</v>
      </c>
      <c r="J68" s="32" t="s">
        <v>430</v>
      </c>
      <c r="K68" s="32" t="s">
        <v>52</v>
      </c>
      <c r="L68" s="32" t="s">
        <v>375</v>
      </c>
      <c r="M68" s="32" t="str">
        <f t="shared" si="1"/>
        <v>MANUTENCIÓN/UC4 1FMUC4</v>
      </c>
      <c r="N68" s="32">
        <v>650000011</v>
      </c>
      <c r="O68" s="32" t="s">
        <v>376</v>
      </c>
      <c r="P68" s="32" t="str">
        <f>Tabla7[[#This Row],[Actuación]]&amp;"/"&amp;Tabla7[[#This Row],[Concepto]]</f>
        <v>AC PI VUL 24 (24) 241131024/MANUTENCIÓN</v>
      </c>
      <c r="Q68" s="32" t="s">
        <v>451</v>
      </c>
    </row>
    <row r="69" spans="4:17" ht="12" customHeight="1" x14ac:dyDescent="0.35">
      <c r="D69" s="33" t="s">
        <v>428</v>
      </c>
      <c r="E69" s="33" t="s">
        <v>130</v>
      </c>
      <c r="J69" s="32" t="s">
        <v>430</v>
      </c>
      <c r="K69" s="32" t="s">
        <v>52</v>
      </c>
      <c r="L69" s="32" t="s">
        <v>377</v>
      </c>
      <c r="M69" s="32" t="str">
        <f t="shared" si="1"/>
        <v>MANUTENCIÓN/UC5 1FMUC5</v>
      </c>
      <c r="N69" s="32">
        <v>650000011</v>
      </c>
      <c r="O69" s="32" t="s">
        <v>378</v>
      </c>
      <c r="P69" s="32" t="str">
        <f>Tabla7[[#This Row],[Actuación]]&amp;"/"&amp;Tabla7[[#This Row],[Concepto]]</f>
        <v>AC PI VUL 24 (24) 241131024/MANUTENCIÓN</v>
      </c>
      <c r="Q69" s="32" t="s">
        <v>452</v>
      </c>
    </row>
    <row r="70" spans="4:17" ht="12" customHeight="1" x14ac:dyDescent="0.35">
      <c r="D70" s="80" t="s">
        <v>429</v>
      </c>
      <c r="E70" s="80" t="s">
        <v>96</v>
      </c>
      <c r="J70" s="32" t="s">
        <v>430</v>
      </c>
      <c r="K70" s="32" t="s">
        <v>52</v>
      </c>
      <c r="L70" s="32" t="s">
        <v>379</v>
      </c>
      <c r="M70" s="32" t="str">
        <f t="shared" si="1"/>
        <v>MANUTENCIÓN/UC6 1FMUC6</v>
      </c>
      <c r="N70" s="32">
        <v>650000011</v>
      </c>
      <c r="O70" s="32" t="s">
        <v>380</v>
      </c>
      <c r="P70" s="32" t="str">
        <f>Tabla7[[#This Row],[Actuación]]&amp;"/"&amp;Tabla7[[#This Row],[Concepto]]</f>
        <v>AC PI VUL 24 (24) 241131024/MANUTENCIÓN</v>
      </c>
      <c r="Q70" s="32" t="s">
        <v>453</v>
      </c>
    </row>
    <row r="71" spans="4:17" ht="12" customHeight="1" x14ac:dyDescent="0.35">
      <c r="D71" s="80" t="s">
        <v>429</v>
      </c>
      <c r="E71" s="80" t="s">
        <v>52</v>
      </c>
      <c r="J71" s="32" t="s">
        <v>430</v>
      </c>
      <c r="K71" s="32" t="s">
        <v>52</v>
      </c>
      <c r="L71" s="32" t="s">
        <v>381</v>
      </c>
      <c r="M71" s="32" t="str">
        <f t="shared" si="1"/>
        <v>MANUTENCIÓN/UC7 1FMUC7</v>
      </c>
      <c r="N71" s="32">
        <v>650000011</v>
      </c>
      <c r="O71" s="32" t="s">
        <v>382</v>
      </c>
      <c r="P71" s="32" t="str">
        <f>Tabla7[[#This Row],[Actuación]]&amp;"/"&amp;Tabla7[[#This Row],[Concepto]]</f>
        <v>AC PI VUL 24 (24) 241131024/MANUTENCIÓN</v>
      </c>
      <c r="Q71" s="32" t="s">
        <v>454</v>
      </c>
    </row>
    <row r="72" spans="4:17" ht="12" customHeight="1" x14ac:dyDescent="0.35">
      <c r="D72" s="80" t="s">
        <v>429</v>
      </c>
      <c r="E72" s="80" t="s">
        <v>99</v>
      </c>
      <c r="J72" s="32" t="s">
        <v>430</v>
      </c>
      <c r="K72" s="32" t="s">
        <v>52</v>
      </c>
      <c r="L72" s="32" t="s">
        <v>383</v>
      </c>
      <c r="M72" s="32" t="str">
        <f t="shared" si="1"/>
        <v>MANUTENCIÓN/UC8 1FMUC8</v>
      </c>
      <c r="N72" s="32">
        <v>650000011</v>
      </c>
      <c r="O72" s="32" t="s">
        <v>384</v>
      </c>
      <c r="P72" s="32" t="str">
        <f>Tabla7[[#This Row],[Actuación]]&amp;"/"&amp;Tabla7[[#This Row],[Concepto]]</f>
        <v>AC PI VUL 24 (24) 241131024/MANUTENCIÓN</v>
      </c>
      <c r="Q72" s="32" t="s">
        <v>455</v>
      </c>
    </row>
    <row r="73" spans="4:17" ht="12" customHeight="1" x14ac:dyDescent="0.35">
      <c r="D73" s="80" t="s">
        <v>429</v>
      </c>
      <c r="E73" s="80" t="s">
        <v>101</v>
      </c>
      <c r="J73" s="32" t="s">
        <v>430</v>
      </c>
      <c r="K73" s="32" t="s">
        <v>52</v>
      </c>
      <c r="L73" s="32" t="s">
        <v>385</v>
      </c>
      <c r="M73" s="32" t="str">
        <f t="shared" si="1"/>
        <v>MANUTENCIÓN/UC9 o mas 1FMUC9</v>
      </c>
      <c r="N73" s="32">
        <v>650000011</v>
      </c>
      <c r="O73" s="32" t="s">
        <v>386</v>
      </c>
      <c r="P73" s="32" t="str">
        <f>Tabla7[[#This Row],[Actuación]]&amp;"/"&amp;Tabla7[[#This Row],[Concepto]]</f>
        <v>AC PI VUL 24 (24) 241131024/MANUTENCIÓN</v>
      </c>
      <c r="Q73" s="32" t="s">
        <v>456</v>
      </c>
    </row>
    <row r="74" spans="4:17" ht="12" customHeight="1" x14ac:dyDescent="0.35">
      <c r="D74" s="80" t="s">
        <v>429</v>
      </c>
      <c r="E74" s="80" t="s">
        <v>103</v>
      </c>
      <c r="J74" s="32" t="s">
        <v>430</v>
      </c>
      <c r="K74" s="32" t="s">
        <v>62</v>
      </c>
      <c r="L74" s="32" t="s">
        <v>63</v>
      </c>
      <c r="M74" s="32" t="str">
        <f t="shared" si="1"/>
        <v>NACIMIENTO DE HIJOS/ATNH</v>
      </c>
      <c r="N74" s="32">
        <v>650000024</v>
      </c>
      <c r="O74" s="32" t="s">
        <v>423</v>
      </c>
      <c r="P74" s="32" t="str">
        <f>Tabla7[[#This Row],[Actuación]]&amp;"/"&amp;Tabla7[[#This Row],[Concepto]]</f>
        <v>AC PI VUL 24 (24) 241131024/NACIMIENTO DE HIJOS</v>
      </c>
      <c r="Q74" s="32" t="s">
        <v>63</v>
      </c>
    </row>
    <row r="75" spans="4:17" ht="12" customHeight="1" x14ac:dyDescent="0.35">
      <c r="D75" s="80" t="s">
        <v>429</v>
      </c>
      <c r="E75" s="80" t="s">
        <v>105</v>
      </c>
      <c r="J75" s="32" t="s">
        <v>430</v>
      </c>
      <c r="K75" s="32" t="s">
        <v>64</v>
      </c>
      <c r="L75" s="32" t="s">
        <v>65</v>
      </c>
      <c r="M75" s="32" t="str">
        <f t="shared" si="1"/>
        <v>AYUDAS DE CARÁCTER SANITARIO/MEDICAMENTOS ATSANMED</v>
      </c>
      <c r="N75" s="32">
        <v>650000020</v>
      </c>
      <c r="O75" s="32" t="s">
        <v>298</v>
      </c>
      <c r="P75" s="32" t="str">
        <f>Tabla7[[#This Row],[Actuación]]&amp;"/"&amp;Tabla7[[#This Row],[Concepto]]</f>
        <v>AC PI VUL 24 (24) 241131024/AYUDAS DE CARÁCTER SANITARIO</v>
      </c>
      <c r="Q75" s="32" t="s">
        <v>457</v>
      </c>
    </row>
    <row r="76" spans="4:17" ht="12" customHeight="1" x14ac:dyDescent="0.35">
      <c r="D76" s="80" t="s">
        <v>429</v>
      </c>
      <c r="E76" s="80" t="s">
        <v>107</v>
      </c>
      <c r="J76" s="32" t="s">
        <v>430</v>
      </c>
      <c r="K76" s="32" t="s">
        <v>64</v>
      </c>
      <c r="L76" s="32" t="s">
        <v>66</v>
      </c>
      <c r="M76" s="32" t="str">
        <f t="shared" si="1"/>
        <v>AYUDAS DE CARÁCTER SANITARIO/GAFAS ATSANGA</v>
      </c>
      <c r="N76" s="32">
        <v>650000020</v>
      </c>
      <c r="O76" s="32" t="s">
        <v>299</v>
      </c>
      <c r="P76" s="32" t="str">
        <f>Tabla7[[#This Row],[Actuación]]&amp;"/"&amp;Tabla7[[#This Row],[Concepto]]</f>
        <v>AC PI VUL 24 (24) 241131024/AYUDAS DE CARÁCTER SANITARIO</v>
      </c>
      <c r="Q76" s="32" t="s">
        <v>432</v>
      </c>
    </row>
    <row r="77" spans="4:17" ht="12" customHeight="1" x14ac:dyDescent="0.35">
      <c r="D77" s="80" t="s">
        <v>429</v>
      </c>
      <c r="E77" s="80" t="s">
        <v>108</v>
      </c>
      <c r="J77" s="32" t="s">
        <v>430</v>
      </c>
      <c r="K77" s="32" t="s">
        <v>64</v>
      </c>
      <c r="L77" s="32" t="s">
        <v>67</v>
      </c>
      <c r="M77" s="32" t="str">
        <f t="shared" si="1"/>
        <v>AYUDAS DE CARÁCTER SANITARIO/MATERIAL ORTOPROTÉSICO ATSANMO</v>
      </c>
      <c r="N77" s="32">
        <v>650000020</v>
      </c>
      <c r="O77" s="32" t="s">
        <v>300</v>
      </c>
      <c r="P77" s="32" t="str">
        <f>Tabla7[[#This Row],[Actuación]]&amp;"/"&amp;Tabla7[[#This Row],[Concepto]]</f>
        <v>AC PI VUL 24 (24) 241131024/AYUDAS DE CARÁCTER SANITARIO</v>
      </c>
      <c r="Q77" s="32" t="s">
        <v>68</v>
      </c>
    </row>
    <row r="78" spans="4:17" ht="12" customHeight="1" x14ac:dyDescent="0.35">
      <c r="D78" s="80" t="s">
        <v>429</v>
      </c>
      <c r="E78" s="80" t="s">
        <v>109</v>
      </c>
      <c r="J78" s="32" t="s">
        <v>430</v>
      </c>
      <c r="K78" s="32" t="s">
        <v>64</v>
      </c>
      <c r="L78" s="32" t="s">
        <v>69</v>
      </c>
      <c r="M78" s="32" t="str">
        <f t="shared" si="1"/>
        <v>AYUDAS DE CARÁCTER SANITARIO/TRATAMIENTOS DENTALES ATSANTDE</v>
      </c>
      <c r="N78" s="32">
        <v>650000020</v>
      </c>
      <c r="O78" s="32" t="s">
        <v>301</v>
      </c>
      <c r="P78" s="32" t="str">
        <f>Tabla7[[#This Row],[Actuación]]&amp;"/"&amp;Tabla7[[#This Row],[Concepto]]</f>
        <v>AC PI VUL 24 (24) 241131024/AYUDAS DE CARÁCTER SANITARIO</v>
      </c>
      <c r="Q78" s="32" t="s">
        <v>433</v>
      </c>
    </row>
    <row r="79" spans="4:17" ht="12" customHeight="1" x14ac:dyDescent="0.35">
      <c r="D79" s="80" t="s">
        <v>429</v>
      </c>
      <c r="E79" s="80" t="s">
        <v>110</v>
      </c>
      <c r="J79" s="32" t="s">
        <v>430</v>
      </c>
      <c r="K79" s="32" t="s">
        <v>64</v>
      </c>
      <c r="L79" s="32" t="s">
        <v>70</v>
      </c>
      <c r="M79" s="32" t="str">
        <f t="shared" si="1"/>
        <v>AYUDAS DE CARÁCTER SANITARIO/PRÓTESIS DENTALES REMOVIBLES ATSANPR</v>
      </c>
      <c r="N79" s="32">
        <v>650000020</v>
      </c>
      <c r="O79" s="32" t="s">
        <v>302</v>
      </c>
      <c r="P79" s="32" t="str">
        <f>Tabla7[[#This Row],[Actuación]]&amp;"/"&amp;Tabla7[[#This Row],[Concepto]]</f>
        <v>AC PI VUL 24 (24) 241131024/AYUDAS DE CARÁCTER SANITARIO</v>
      </c>
      <c r="Q79" s="32" t="s">
        <v>434</v>
      </c>
    </row>
    <row r="80" spans="4:17" ht="12" customHeight="1" x14ac:dyDescent="0.35">
      <c r="D80" s="80" t="s">
        <v>429</v>
      </c>
      <c r="E80" s="80" t="s">
        <v>111</v>
      </c>
      <c r="J80" s="32" t="s">
        <v>430</v>
      </c>
      <c r="K80" s="32" t="s">
        <v>71</v>
      </c>
      <c r="L80" s="32" t="s">
        <v>72</v>
      </c>
      <c r="M80" s="32" t="str">
        <f t="shared" si="1"/>
        <v>ADQUISICIÓN DE VESTUARIO/ATVES</v>
      </c>
      <c r="N80" s="32">
        <v>650000013</v>
      </c>
      <c r="O80" s="32" t="s">
        <v>303</v>
      </c>
      <c r="P80" s="32" t="str">
        <f>Tabla7[[#This Row],[Actuación]]&amp;"/"&amp;Tabla7[[#This Row],[Concepto]]</f>
        <v>AC PI VUL 24 (24) 241131024/ADQUISICIÓN DE VESTUARIO</v>
      </c>
      <c r="Q80" s="32" t="s">
        <v>72</v>
      </c>
    </row>
    <row r="81" spans="4:17" ht="12" customHeight="1" x14ac:dyDescent="0.35">
      <c r="D81" s="80" t="s">
        <v>429</v>
      </c>
      <c r="E81" s="80" t="s">
        <v>112</v>
      </c>
      <c r="J81" s="32" t="s">
        <v>430</v>
      </c>
      <c r="K81" s="32" t="s">
        <v>73</v>
      </c>
      <c r="L81" s="32" t="s">
        <v>74</v>
      </c>
      <c r="M81" s="32" t="str">
        <f t="shared" si="1"/>
        <v>TRANSPORTE Y DESPLAZAMIENTO PARA GESTIONES/INCORPORACIÓN A DISPOSITIVO ATTPINCO</v>
      </c>
      <c r="N81" s="32">
        <v>650000015</v>
      </c>
      <c r="O81" s="32" t="s">
        <v>304</v>
      </c>
      <c r="P81" s="32" t="str">
        <f>Tabla7[[#This Row],[Actuación]]&amp;"/"&amp;Tabla7[[#This Row],[Concepto]]</f>
        <v>AC PI VUL 24 (24) 241131024/TRANSPORTE Y DESPLAZAMIENTO PARA GESTIONES</v>
      </c>
      <c r="Q81" s="32" t="s">
        <v>435</v>
      </c>
    </row>
    <row r="82" spans="4:17" ht="12" customHeight="1" x14ac:dyDescent="0.35">
      <c r="D82" s="80" t="s">
        <v>429</v>
      </c>
      <c r="E82" s="80" t="s">
        <v>113</v>
      </c>
      <c r="J82" s="32" t="s">
        <v>430</v>
      </c>
      <c r="K82" s="32" t="s">
        <v>73</v>
      </c>
      <c r="L82" s="32" t="s">
        <v>76</v>
      </c>
      <c r="M82" s="32" t="str">
        <f t="shared" si="1"/>
        <v>TRANSPORTE Y DESPLAZAMIENTO PARA GESTIONES/INTRAPROVINCIAL TRANSPORTE SEGÚN TARIFA DEL TRANSPORTE PÚBLICO ATTPTIN</v>
      </c>
      <c r="N82" s="32">
        <v>650000014</v>
      </c>
      <c r="O82" s="32" t="s">
        <v>307</v>
      </c>
      <c r="P82" s="32" t="str">
        <f>Tabla7[[#This Row],[Actuación]]&amp;"/"&amp;Tabla7[[#This Row],[Concepto]]</f>
        <v>AC PI VUL 24 (24) 241131024/TRANSPORTE Y DESPLAZAMIENTO PARA GESTIONES</v>
      </c>
      <c r="Q82" s="32" t="s">
        <v>436</v>
      </c>
    </row>
    <row r="83" spans="4:17" ht="12" customHeight="1" x14ac:dyDescent="0.35">
      <c r="D83" s="80" t="s">
        <v>429</v>
      </c>
      <c r="E83" s="80" t="s">
        <v>114</v>
      </c>
      <c r="J83" s="32" t="s">
        <v>430</v>
      </c>
      <c r="K83" s="32" t="s">
        <v>73</v>
      </c>
      <c r="L83" s="32" t="s">
        <v>78</v>
      </c>
      <c r="M83" s="32" t="str">
        <f t="shared" si="1"/>
        <v>TRANSPORTE Y DESPLAZAMIENTO PARA GESTIONES/INTRAPROVINCIAL TAXIS ATTPTIN</v>
      </c>
      <c r="N83" s="32">
        <v>650000015</v>
      </c>
      <c r="O83" s="32" t="s">
        <v>305</v>
      </c>
      <c r="P83" s="32" t="str">
        <f>Tabla7[[#This Row],[Actuación]]&amp;"/"&amp;Tabla7[[#This Row],[Concepto]]</f>
        <v>AC PI VUL 24 (24) 241131024/TRANSPORTE Y DESPLAZAMIENTO PARA GESTIONES</v>
      </c>
      <c r="Q83" s="32" t="s">
        <v>436</v>
      </c>
    </row>
    <row r="84" spans="4:17" ht="12" customHeight="1" x14ac:dyDescent="0.35">
      <c r="D84" s="80" t="s">
        <v>429</v>
      </c>
      <c r="E84" s="80" t="s">
        <v>115</v>
      </c>
      <c r="J84" s="32" t="s">
        <v>430</v>
      </c>
      <c r="K84" s="32" t="s">
        <v>73</v>
      </c>
      <c r="L84" s="32" t="s">
        <v>80</v>
      </c>
      <c r="M84" s="32" t="str">
        <f t="shared" si="1"/>
        <v>TRANSPORTE Y DESPLAZAMIENTO PARA GESTIONES/EXTRAPROVINCIAL TRANSPORTE ATTPTEXT</v>
      </c>
      <c r="N84" s="32">
        <v>650000015</v>
      </c>
      <c r="O84" s="32" t="s">
        <v>306</v>
      </c>
      <c r="P84" s="32" t="str">
        <f>Tabla7[[#This Row],[Actuación]]&amp;"/"&amp;Tabla7[[#This Row],[Concepto]]</f>
        <v>AC PI VUL 24 (24) 241131024/TRANSPORTE Y DESPLAZAMIENTO PARA GESTIONES</v>
      </c>
      <c r="Q84" s="32" t="s">
        <v>437</v>
      </c>
    </row>
    <row r="85" spans="4:17" ht="12" customHeight="1" x14ac:dyDescent="0.35">
      <c r="D85" s="80" t="s">
        <v>429</v>
      </c>
      <c r="E85" s="80" t="s">
        <v>116</v>
      </c>
      <c r="J85" s="32" t="s">
        <v>430</v>
      </c>
      <c r="K85" s="32" t="s">
        <v>73</v>
      </c>
      <c r="L85" s="32" t="s">
        <v>82</v>
      </c>
      <c r="M85" s="32" t="str">
        <f t="shared" si="1"/>
        <v>TRANSPORTE Y DESPLAZAMIENTO PARA GESTIONES/EXTRAPROVINCIAL ALOJAMIENTO ATTPTEXA</v>
      </c>
      <c r="N85" s="32">
        <v>650000015</v>
      </c>
      <c r="O85" s="32" t="s">
        <v>308</v>
      </c>
      <c r="P85" s="32" t="str">
        <f>Tabla7[[#This Row],[Actuación]]&amp;"/"&amp;Tabla7[[#This Row],[Concepto]]</f>
        <v>AC PI VUL 24 (24) 241131024/TRANSPORTE Y DESPLAZAMIENTO PARA GESTIONES</v>
      </c>
      <c r="Q85" s="32" t="s">
        <v>438</v>
      </c>
    </row>
    <row r="86" spans="4:17" ht="12" customHeight="1" x14ac:dyDescent="0.35">
      <c r="D86" s="80" t="s">
        <v>429</v>
      </c>
      <c r="E86" s="80" t="s">
        <v>117</v>
      </c>
      <c r="J86" s="32" t="s">
        <v>430</v>
      </c>
      <c r="K86" s="32" t="s">
        <v>73</v>
      </c>
      <c r="L86" s="32" t="s">
        <v>84</v>
      </c>
      <c r="M86" s="32" t="str">
        <f t="shared" si="1"/>
        <v>TRANSPORTE Y DESPLAZAMIENTO PARA GESTIONES/EXTRAPROVINCIAL MANUTENCIÓN ATTPTEXM</v>
      </c>
      <c r="N86" s="32">
        <v>650000015</v>
      </c>
      <c r="O86" s="32" t="s">
        <v>309</v>
      </c>
      <c r="P86" s="32" t="str">
        <f>Tabla7[[#This Row],[Actuación]]&amp;"/"&amp;Tabla7[[#This Row],[Concepto]]</f>
        <v>AC PI VUL 24 (24) 241131024/TRANSPORTE Y DESPLAZAMIENTO PARA GESTIONES</v>
      </c>
      <c r="Q86" s="32" t="s">
        <v>439</v>
      </c>
    </row>
    <row r="87" spans="4:17" ht="12" customHeight="1" x14ac:dyDescent="0.35">
      <c r="D87" s="80" t="s">
        <v>429</v>
      </c>
      <c r="E87" s="80" t="s">
        <v>118</v>
      </c>
      <c r="J87" s="32" t="s">
        <v>430</v>
      </c>
      <c r="K87" s="32" t="s">
        <v>75</v>
      </c>
      <c r="L87" s="32" t="s">
        <v>85</v>
      </c>
      <c r="M87" s="32" t="str">
        <f t="shared" ref="M87:M150" si="2">K87&amp;"/"&amp;L87</f>
        <v>EDUCATIVAS/EDUCACIÓN REGLADA ACTIVIDADES EXTRAESCOLARES ATEDUREXTR</v>
      </c>
      <c r="N87" s="32">
        <v>650000018</v>
      </c>
      <c r="O87" s="32" t="s">
        <v>310</v>
      </c>
      <c r="P87" s="32" t="str">
        <f>Tabla7[[#This Row],[Actuación]]&amp;"/"&amp;Tabla7[[#This Row],[Concepto]]</f>
        <v>AC PI VUL 24 (24) 241131024/EDUCATIVAS</v>
      </c>
      <c r="Q87" s="32" t="s">
        <v>440</v>
      </c>
    </row>
    <row r="88" spans="4:17" ht="12" customHeight="1" x14ac:dyDescent="0.35">
      <c r="D88" s="80" t="s">
        <v>429</v>
      </c>
      <c r="E88" s="80" t="s">
        <v>119</v>
      </c>
      <c r="J88" s="32" t="s">
        <v>430</v>
      </c>
      <c r="K88" s="32" t="s">
        <v>75</v>
      </c>
      <c r="L88" s="32" t="s">
        <v>86</v>
      </c>
      <c r="M88" s="32" t="str">
        <f t="shared" si="2"/>
        <v>EDUCATIVAS/EDUCACIÓN REGLADA COMEDOR ESCOLAR ATEDURCOM</v>
      </c>
      <c r="N88" s="32">
        <v>650000018</v>
      </c>
      <c r="O88" s="32" t="s">
        <v>311</v>
      </c>
      <c r="P88" s="32" t="str">
        <f>Tabla7[[#This Row],[Actuación]]&amp;"/"&amp;Tabla7[[#This Row],[Concepto]]</f>
        <v>AC PI VUL 24 (24) 241131024/EDUCATIVAS</v>
      </c>
      <c r="Q88" s="32" t="s">
        <v>458</v>
      </c>
    </row>
    <row r="89" spans="4:17" ht="12" customHeight="1" x14ac:dyDescent="0.35">
      <c r="D89" s="80" t="s">
        <v>429</v>
      </c>
      <c r="E89" s="80" t="s">
        <v>122</v>
      </c>
      <c r="J89" s="32" t="s">
        <v>430</v>
      </c>
      <c r="K89" s="32" t="s">
        <v>75</v>
      </c>
      <c r="L89" s="32" t="s">
        <v>87</v>
      </c>
      <c r="M89" s="32" t="str">
        <f t="shared" si="2"/>
        <v>EDUCATIVAS/EDUCACIÓN REGLADA CUOTAS ASOC. MADRES Y PADRES ATEDURAMPA</v>
      </c>
      <c r="N89" s="32">
        <v>650000018</v>
      </c>
      <c r="O89" s="32" t="s">
        <v>312</v>
      </c>
      <c r="P89" s="32" t="str">
        <f>Tabla7[[#This Row],[Actuación]]&amp;"/"&amp;Tabla7[[#This Row],[Concepto]]</f>
        <v>AC PI VUL 24 (24) 241131024/EDUCATIVAS</v>
      </c>
      <c r="Q89" s="32" t="s">
        <v>459</v>
      </c>
    </row>
    <row r="90" spans="4:17" ht="12" customHeight="1" x14ac:dyDescent="0.35">
      <c r="D90" s="80" t="s">
        <v>429</v>
      </c>
      <c r="E90" s="80" t="s">
        <v>124</v>
      </c>
      <c r="J90" s="32" t="s">
        <v>430</v>
      </c>
      <c r="K90" s="32" t="s">
        <v>75</v>
      </c>
      <c r="L90" s="32" t="s">
        <v>88</v>
      </c>
      <c r="M90" s="32" t="str">
        <f t="shared" si="2"/>
        <v>EDUCATIVAS/EDUCACIÓN REGLADA MATERIAL ESCOLAR ATEDURMATE</v>
      </c>
      <c r="N90" s="32">
        <v>650000018</v>
      </c>
      <c r="O90" s="32" t="s">
        <v>313</v>
      </c>
      <c r="P90" s="32" t="str">
        <f>Tabla7[[#This Row],[Actuación]]&amp;"/"&amp;Tabla7[[#This Row],[Concepto]]</f>
        <v>AC PI VUL 24 (24) 241131024/EDUCATIVAS</v>
      </c>
      <c r="Q90" s="32" t="s">
        <v>441</v>
      </c>
    </row>
    <row r="91" spans="4:17" ht="12" customHeight="1" x14ac:dyDescent="0.35">
      <c r="D91" s="80" t="s">
        <v>429</v>
      </c>
      <c r="E91" s="80" t="s">
        <v>126</v>
      </c>
      <c r="J91" s="32" t="s">
        <v>430</v>
      </c>
      <c r="K91" s="32" t="s">
        <v>75</v>
      </c>
      <c r="L91" s="32" t="s">
        <v>89</v>
      </c>
      <c r="M91" s="32" t="str">
        <f t="shared" si="2"/>
        <v>EDUCATIVAS/EDUCACIÓN REGLADA MATRÍCULA ATEDURMA</v>
      </c>
      <c r="N91" s="32">
        <v>650000018</v>
      </c>
      <c r="O91" s="32" t="s">
        <v>314</v>
      </c>
      <c r="P91" s="32" t="str">
        <f>Tabla7[[#This Row],[Actuación]]&amp;"/"&amp;Tabla7[[#This Row],[Concepto]]</f>
        <v>AC PI VUL 24 (24) 241131024/EDUCATIVAS</v>
      </c>
      <c r="Q91" s="32" t="s">
        <v>460</v>
      </c>
    </row>
    <row r="92" spans="4:17" ht="12" customHeight="1" x14ac:dyDescent="0.35">
      <c r="D92" s="80" t="s">
        <v>429</v>
      </c>
      <c r="E92" s="80" t="s">
        <v>128</v>
      </c>
      <c r="J92" s="32" t="s">
        <v>430</v>
      </c>
      <c r="K92" s="32" t="s">
        <v>75</v>
      </c>
      <c r="L92" s="32" t="s">
        <v>90</v>
      </c>
      <c r="M92" s="32" t="str">
        <f t="shared" si="2"/>
        <v>EDUCATIVAS/EDUCACIÓN REGLADA SEGURO ESCOLAR OBLIGATORIO ATEDURSEO</v>
      </c>
      <c r="N92" s="32">
        <v>650000018</v>
      </c>
      <c r="O92" s="32" t="s">
        <v>315</v>
      </c>
      <c r="P92" s="32" t="str">
        <f>Tabla7[[#This Row],[Actuación]]&amp;"/"&amp;Tabla7[[#This Row],[Concepto]]</f>
        <v>AC PI VUL 24 (24) 241131024/EDUCATIVAS</v>
      </c>
      <c r="Q92" s="32" t="s">
        <v>461</v>
      </c>
    </row>
    <row r="93" spans="4:17" ht="12" customHeight="1" x14ac:dyDescent="0.35">
      <c r="D93" s="80" t="s">
        <v>429</v>
      </c>
      <c r="E93" s="80" t="s">
        <v>130</v>
      </c>
      <c r="J93" s="32" t="s">
        <v>430</v>
      </c>
      <c r="K93" s="32" t="s">
        <v>75</v>
      </c>
      <c r="L93" s="32" t="s">
        <v>91</v>
      </c>
      <c r="M93" s="32" t="str">
        <f t="shared" si="2"/>
        <v>EDUCATIVAS/EDUCACIÓN REGLADA TRANSPORTE ESCOLAR ATEDURTPT</v>
      </c>
      <c r="N93" s="32">
        <v>650000018</v>
      </c>
      <c r="O93" s="32" t="s">
        <v>316</v>
      </c>
      <c r="P93" s="32" t="str">
        <f>Tabla7[[#This Row],[Actuación]]&amp;"/"&amp;Tabla7[[#This Row],[Concepto]]</f>
        <v>AC PI VUL 24 (24) 241131024/EDUCATIVAS</v>
      </c>
      <c r="Q93" s="32" t="s">
        <v>462</v>
      </c>
    </row>
    <row r="94" spans="4:17" ht="12" customHeight="1" x14ac:dyDescent="0.35">
      <c r="D94" s="65" t="s">
        <v>431</v>
      </c>
      <c r="E94" s="65" t="s">
        <v>132</v>
      </c>
      <c r="J94" s="32" t="s">
        <v>430</v>
      </c>
      <c r="K94" s="32" t="s">
        <v>75</v>
      </c>
      <c r="L94" s="32" t="s">
        <v>92</v>
      </c>
      <c r="M94" s="32" t="str">
        <f t="shared" si="2"/>
        <v>EDUCATIVAS/EDUCACIÓN REGLADA UNIFORMES ESCOLARES ATEDURUNI</v>
      </c>
      <c r="N94" s="32">
        <v>650000018</v>
      </c>
      <c r="O94" s="32" t="s">
        <v>317</v>
      </c>
      <c r="P94" s="32" t="str">
        <f>Tabla7[[#This Row],[Actuación]]&amp;"/"&amp;Tabla7[[#This Row],[Concepto]]</f>
        <v>AC PI VUL 24 (24) 241131024/EDUCATIVAS</v>
      </c>
      <c r="Q94" s="32" t="s">
        <v>463</v>
      </c>
    </row>
    <row r="95" spans="4:17" ht="12" customHeight="1" x14ac:dyDescent="0.35">
      <c r="D95" s="65" t="s">
        <v>431</v>
      </c>
      <c r="E95" s="65" t="s">
        <v>99</v>
      </c>
      <c r="J95" s="32" t="s">
        <v>430</v>
      </c>
      <c r="K95" s="32" t="s">
        <v>75</v>
      </c>
      <c r="L95" s="32" t="s">
        <v>93</v>
      </c>
      <c r="M95" s="32" t="str">
        <f t="shared" si="2"/>
        <v>EDUCATIVAS/GUARDERÍA MATRÍCULA ATEDUGUMA</v>
      </c>
      <c r="N95" s="32">
        <v>650000017</v>
      </c>
      <c r="O95" s="32" t="s">
        <v>318</v>
      </c>
      <c r="P95" s="32" t="str">
        <f>Tabla7[[#This Row],[Actuación]]&amp;"/"&amp;Tabla7[[#This Row],[Concepto]]</f>
        <v>AC PI VUL 24 (24) 241131024/EDUCATIVAS</v>
      </c>
      <c r="Q95" s="32" t="s">
        <v>464</v>
      </c>
    </row>
    <row r="96" spans="4:17" ht="12" customHeight="1" x14ac:dyDescent="0.35">
      <c r="D96" s="84" t="s">
        <v>424</v>
      </c>
      <c r="E96" s="84" t="s">
        <v>96</v>
      </c>
      <c r="J96" s="32" t="s">
        <v>430</v>
      </c>
      <c r="K96" s="32" t="s">
        <v>75</v>
      </c>
      <c r="L96" s="32" t="s">
        <v>94</v>
      </c>
      <c r="M96" s="32" t="str">
        <f t="shared" si="2"/>
        <v>EDUCATIVAS/GUARDERÍA MENSUALIDAD ATEDUGUME</v>
      </c>
      <c r="N96" s="32">
        <v>650000017</v>
      </c>
      <c r="O96" s="32" t="s">
        <v>319</v>
      </c>
      <c r="P96" s="32" t="str">
        <f>Tabla7[[#This Row],[Actuación]]&amp;"/"&amp;Tabla7[[#This Row],[Concepto]]</f>
        <v>AC PI VUL 24 (24) 241131024/EDUCATIVAS</v>
      </c>
      <c r="Q96" s="32" t="s">
        <v>465</v>
      </c>
    </row>
    <row r="97" spans="4:17" ht="12" customHeight="1" x14ac:dyDescent="0.35">
      <c r="D97" s="84" t="s">
        <v>424</v>
      </c>
      <c r="E97" s="84" t="s">
        <v>52</v>
      </c>
      <c r="J97" s="32" t="s">
        <v>430</v>
      </c>
      <c r="K97" s="32" t="s">
        <v>77</v>
      </c>
      <c r="L97" s="32" t="s">
        <v>95</v>
      </c>
      <c r="M97" s="32" t="str">
        <f t="shared" si="2"/>
        <v>CONTEXTUALIZACIÓN Y HABILIDADES SOCIALES/MATRÍCULA Y/O MENSUALIDADES ATCONMM</v>
      </c>
      <c r="N97" s="32">
        <v>650000018</v>
      </c>
      <c r="O97" s="32" t="s">
        <v>320</v>
      </c>
      <c r="P97" s="32" t="str">
        <f>Tabla7[[#This Row],[Actuación]]&amp;"/"&amp;Tabla7[[#This Row],[Concepto]]</f>
        <v>AC PI VUL 24 (24) 241131024/CONTEXTUALIZACIÓN Y HABILIDADES SOCIALES</v>
      </c>
      <c r="Q97" s="32" t="s">
        <v>466</v>
      </c>
    </row>
    <row r="98" spans="4:17" ht="12" customHeight="1" x14ac:dyDescent="0.35">
      <c r="D98" s="84" t="s">
        <v>424</v>
      </c>
      <c r="E98" s="84" t="s">
        <v>99</v>
      </c>
      <c r="J98" s="32" t="s">
        <v>430</v>
      </c>
      <c r="K98" s="32" t="s">
        <v>77</v>
      </c>
      <c r="L98" s="32" t="s">
        <v>97</v>
      </c>
      <c r="M98" s="32" t="str">
        <f t="shared" si="2"/>
        <v>CONTEXTUALIZACIÓN Y HABILIDADES SOCIALES/MATERIAL DIDÁCTICO ATCONMAT</v>
      </c>
      <c r="N98" s="32">
        <v>650000018</v>
      </c>
      <c r="O98" s="32" t="s">
        <v>321</v>
      </c>
      <c r="P98" s="32" t="str">
        <f>Tabla7[[#This Row],[Actuación]]&amp;"/"&amp;Tabla7[[#This Row],[Concepto]]</f>
        <v>AC PI VUL 24 (24) 241131024/CONTEXTUALIZACIÓN Y HABILIDADES SOCIALES</v>
      </c>
      <c r="Q98" s="32" t="s">
        <v>467</v>
      </c>
    </row>
    <row r="99" spans="4:17" ht="12" customHeight="1" x14ac:dyDescent="0.35">
      <c r="D99" s="84" t="s">
        <v>424</v>
      </c>
      <c r="E99" s="84" t="s">
        <v>101</v>
      </c>
      <c r="J99" s="32" t="s">
        <v>430</v>
      </c>
      <c r="K99" s="32" t="s">
        <v>79</v>
      </c>
      <c r="L99" s="32" t="s">
        <v>98</v>
      </c>
      <c r="M99" s="32" t="str">
        <f t="shared" si="2"/>
        <v>OCIO/CAMPAMENTOS DE VERANO INFANTIL Y JUVENIL ATOCCAMP</v>
      </c>
      <c r="N99" s="32">
        <v>650000019</v>
      </c>
      <c r="O99" s="32" t="s">
        <v>322</v>
      </c>
      <c r="P99" s="32" t="str">
        <f>Tabla7[[#This Row],[Actuación]]&amp;"/"&amp;Tabla7[[#This Row],[Concepto]]</f>
        <v>AC PI VUL 24 (24) 241131024/OCIO</v>
      </c>
      <c r="Q99" s="32" t="s">
        <v>468</v>
      </c>
    </row>
    <row r="100" spans="4:17" ht="12" customHeight="1" x14ac:dyDescent="0.35">
      <c r="D100" s="84" t="s">
        <v>424</v>
      </c>
      <c r="E100" s="84" t="s">
        <v>103</v>
      </c>
      <c r="J100" s="32" t="s">
        <v>430</v>
      </c>
      <c r="K100" s="32" t="s">
        <v>81</v>
      </c>
      <c r="L100" s="32" t="s">
        <v>100</v>
      </c>
      <c r="M100" s="32" t="str">
        <f t="shared" si="2"/>
        <v>OBTENCIÓN DE DOCUMENTOS/EXPEDICIÓN, HOMOLOGACIÓN Y TRAMITACIÓN DE DOCUMENTACIÓN ATDOCU</v>
      </c>
      <c r="N100" s="32">
        <v>650000023</v>
      </c>
      <c r="O100" s="32" t="s">
        <v>323</v>
      </c>
      <c r="P100" s="32" t="str">
        <f>Tabla7[[#This Row],[Actuación]]&amp;"/"&amp;Tabla7[[#This Row],[Concepto]]</f>
        <v>AC PI VUL 24 (24) 241131024/OBTENCIÓN DE DOCUMENTOS</v>
      </c>
      <c r="Q100" s="32" t="s">
        <v>442</v>
      </c>
    </row>
    <row r="101" spans="4:17" ht="12" customHeight="1" x14ac:dyDescent="0.35">
      <c r="D101" s="84" t="s">
        <v>424</v>
      </c>
      <c r="E101" s="84" t="s">
        <v>105</v>
      </c>
      <c r="J101" s="32" t="s">
        <v>430</v>
      </c>
      <c r="K101" s="32" t="s">
        <v>83</v>
      </c>
      <c r="L101" s="32" t="s">
        <v>102</v>
      </c>
      <c r="M101" s="32" t="str">
        <f t="shared" si="2"/>
        <v>AYUDAS PARA LA REAGRUPACIÓN FAMILIAR/OBTENCIÓN DE DOCUMENTACIÓN ATREADOCU</v>
      </c>
      <c r="N101" s="32">
        <v>650000023</v>
      </c>
      <c r="O101" s="32" t="s">
        <v>324</v>
      </c>
      <c r="P101" s="32" t="str">
        <f>Tabla7[[#This Row],[Actuación]]&amp;"/"&amp;Tabla7[[#This Row],[Concepto]]</f>
        <v>AC PI VUL 24 (24) 241131024/AYUDAS PARA LA REAGRUPACIÓN FAMILIAR</v>
      </c>
      <c r="Q101" s="32" t="s">
        <v>443</v>
      </c>
    </row>
    <row r="102" spans="4:17" ht="12" customHeight="1" x14ac:dyDescent="0.35">
      <c r="D102" s="84" t="s">
        <v>424</v>
      </c>
      <c r="E102" s="84" t="s">
        <v>107</v>
      </c>
      <c r="J102" s="32" t="s">
        <v>430</v>
      </c>
      <c r="K102" s="32" t="s">
        <v>83</v>
      </c>
      <c r="L102" s="32" t="s">
        <v>104</v>
      </c>
      <c r="M102" s="32" t="str">
        <f t="shared" si="2"/>
        <v>AYUDAS PARA LA REAGRUPACIÓN FAMILIAR/VIAJES, TRASLADOS Y ESTANCIAS NECESARIOS PARA LA LLEGADA A ESPAÑA ATREALLEG</v>
      </c>
      <c r="N102" s="32">
        <v>650000015</v>
      </c>
      <c r="O102" s="32" t="s">
        <v>325</v>
      </c>
      <c r="P102" s="32" t="str">
        <f>Tabla7[[#This Row],[Actuación]]&amp;"/"&amp;Tabla7[[#This Row],[Concepto]]</f>
        <v>AC PI VUL 24 (24) 241131024/AYUDAS PARA LA REAGRUPACIÓN FAMILIAR</v>
      </c>
      <c r="Q102" s="32" t="s">
        <v>444</v>
      </c>
    </row>
    <row r="103" spans="4:17" ht="12" customHeight="1" x14ac:dyDescent="0.35">
      <c r="D103" s="84" t="s">
        <v>424</v>
      </c>
      <c r="E103" s="84" t="s">
        <v>108</v>
      </c>
      <c r="J103" s="32" t="s">
        <v>430</v>
      </c>
      <c r="K103" s="32" t="s">
        <v>83</v>
      </c>
      <c r="L103" s="32" t="s">
        <v>106</v>
      </c>
      <c r="M103" s="32" t="str">
        <f t="shared" si="2"/>
        <v>AYUDAS PARA LA REAGRUPACIÓN FAMILIAR/VIAJES, TRASLADOS Y ESTANCIAS EN ESPAÑA ATREAESTA</v>
      </c>
      <c r="N103" s="32">
        <v>650000015</v>
      </c>
      <c r="O103" s="32" t="s">
        <v>326</v>
      </c>
      <c r="P103" s="32" t="str">
        <f>Tabla7[[#This Row],[Actuación]]&amp;"/"&amp;Tabla7[[#This Row],[Concepto]]</f>
        <v>AC PI VUL 24 (24) 241131024/AYUDAS PARA LA REAGRUPACIÓN FAMILIAR</v>
      </c>
      <c r="Q103" s="32" t="s">
        <v>445</v>
      </c>
    </row>
    <row r="104" spans="4:17" ht="12" customHeight="1" x14ac:dyDescent="0.35">
      <c r="D104" s="84" t="s">
        <v>424</v>
      </c>
      <c r="E104" s="84" t="s">
        <v>109</v>
      </c>
      <c r="J104" s="33" t="s">
        <v>428</v>
      </c>
      <c r="K104" s="33" t="s">
        <v>96</v>
      </c>
      <c r="L104" s="33" t="s">
        <v>135</v>
      </c>
      <c r="M104" s="33" t="str">
        <f t="shared" si="2"/>
        <v>AYUDAS DE BOLSILLO/AHFGI</v>
      </c>
      <c r="N104" s="33">
        <v>650000025</v>
      </c>
      <c r="O104" s="33" t="s">
        <v>327</v>
      </c>
      <c r="P104" s="33" t="str">
        <f>Tabla7[[#This Row],[Actuación]]&amp;"/"&amp;Tabla7[[#This Row],[Concepto]]</f>
        <v>AC AH ACOGIDA 24 (24) 243121114/AYUDAS DE BOLSILLO</v>
      </c>
      <c r="Q104" s="33" t="s">
        <v>135</v>
      </c>
    </row>
    <row r="105" spans="4:17" ht="12" customHeight="1" x14ac:dyDescent="0.35">
      <c r="D105" s="84" t="s">
        <v>424</v>
      </c>
      <c r="E105" s="84" t="s">
        <v>110</v>
      </c>
      <c r="J105" s="33" t="s">
        <v>428</v>
      </c>
      <c r="K105" s="33" t="s">
        <v>96</v>
      </c>
      <c r="L105" s="33" t="s">
        <v>136</v>
      </c>
      <c r="M105" s="33" t="str">
        <f t="shared" si="2"/>
        <v>AYUDAS DE BOLSILLO/AHFGM</v>
      </c>
      <c r="N105" s="33">
        <v>650000025</v>
      </c>
      <c r="O105" s="33" t="s">
        <v>328</v>
      </c>
      <c r="P105" s="33" t="str">
        <f>Tabla7[[#This Row],[Actuación]]&amp;"/"&amp;Tabla7[[#This Row],[Concepto]]</f>
        <v>AC AH ACOGIDA 24 (24) 243121114/AYUDAS DE BOLSILLO</v>
      </c>
      <c r="Q105" s="33" t="s">
        <v>136</v>
      </c>
    </row>
    <row r="106" spans="4:17" ht="12" customHeight="1" x14ac:dyDescent="0.35">
      <c r="D106" s="84" t="s">
        <v>424</v>
      </c>
      <c r="E106" s="84" t="s">
        <v>111</v>
      </c>
      <c r="J106" s="33" t="s">
        <v>428</v>
      </c>
      <c r="K106" s="33" t="s">
        <v>52</v>
      </c>
      <c r="L106" s="33" t="s">
        <v>137</v>
      </c>
      <c r="M106" s="33" t="str">
        <f t="shared" si="2"/>
        <v>MANUTENCIÓN/AHMI</v>
      </c>
      <c r="N106" s="33">
        <v>650000011</v>
      </c>
      <c r="O106" s="33" t="s">
        <v>329</v>
      </c>
      <c r="P106" s="33" t="str">
        <f>Tabla7[[#This Row],[Actuación]]&amp;"/"&amp;Tabla7[[#This Row],[Concepto]]</f>
        <v>AC AH ACOGIDA 24 (24) 243121114/MANUTENCIÓN</v>
      </c>
      <c r="Q106" s="33" t="s">
        <v>137</v>
      </c>
    </row>
    <row r="107" spans="4:17" ht="12" customHeight="1" x14ac:dyDescent="0.35">
      <c r="D107" s="84" t="s">
        <v>424</v>
      </c>
      <c r="E107" s="84" t="s">
        <v>112</v>
      </c>
      <c r="J107" s="33" t="s">
        <v>428</v>
      </c>
      <c r="K107" s="33" t="s">
        <v>52</v>
      </c>
      <c r="L107" s="33" t="s">
        <v>138</v>
      </c>
      <c r="M107" s="33" t="str">
        <f t="shared" si="2"/>
        <v>MANUTENCIÓN/AHMI2</v>
      </c>
      <c r="N107" s="33">
        <v>650000011</v>
      </c>
      <c r="O107" s="33" t="s">
        <v>330</v>
      </c>
      <c r="P107" s="33" t="str">
        <f>Tabla7[[#This Row],[Actuación]]&amp;"/"&amp;Tabla7[[#This Row],[Concepto]]</f>
        <v>AC AH ACOGIDA 24 (24) 243121114/MANUTENCIÓN</v>
      </c>
      <c r="Q107" s="33" t="s">
        <v>138</v>
      </c>
    </row>
    <row r="108" spans="4:17" ht="12" customHeight="1" x14ac:dyDescent="0.35">
      <c r="D108" s="84" t="s">
        <v>424</v>
      </c>
      <c r="E108" s="84" t="s">
        <v>113</v>
      </c>
      <c r="J108" s="33" t="s">
        <v>428</v>
      </c>
      <c r="K108" s="33" t="s">
        <v>52</v>
      </c>
      <c r="L108" s="33" t="s">
        <v>139</v>
      </c>
      <c r="M108" s="33" t="str">
        <f t="shared" si="2"/>
        <v>MANUTENCIÓN/AHMI3</v>
      </c>
      <c r="N108" s="33">
        <v>650000011</v>
      </c>
      <c r="O108" s="33" t="s">
        <v>331</v>
      </c>
      <c r="P108" s="33" t="str">
        <f>Tabla7[[#This Row],[Actuación]]&amp;"/"&amp;Tabla7[[#This Row],[Concepto]]</f>
        <v>AC AH ACOGIDA 24 (24) 243121114/MANUTENCIÓN</v>
      </c>
      <c r="Q108" s="33" t="s">
        <v>139</v>
      </c>
    </row>
    <row r="109" spans="4:17" ht="12" customHeight="1" x14ac:dyDescent="0.35">
      <c r="D109" s="84" t="s">
        <v>424</v>
      </c>
      <c r="E109" s="84" t="s">
        <v>114</v>
      </c>
      <c r="J109" s="33" t="s">
        <v>428</v>
      </c>
      <c r="K109" s="33" t="s">
        <v>52</v>
      </c>
      <c r="L109" s="33" t="s">
        <v>140</v>
      </c>
      <c r="M109" s="33" t="str">
        <f t="shared" si="2"/>
        <v>MANUTENCIÓN/AHMI4</v>
      </c>
      <c r="N109" s="33">
        <v>650000011</v>
      </c>
      <c r="O109" s="33" t="s">
        <v>332</v>
      </c>
      <c r="P109" s="33" t="str">
        <f>Tabla7[[#This Row],[Actuación]]&amp;"/"&amp;Tabla7[[#This Row],[Concepto]]</f>
        <v>AC AH ACOGIDA 24 (24) 243121114/MANUTENCIÓN</v>
      </c>
      <c r="Q109" s="33" t="s">
        <v>140</v>
      </c>
    </row>
    <row r="110" spans="4:17" ht="12" customHeight="1" x14ac:dyDescent="0.35">
      <c r="D110" s="84" t="s">
        <v>424</v>
      </c>
      <c r="E110" s="84" t="s">
        <v>115</v>
      </c>
      <c r="J110" s="33" t="s">
        <v>428</v>
      </c>
      <c r="K110" s="33" t="s">
        <v>52</v>
      </c>
      <c r="L110" s="33" t="s">
        <v>141</v>
      </c>
      <c r="M110" s="33" t="str">
        <f t="shared" si="2"/>
        <v>MANUTENCIÓN/AHMI5</v>
      </c>
      <c r="N110" s="33">
        <v>650000011</v>
      </c>
      <c r="O110" s="33" t="s">
        <v>333</v>
      </c>
      <c r="P110" s="33" t="str">
        <f>Tabla7[[#This Row],[Actuación]]&amp;"/"&amp;Tabla7[[#This Row],[Concepto]]</f>
        <v>AC AH ACOGIDA 24 (24) 243121114/MANUTENCIÓN</v>
      </c>
      <c r="Q110" s="33" t="s">
        <v>141</v>
      </c>
    </row>
    <row r="111" spans="4:17" ht="12" customHeight="1" x14ac:dyDescent="0.35">
      <c r="D111" s="84" t="s">
        <v>424</v>
      </c>
      <c r="E111" s="84" t="s">
        <v>116</v>
      </c>
      <c r="J111" s="33" t="s">
        <v>428</v>
      </c>
      <c r="K111" s="33" t="s">
        <v>52</v>
      </c>
      <c r="L111" s="33" t="s">
        <v>142</v>
      </c>
      <c r="M111" s="33" t="str">
        <f t="shared" si="2"/>
        <v>MANUTENCIÓN/AHMI6</v>
      </c>
      <c r="N111" s="33">
        <v>650000011</v>
      </c>
      <c r="O111" s="33" t="s">
        <v>334</v>
      </c>
      <c r="P111" s="33" t="str">
        <f>Tabla7[[#This Row],[Actuación]]&amp;"/"&amp;Tabla7[[#This Row],[Concepto]]</f>
        <v>AC AH ACOGIDA 24 (24) 243121114/MANUTENCIÓN</v>
      </c>
      <c r="Q111" s="33" t="s">
        <v>142</v>
      </c>
    </row>
    <row r="112" spans="4:17" ht="12" customHeight="1" x14ac:dyDescent="0.35">
      <c r="D112" s="84" t="s">
        <v>424</v>
      </c>
      <c r="E112" s="84" t="s">
        <v>117</v>
      </c>
      <c r="J112" s="33" t="s">
        <v>428</v>
      </c>
      <c r="K112" s="33" t="s">
        <v>52</v>
      </c>
      <c r="L112" s="33" t="s">
        <v>143</v>
      </c>
      <c r="M112" s="33" t="str">
        <f t="shared" si="2"/>
        <v>MANUTENCIÓN/AHMI7</v>
      </c>
      <c r="N112" s="33">
        <v>650000011</v>
      </c>
      <c r="O112" s="33" t="s">
        <v>335</v>
      </c>
      <c r="P112" s="33" t="str">
        <f>Tabla7[[#This Row],[Actuación]]&amp;"/"&amp;Tabla7[[#This Row],[Concepto]]</f>
        <v>AC AH ACOGIDA 24 (24) 243121114/MANUTENCIÓN</v>
      </c>
      <c r="Q112" s="33" t="s">
        <v>143</v>
      </c>
    </row>
    <row r="113" spans="4:17" ht="12" customHeight="1" x14ac:dyDescent="0.35">
      <c r="D113" s="84" t="s">
        <v>424</v>
      </c>
      <c r="E113" s="84" t="s">
        <v>118</v>
      </c>
      <c r="J113" s="33" t="s">
        <v>428</v>
      </c>
      <c r="K113" s="33" t="s">
        <v>52</v>
      </c>
      <c r="L113" s="33" t="s">
        <v>144</v>
      </c>
      <c r="M113" s="33" t="str">
        <f t="shared" si="2"/>
        <v>MANUTENCIÓN/AHMI8</v>
      </c>
      <c r="N113" s="33">
        <v>650000011</v>
      </c>
      <c r="O113" s="33" t="s">
        <v>336</v>
      </c>
      <c r="P113" s="33" t="str">
        <f>Tabla7[[#This Row],[Actuación]]&amp;"/"&amp;Tabla7[[#This Row],[Concepto]]</f>
        <v>AC AH ACOGIDA 24 (24) 243121114/MANUTENCIÓN</v>
      </c>
      <c r="Q113" s="33" t="s">
        <v>144</v>
      </c>
    </row>
    <row r="114" spans="4:17" ht="12" customHeight="1" x14ac:dyDescent="0.35">
      <c r="D114" s="84" t="s">
        <v>424</v>
      </c>
      <c r="E114" s="84" t="s">
        <v>119</v>
      </c>
      <c r="J114" s="33" t="s">
        <v>428</v>
      </c>
      <c r="K114" s="33" t="s">
        <v>52</v>
      </c>
      <c r="L114" s="33" t="s">
        <v>145</v>
      </c>
      <c r="M114" s="33" t="str">
        <f t="shared" si="2"/>
        <v>MANUTENCIÓN/AHMI9</v>
      </c>
      <c r="N114" s="33">
        <v>650000011</v>
      </c>
      <c r="O114" s="33" t="s">
        <v>337</v>
      </c>
      <c r="P114" s="33" t="str">
        <f>Tabla7[[#This Row],[Actuación]]&amp;"/"&amp;Tabla7[[#This Row],[Concepto]]</f>
        <v>AC AH ACOGIDA 24 (24) 243121114/MANUTENCIÓN</v>
      </c>
      <c r="Q114" s="33" t="s">
        <v>145</v>
      </c>
    </row>
    <row r="115" spans="4:17" ht="12" customHeight="1" x14ac:dyDescent="0.35">
      <c r="D115" s="84" t="s">
        <v>424</v>
      </c>
      <c r="E115" s="84" t="s">
        <v>122</v>
      </c>
      <c r="J115" s="33" t="s">
        <v>428</v>
      </c>
      <c r="K115" s="33" t="s">
        <v>99</v>
      </c>
      <c r="L115" s="33" t="s">
        <v>146</v>
      </c>
      <c r="M115" s="33" t="str">
        <f t="shared" si="2"/>
        <v>TRANSPORTE PÚBLICO/AHTPTIN</v>
      </c>
      <c r="N115" s="33">
        <v>650000014</v>
      </c>
      <c r="O115" s="33" t="s">
        <v>338</v>
      </c>
      <c r="P115" s="33" t="str">
        <f>Tabla7[[#This Row],[Actuación]]&amp;"/"&amp;Tabla7[[#This Row],[Concepto]]</f>
        <v>AC AH ACOGIDA 24 (24) 243121114/TRANSPORTE PÚBLICO</v>
      </c>
      <c r="Q115" s="33" t="s">
        <v>146</v>
      </c>
    </row>
    <row r="116" spans="4:17" ht="12" customHeight="1" x14ac:dyDescent="0.35">
      <c r="D116" s="84" t="s">
        <v>424</v>
      </c>
      <c r="E116" s="84" t="s">
        <v>124</v>
      </c>
      <c r="J116" s="33" t="s">
        <v>428</v>
      </c>
      <c r="K116" s="33" t="s">
        <v>101</v>
      </c>
      <c r="L116" s="33" t="s">
        <v>147</v>
      </c>
      <c r="M116" s="33" t="str">
        <f t="shared" si="2"/>
        <v>TRANSPORTE (DESPLAZAMIENTOS EXCEPCIONALES)/AHTPTEXA</v>
      </c>
      <c r="N116" s="33">
        <v>650000015</v>
      </c>
      <c r="O116" s="33" t="s">
        <v>339</v>
      </c>
      <c r="P116" s="33" t="str">
        <f>Tabla7[[#This Row],[Actuación]]&amp;"/"&amp;Tabla7[[#This Row],[Concepto]]</f>
        <v>AC AH ACOGIDA 24 (24) 243121114/TRANSPORTE (DESPLAZAMIENTOS EXCEPCIONALES)</v>
      </c>
      <c r="Q116" s="33" t="s">
        <v>147</v>
      </c>
    </row>
    <row r="117" spans="4:17" ht="12" customHeight="1" x14ac:dyDescent="0.35">
      <c r="D117" s="84" t="s">
        <v>424</v>
      </c>
      <c r="E117" s="84" t="s">
        <v>126</v>
      </c>
      <c r="J117" s="33" t="s">
        <v>428</v>
      </c>
      <c r="K117" s="33" t="s">
        <v>103</v>
      </c>
      <c r="L117" s="33" t="s">
        <v>148</v>
      </c>
      <c r="M117" s="33" t="str">
        <f t="shared" si="2"/>
        <v>AYUDA DE SALIDA/AHTPTEXARD</v>
      </c>
      <c r="N117" s="33">
        <v>650000016</v>
      </c>
      <c r="O117" s="33" t="s">
        <v>340</v>
      </c>
      <c r="P117" s="33" t="str">
        <f>Tabla7[[#This Row],[Actuación]]&amp;"/"&amp;Tabla7[[#This Row],[Concepto]]</f>
        <v>AC AH ACOGIDA 24 (24) 243121114/AYUDA DE SALIDA</v>
      </c>
      <c r="Q117" s="33" t="s">
        <v>148</v>
      </c>
    </row>
    <row r="118" spans="4:17" ht="12" customHeight="1" x14ac:dyDescent="0.35">
      <c r="D118" s="84" t="s">
        <v>424</v>
      </c>
      <c r="E118" s="84" t="s">
        <v>128</v>
      </c>
      <c r="J118" s="33" t="s">
        <v>428</v>
      </c>
      <c r="K118" s="33" t="s">
        <v>103</v>
      </c>
      <c r="L118" s="33" t="s">
        <v>149</v>
      </c>
      <c r="M118" s="33" t="str">
        <f t="shared" si="2"/>
        <v>AYUDA DE SALIDA/AHTPTEXARD2</v>
      </c>
      <c r="N118" s="33">
        <v>650000016</v>
      </c>
      <c r="O118" s="33" t="s">
        <v>341</v>
      </c>
      <c r="P118" s="33" t="str">
        <f>Tabla7[[#This Row],[Actuación]]&amp;"/"&amp;Tabla7[[#This Row],[Concepto]]</f>
        <v>AC AH ACOGIDA 24 (24) 243121114/AYUDA DE SALIDA</v>
      </c>
      <c r="Q118" s="33" t="s">
        <v>149</v>
      </c>
    </row>
    <row r="119" spans="4:17" ht="12" customHeight="1" x14ac:dyDescent="0.35">
      <c r="D119" s="84" t="s">
        <v>424</v>
      </c>
      <c r="E119" s="84" t="s">
        <v>130</v>
      </c>
      <c r="J119" s="33" t="s">
        <v>428</v>
      </c>
      <c r="K119" s="33" t="s">
        <v>103</v>
      </c>
      <c r="L119" s="33" t="s">
        <v>150</v>
      </c>
      <c r="M119" s="33" t="str">
        <f t="shared" si="2"/>
        <v>AYUDA DE SALIDA/AHTPTEXARD3</v>
      </c>
      <c r="N119" s="33">
        <v>650000016</v>
      </c>
      <c r="O119" s="33" t="s">
        <v>342</v>
      </c>
      <c r="P119" s="33" t="str">
        <f>Tabla7[[#This Row],[Actuación]]&amp;"/"&amp;Tabla7[[#This Row],[Concepto]]</f>
        <v>AC AH ACOGIDA 24 (24) 243121114/AYUDA DE SALIDA</v>
      </c>
      <c r="Q119" s="33" t="s">
        <v>150</v>
      </c>
    </row>
    <row r="120" spans="4:17" ht="12" customHeight="1" x14ac:dyDescent="0.35">
      <c r="D120" s="84" t="s">
        <v>472</v>
      </c>
      <c r="E120" s="84" t="s">
        <v>473</v>
      </c>
      <c r="J120" s="33" t="s">
        <v>428</v>
      </c>
      <c r="K120" s="33" t="s">
        <v>103</v>
      </c>
      <c r="L120" s="33" t="s">
        <v>151</v>
      </c>
      <c r="M120" s="33" t="str">
        <f t="shared" si="2"/>
        <v>AYUDA DE SALIDA/AHTPTEXARD4</v>
      </c>
      <c r="N120" s="33">
        <v>650000016</v>
      </c>
      <c r="O120" s="33" t="s">
        <v>343</v>
      </c>
      <c r="P120" s="33" t="str">
        <f>Tabla7[[#This Row],[Actuación]]&amp;"/"&amp;Tabla7[[#This Row],[Concepto]]</f>
        <v>AC AH ACOGIDA 24 (24) 243121114/AYUDA DE SALIDA</v>
      </c>
      <c r="Q120" s="33" t="s">
        <v>151</v>
      </c>
    </row>
    <row r="121" spans="4:17" ht="12" customHeight="1" x14ac:dyDescent="0.35">
      <c r="D121"/>
      <c r="E121"/>
      <c r="J121" s="33" t="s">
        <v>428</v>
      </c>
      <c r="K121" s="33" t="s">
        <v>103</v>
      </c>
      <c r="L121" s="33" t="s">
        <v>152</v>
      </c>
      <c r="M121" s="33" t="str">
        <f t="shared" si="2"/>
        <v>AYUDA DE SALIDA/AHTPTEXARD5</v>
      </c>
      <c r="N121" s="33">
        <v>650000016</v>
      </c>
      <c r="O121" s="33" t="s">
        <v>344</v>
      </c>
      <c r="P121" s="33" t="str">
        <f>Tabla7[[#This Row],[Actuación]]&amp;"/"&amp;Tabla7[[#This Row],[Concepto]]</f>
        <v>AC AH ACOGIDA 24 (24) 243121114/AYUDA DE SALIDA</v>
      </c>
      <c r="Q121" s="33" t="s">
        <v>152</v>
      </c>
    </row>
    <row r="122" spans="4:17" ht="12" customHeight="1" x14ac:dyDescent="0.35">
      <c r="D122"/>
      <c r="E122"/>
      <c r="J122" s="33" t="s">
        <v>428</v>
      </c>
      <c r="K122" s="33" t="s">
        <v>103</v>
      </c>
      <c r="L122" s="33" t="s">
        <v>153</v>
      </c>
      <c r="M122" s="33" t="str">
        <f t="shared" si="2"/>
        <v>AYUDA DE SALIDA/AHTPTEXARD6</v>
      </c>
      <c r="N122" s="33">
        <v>650000016</v>
      </c>
      <c r="O122" s="33" t="s">
        <v>345</v>
      </c>
      <c r="P122" s="33" t="str">
        <f>Tabla7[[#This Row],[Actuación]]&amp;"/"&amp;Tabla7[[#This Row],[Concepto]]</f>
        <v>AC AH ACOGIDA 24 (24) 243121114/AYUDA DE SALIDA</v>
      </c>
      <c r="Q122" s="33" t="s">
        <v>153</v>
      </c>
    </row>
    <row r="123" spans="4:17" ht="12" customHeight="1" x14ac:dyDescent="0.35">
      <c r="D123"/>
      <c r="E123"/>
      <c r="J123" s="33" t="s">
        <v>428</v>
      </c>
      <c r="K123" s="33" t="s">
        <v>103</v>
      </c>
      <c r="L123" s="33" t="s">
        <v>154</v>
      </c>
      <c r="M123" s="33" t="str">
        <f t="shared" si="2"/>
        <v>AYUDA DE SALIDA/AHTPTEXARD7</v>
      </c>
      <c r="N123" s="33">
        <v>650000016</v>
      </c>
      <c r="O123" s="33" t="s">
        <v>346</v>
      </c>
      <c r="P123" s="33" t="str">
        <f>Tabla7[[#This Row],[Actuación]]&amp;"/"&amp;Tabla7[[#This Row],[Concepto]]</f>
        <v>AC AH ACOGIDA 24 (24) 243121114/AYUDA DE SALIDA</v>
      </c>
      <c r="Q123" s="33" t="s">
        <v>154</v>
      </c>
    </row>
    <row r="124" spans="4:17" ht="12" customHeight="1" x14ac:dyDescent="0.35">
      <c r="D124"/>
      <c r="E124"/>
      <c r="J124" s="33" t="s">
        <v>428</v>
      </c>
      <c r="K124" s="33" t="s">
        <v>103</v>
      </c>
      <c r="L124" s="33" t="s">
        <v>155</v>
      </c>
      <c r="M124" s="33" t="str">
        <f t="shared" si="2"/>
        <v>AYUDA DE SALIDA/AHTPTEXARD8</v>
      </c>
      <c r="N124" s="33">
        <v>650000016</v>
      </c>
      <c r="O124" s="33" t="s">
        <v>347</v>
      </c>
      <c r="P124" s="33" t="str">
        <f>Tabla7[[#This Row],[Actuación]]&amp;"/"&amp;Tabla7[[#This Row],[Concepto]]</f>
        <v>AC AH ACOGIDA 24 (24) 243121114/AYUDA DE SALIDA</v>
      </c>
      <c r="Q124" s="33" t="s">
        <v>155</v>
      </c>
    </row>
    <row r="125" spans="4:17" ht="12" customHeight="1" x14ac:dyDescent="0.35">
      <c r="D125"/>
      <c r="E125"/>
      <c r="J125" s="33" t="s">
        <v>428</v>
      </c>
      <c r="K125" s="33" t="s">
        <v>103</v>
      </c>
      <c r="L125" s="33" t="s">
        <v>156</v>
      </c>
      <c r="M125" s="33" t="str">
        <f t="shared" si="2"/>
        <v>AYUDA DE SALIDA/AHTPTEXARD9</v>
      </c>
      <c r="N125" s="33">
        <v>650000016</v>
      </c>
      <c r="O125" s="33" t="s">
        <v>348</v>
      </c>
      <c r="P125" s="33" t="str">
        <f>Tabla7[[#This Row],[Actuación]]&amp;"/"&amp;Tabla7[[#This Row],[Concepto]]</f>
        <v>AC AH ACOGIDA 24 (24) 243121114/AYUDA DE SALIDA</v>
      </c>
      <c r="Q125" s="33" t="s">
        <v>156</v>
      </c>
    </row>
    <row r="126" spans="4:17" ht="12" customHeight="1" x14ac:dyDescent="0.35">
      <c r="D126"/>
      <c r="E126"/>
      <c r="J126" s="33" t="s">
        <v>428</v>
      </c>
      <c r="K126" s="33" t="s">
        <v>105</v>
      </c>
      <c r="L126" s="33" t="s">
        <v>157</v>
      </c>
      <c r="M126" s="33" t="str">
        <f t="shared" si="2"/>
        <v>EDUCATIVAS-ESCUELA INFANTIL/AHEDURMA</v>
      </c>
      <c r="N126" s="33">
        <v>650000018</v>
      </c>
      <c r="O126" s="33" t="s">
        <v>349</v>
      </c>
      <c r="P126" s="33" t="str">
        <f>Tabla7[[#This Row],[Actuación]]&amp;"/"&amp;Tabla7[[#This Row],[Concepto]]</f>
        <v>AC AH ACOGIDA 24 (24) 243121114/EDUCATIVAS-ESCUELA INFANTIL</v>
      </c>
      <c r="Q126" s="33" t="s">
        <v>157</v>
      </c>
    </row>
    <row r="127" spans="4:17" ht="12" customHeight="1" x14ac:dyDescent="0.35">
      <c r="D127"/>
      <c r="E127"/>
      <c r="J127" s="33" t="s">
        <v>428</v>
      </c>
      <c r="K127" s="33" t="s">
        <v>107</v>
      </c>
      <c r="L127" s="33" t="s">
        <v>158</v>
      </c>
      <c r="M127" s="33" t="str">
        <f t="shared" si="2"/>
        <v>EDUCATIVAS-SEGURO ESCOLAR/AHEDURSEO</v>
      </c>
      <c r="N127" s="33">
        <v>650000018</v>
      </c>
      <c r="O127" s="33" t="s">
        <v>350</v>
      </c>
      <c r="P127" s="33" t="str">
        <f>Tabla7[[#This Row],[Actuación]]&amp;"/"&amp;Tabla7[[#This Row],[Concepto]]</f>
        <v>AC AH ACOGIDA 24 (24) 243121114/EDUCATIVAS-SEGURO ESCOLAR</v>
      </c>
      <c r="Q127" s="33" t="s">
        <v>158</v>
      </c>
    </row>
    <row r="128" spans="4:17" ht="12" customHeight="1" x14ac:dyDescent="0.35">
      <c r="D128"/>
      <c r="E128"/>
      <c r="J128" s="33" t="s">
        <v>428</v>
      </c>
      <c r="K128" s="33" t="s">
        <v>108</v>
      </c>
      <c r="L128" s="33" t="s">
        <v>159</v>
      </c>
      <c r="M128" s="33" t="str">
        <f t="shared" si="2"/>
        <v>EDUCATIVAS-UNIFORMES ESCOLARES/AHEDURUNI</v>
      </c>
      <c r="N128" s="33">
        <v>650000018</v>
      </c>
      <c r="O128" s="33" t="s">
        <v>351</v>
      </c>
      <c r="P128" s="33" t="str">
        <f>Tabla7[[#This Row],[Actuación]]&amp;"/"&amp;Tabla7[[#This Row],[Concepto]]</f>
        <v>AC AH ACOGIDA 24 (24) 243121114/EDUCATIVAS-UNIFORMES ESCOLARES</v>
      </c>
      <c r="Q128" s="33" t="s">
        <v>159</v>
      </c>
    </row>
    <row r="129" spans="4:17" ht="12" customHeight="1" x14ac:dyDescent="0.35">
      <c r="D129"/>
      <c r="E129"/>
      <c r="J129" s="33" t="s">
        <v>428</v>
      </c>
      <c r="K129" s="33" t="s">
        <v>109</v>
      </c>
      <c r="L129" s="33" t="s">
        <v>160</v>
      </c>
      <c r="M129" s="33" t="str">
        <f t="shared" si="2"/>
        <v>EDUCATIVAS-COMEDOR ESCOLAR O BECA DE COMEDOR/AHEDURCOM</v>
      </c>
      <c r="N129" s="33">
        <v>650000018</v>
      </c>
      <c r="O129" s="33" t="s">
        <v>352</v>
      </c>
      <c r="P129" s="33" t="str">
        <f>Tabla7[[#This Row],[Actuación]]&amp;"/"&amp;Tabla7[[#This Row],[Concepto]]</f>
        <v>AC AH ACOGIDA 24 (24) 243121114/EDUCATIVAS-COMEDOR ESCOLAR O BECA DE COMEDOR</v>
      </c>
      <c r="Q129" s="33" t="s">
        <v>160</v>
      </c>
    </row>
    <row r="130" spans="4:17" ht="14.5" x14ac:dyDescent="0.35">
      <c r="D130"/>
      <c r="E130"/>
      <c r="J130" s="33" t="s">
        <v>428</v>
      </c>
      <c r="K130" s="33" t="s">
        <v>110</v>
      </c>
      <c r="L130" s="33" t="s">
        <v>161</v>
      </c>
      <c r="M130" s="33" t="str">
        <f t="shared" si="2"/>
        <v>EDUCATIVAS-TRANSPORTE ESCOLAR/AHEDURTPT</v>
      </c>
      <c r="N130" s="33">
        <v>650000018</v>
      </c>
      <c r="O130" s="33" t="s">
        <v>353</v>
      </c>
      <c r="P130" s="33" t="str">
        <f>Tabla7[[#This Row],[Actuación]]&amp;"/"&amp;Tabla7[[#This Row],[Concepto]]</f>
        <v>AC AH ACOGIDA 24 (24) 243121114/EDUCATIVAS-TRANSPORTE ESCOLAR</v>
      </c>
      <c r="Q130" s="33" t="s">
        <v>161</v>
      </c>
    </row>
    <row r="131" spans="4:17" ht="14.5" x14ac:dyDescent="0.35">
      <c r="D131"/>
      <c r="E131"/>
      <c r="J131" s="33" t="s">
        <v>428</v>
      </c>
      <c r="K131" s="33" t="s">
        <v>111</v>
      </c>
      <c r="L131" s="33" t="s">
        <v>162</v>
      </c>
      <c r="M131" s="33" t="str">
        <f t="shared" si="2"/>
        <v>EDUCATIVAS-CLASES EXTRAESCOLARES/AHEDUREXTR</v>
      </c>
      <c r="N131" s="33">
        <v>650000018</v>
      </c>
      <c r="O131" s="33" t="s">
        <v>354</v>
      </c>
      <c r="P131" s="33" t="str">
        <f>Tabla7[[#This Row],[Actuación]]&amp;"/"&amp;Tabla7[[#This Row],[Concepto]]</f>
        <v>AC AH ACOGIDA 24 (24) 243121114/EDUCATIVAS-CLASES EXTRAESCOLARES</v>
      </c>
      <c r="Q131" s="33" t="s">
        <v>162</v>
      </c>
    </row>
    <row r="132" spans="4:17" ht="14.5" x14ac:dyDescent="0.35">
      <c r="D132"/>
      <c r="E132"/>
      <c r="J132" s="33" t="s">
        <v>428</v>
      </c>
      <c r="K132" s="33" t="s">
        <v>112</v>
      </c>
      <c r="L132" s="33" t="s">
        <v>163</v>
      </c>
      <c r="M132" s="33" t="str">
        <f t="shared" si="2"/>
        <v>EDUCATIVAS-MATERIAL ESCOLAR/AHEDUESOMD</v>
      </c>
      <c r="N132" s="33">
        <v>650000018</v>
      </c>
      <c r="O132" s="33" t="s">
        <v>355</v>
      </c>
      <c r="P132" s="33" t="str">
        <f>Tabla7[[#This Row],[Actuación]]&amp;"/"&amp;Tabla7[[#This Row],[Concepto]]</f>
        <v>AC AH ACOGIDA 24 (24) 243121114/EDUCATIVAS-MATERIAL ESCOLAR</v>
      </c>
      <c r="Q132" s="33" t="s">
        <v>163</v>
      </c>
    </row>
    <row r="133" spans="4:17" ht="14.5" x14ac:dyDescent="0.35">
      <c r="D133"/>
      <c r="E133"/>
      <c r="J133" s="33" t="s">
        <v>428</v>
      </c>
      <c r="K133" s="33" t="s">
        <v>112</v>
      </c>
      <c r="L133" s="33" t="s">
        <v>164</v>
      </c>
      <c r="M133" s="33" t="str">
        <f t="shared" si="2"/>
        <v>EDUCATIVAS-MATERIAL ESCOLAR/AHEDUGUMD</v>
      </c>
      <c r="N133" s="33">
        <v>650000018</v>
      </c>
      <c r="O133" s="33" t="s">
        <v>356</v>
      </c>
      <c r="P133" s="33" t="str">
        <f>Tabla7[[#This Row],[Actuación]]&amp;"/"&amp;Tabla7[[#This Row],[Concepto]]</f>
        <v>AC AH ACOGIDA 24 (24) 243121114/EDUCATIVAS-MATERIAL ESCOLAR</v>
      </c>
      <c r="Q133" s="33" t="s">
        <v>164</v>
      </c>
    </row>
    <row r="134" spans="4:17" ht="14.5" x14ac:dyDescent="0.35">
      <c r="D134"/>
      <c r="E134"/>
      <c r="J134" s="33" t="s">
        <v>428</v>
      </c>
      <c r="K134" s="33" t="s">
        <v>112</v>
      </c>
      <c r="L134" s="33" t="s">
        <v>165</v>
      </c>
      <c r="M134" s="33" t="str">
        <f t="shared" si="2"/>
        <v>EDUCATIVAS-MATERIAL ESCOLAR/AHEDUPREMD</v>
      </c>
      <c r="N134" s="33">
        <v>650000018</v>
      </c>
      <c r="O134" s="33" t="s">
        <v>357</v>
      </c>
      <c r="P134" s="33" t="str">
        <f>Tabla7[[#This Row],[Actuación]]&amp;"/"&amp;Tabla7[[#This Row],[Concepto]]</f>
        <v>AC AH ACOGIDA 24 (24) 243121114/EDUCATIVAS-MATERIAL ESCOLAR</v>
      </c>
      <c r="Q134" s="33" t="s">
        <v>165</v>
      </c>
    </row>
    <row r="135" spans="4:17" ht="14.5" x14ac:dyDescent="0.35">
      <c r="D135"/>
      <c r="E135"/>
      <c r="J135" s="33" t="s">
        <v>428</v>
      </c>
      <c r="K135" s="33" t="s">
        <v>112</v>
      </c>
      <c r="L135" s="33" t="s">
        <v>166</v>
      </c>
      <c r="M135" s="33" t="str">
        <f t="shared" si="2"/>
        <v>EDUCATIVAS-MATERIAL ESCOLAR/AHEDUPRIMD</v>
      </c>
      <c r="N135" s="33">
        <v>650000018</v>
      </c>
      <c r="O135" s="33" t="s">
        <v>358</v>
      </c>
      <c r="P135" s="33" t="str">
        <f>Tabla7[[#This Row],[Actuación]]&amp;"/"&amp;Tabla7[[#This Row],[Concepto]]</f>
        <v>AC AH ACOGIDA 24 (24) 243121114/EDUCATIVAS-MATERIAL ESCOLAR</v>
      </c>
      <c r="Q135" s="33" t="s">
        <v>166</v>
      </c>
    </row>
    <row r="136" spans="4:17" ht="14.5" x14ac:dyDescent="0.35">
      <c r="D136"/>
      <c r="E136"/>
      <c r="J136" s="33" t="s">
        <v>428</v>
      </c>
      <c r="K136" s="33" t="s">
        <v>113</v>
      </c>
      <c r="L136" s="33" t="s">
        <v>162</v>
      </c>
      <c r="M136" s="33" t="str">
        <f t="shared" si="2"/>
        <v>ACTIVIDADES LÚDICO-EDUCATIVAS/AHEDUREXTR</v>
      </c>
      <c r="N136" s="33">
        <v>650000019</v>
      </c>
      <c r="O136" s="33" t="s">
        <v>354</v>
      </c>
      <c r="P136" s="33" t="str">
        <f>Tabla7[[#This Row],[Actuación]]&amp;"/"&amp;Tabla7[[#This Row],[Concepto]]</f>
        <v>AC AH ACOGIDA 24 (24) 243121114/ACTIVIDADES LÚDICO-EDUCATIVAS</v>
      </c>
      <c r="Q136" s="33" t="s">
        <v>162</v>
      </c>
    </row>
    <row r="137" spans="4:17" ht="14.5" x14ac:dyDescent="0.35">
      <c r="D137"/>
      <c r="E137"/>
      <c r="J137" s="33" t="s">
        <v>428</v>
      </c>
      <c r="K137" s="33" t="s">
        <v>114</v>
      </c>
      <c r="L137" s="33" t="s">
        <v>167</v>
      </c>
      <c r="M137" s="33" t="str">
        <f t="shared" si="2"/>
        <v>ACTIVIDADES CULTURALES/AHEDUEXTCUL</v>
      </c>
      <c r="N137" s="33">
        <v>650000019</v>
      </c>
      <c r="O137" s="33" t="s">
        <v>359</v>
      </c>
      <c r="P137" s="33" t="str">
        <f>Tabla7[[#This Row],[Actuación]]&amp;"/"&amp;Tabla7[[#This Row],[Concepto]]</f>
        <v>AC AH ACOGIDA 24 (24) 243121114/ACTIVIDADES CULTURALES</v>
      </c>
      <c r="Q137" s="33" t="s">
        <v>167</v>
      </c>
    </row>
    <row r="138" spans="4:17" ht="14.5" x14ac:dyDescent="0.35">
      <c r="D138"/>
      <c r="E138"/>
      <c r="J138" s="33" t="s">
        <v>428</v>
      </c>
      <c r="K138" s="33" t="s">
        <v>115</v>
      </c>
      <c r="L138" s="33" t="s">
        <v>168</v>
      </c>
      <c r="M138" s="33" t="str">
        <f t="shared" si="2"/>
        <v>EXCURSIONES Y CAMPAMENTOS DE VERANO INFANTILES Y JUVENILES/AHATOCEX</v>
      </c>
      <c r="N138" s="33">
        <v>650000019</v>
      </c>
      <c r="O138" s="33" t="s">
        <v>360</v>
      </c>
      <c r="P138" s="33" t="str">
        <f>Tabla7[[#This Row],[Actuación]]&amp;"/"&amp;Tabla7[[#This Row],[Concepto]]</f>
        <v>AC AH ACOGIDA 24 (24) 243121114/EXCURSIONES Y CAMPAMENTOS DE VERANO INFANTILES Y JUVENILES</v>
      </c>
      <c r="Q138" s="33" t="s">
        <v>168</v>
      </c>
    </row>
    <row r="139" spans="4:17" ht="14.5" x14ac:dyDescent="0.35">
      <c r="D139"/>
      <c r="E139"/>
      <c r="J139" s="33" t="s">
        <v>428</v>
      </c>
      <c r="K139" s="33" t="s">
        <v>116</v>
      </c>
      <c r="L139" s="33" t="s">
        <v>169</v>
      </c>
      <c r="M139" s="33" t="str">
        <f t="shared" si="2"/>
        <v>ACTIVIDADES DEPORTIVAS/AHATODEP</v>
      </c>
      <c r="N139" s="33">
        <v>650000019</v>
      </c>
      <c r="O139" s="33" t="s">
        <v>361</v>
      </c>
      <c r="P139" s="33" t="str">
        <f>Tabla7[[#This Row],[Actuación]]&amp;"/"&amp;Tabla7[[#This Row],[Concepto]]</f>
        <v>AC AH ACOGIDA 24 (24) 243121114/ACTIVIDADES DEPORTIVAS</v>
      </c>
      <c r="Q139" s="33" t="s">
        <v>169</v>
      </c>
    </row>
    <row r="140" spans="4:17" ht="14.5" x14ac:dyDescent="0.35">
      <c r="D140"/>
      <c r="E140"/>
      <c r="J140" s="33" t="s">
        <v>428</v>
      </c>
      <c r="K140" s="33" t="s">
        <v>117</v>
      </c>
      <c r="L140" s="33" t="s">
        <v>170</v>
      </c>
      <c r="M140" s="33" t="str">
        <f t="shared" si="2"/>
        <v>SANITARIAS-MEDICAMENTOS/AHSANFA</v>
      </c>
      <c r="N140" s="33">
        <v>650000020</v>
      </c>
      <c r="O140" s="33" t="s">
        <v>362</v>
      </c>
      <c r="P140" s="33" t="str">
        <f>Tabla7[[#This Row],[Actuación]]&amp;"/"&amp;Tabla7[[#This Row],[Concepto]]</f>
        <v>AC AH ACOGIDA 24 (24) 243121114/SANITARIAS-MEDICAMENTOS</v>
      </c>
      <c r="Q140" s="33" t="s">
        <v>170</v>
      </c>
    </row>
    <row r="141" spans="4:17" ht="14.5" x14ac:dyDescent="0.35">
      <c r="D141"/>
      <c r="E141"/>
      <c r="J141" s="33" t="s">
        <v>428</v>
      </c>
      <c r="K141" s="33" t="s">
        <v>118</v>
      </c>
      <c r="L141" s="33" t="s">
        <v>171</v>
      </c>
      <c r="M141" s="33" t="str">
        <f t="shared" si="2"/>
        <v>SANITARIA-ATENCIÓN MÉDICA/AHSANNOCUB</v>
      </c>
      <c r="N141" s="33">
        <v>650000020</v>
      </c>
      <c r="O141" s="33" t="s">
        <v>363</v>
      </c>
      <c r="P141" s="33" t="str">
        <f>Tabla7[[#This Row],[Actuación]]&amp;"/"&amp;Tabla7[[#This Row],[Concepto]]</f>
        <v>AC AH ACOGIDA 24 (24) 243121114/SANITARIA-ATENCIÓN MÉDICA</v>
      </c>
      <c r="Q141" s="33" t="s">
        <v>171</v>
      </c>
    </row>
    <row r="142" spans="4:17" ht="14.5" x14ac:dyDescent="0.35">
      <c r="D142"/>
      <c r="E142"/>
      <c r="J142" s="33" t="s">
        <v>428</v>
      </c>
      <c r="K142" s="33" t="s">
        <v>119</v>
      </c>
      <c r="L142" s="33" t="s">
        <v>172</v>
      </c>
      <c r="M142" s="33" t="str">
        <f t="shared" si="2"/>
        <v>TRADUCCIÓN E INTERPRETACIÓN PARA LA REALIZACIÓN DE TRÁMITES /AHTRADTRAM</v>
      </c>
      <c r="N142" s="33">
        <v>650000022</v>
      </c>
      <c r="O142" s="33" t="s">
        <v>364</v>
      </c>
      <c r="P142" s="33" t="str">
        <f>Tabla7[[#This Row],[Actuación]]&amp;"/"&amp;Tabla7[[#This Row],[Concepto]]</f>
        <v xml:space="preserve">AC AH ACOGIDA 24 (24) 243121114/TRADUCCIÓN E INTERPRETACIÓN PARA LA REALIZACIÓN DE TRÁMITES </v>
      </c>
      <c r="Q142" s="33" t="s">
        <v>172</v>
      </c>
    </row>
    <row r="143" spans="4:17" ht="14.5" x14ac:dyDescent="0.35">
      <c r="D143"/>
      <c r="E143"/>
      <c r="J143" s="33" t="s">
        <v>428</v>
      </c>
      <c r="K143" s="33" t="s">
        <v>122</v>
      </c>
      <c r="L143" s="33" t="s">
        <v>173</v>
      </c>
      <c r="M143" s="33" t="str">
        <f t="shared" si="2"/>
        <v>EXPEDICIÓN Y HOMOLOGACIÓN/AHDOCU</v>
      </c>
      <c r="N143" s="33">
        <v>650000023</v>
      </c>
      <c r="O143" s="33" t="s">
        <v>365</v>
      </c>
      <c r="P143" s="33" t="str">
        <f>Tabla7[[#This Row],[Actuación]]&amp;"/"&amp;Tabla7[[#This Row],[Concepto]]</f>
        <v>AC AH ACOGIDA 24 (24) 243121114/EXPEDICIÓN Y HOMOLOGACIÓN</v>
      </c>
      <c r="Q143" s="33" t="s">
        <v>173</v>
      </c>
    </row>
    <row r="144" spans="4:17" ht="14.5" x14ac:dyDescent="0.35">
      <c r="D144"/>
      <c r="E144"/>
      <c r="J144" s="33" t="s">
        <v>428</v>
      </c>
      <c r="K144" s="33" t="s">
        <v>124</v>
      </c>
      <c r="L144" s="33" t="s">
        <v>174</v>
      </c>
      <c r="M144" s="33" t="str">
        <f t="shared" si="2"/>
        <v>AYUDAS EXTRAORDINARIAS GAFAS/AHSAGA</v>
      </c>
      <c r="N144" s="33">
        <v>650000020</v>
      </c>
      <c r="O144" s="33" t="s">
        <v>366</v>
      </c>
      <c r="P144" s="33" t="str">
        <f>Tabla7[[#This Row],[Actuación]]&amp;"/"&amp;Tabla7[[#This Row],[Concepto]]</f>
        <v>AC AH ACOGIDA 24 (24) 243121114/AYUDAS EXTRAORDINARIAS GAFAS</v>
      </c>
      <c r="Q144" s="33" t="s">
        <v>174</v>
      </c>
    </row>
    <row r="145" spans="4:17" ht="14.5" x14ac:dyDescent="0.35">
      <c r="D145"/>
      <c r="E145"/>
      <c r="J145" s="33" t="s">
        <v>428</v>
      </c>
      <c r="K145" s="33" t="s">
        <v>126</v>
      </c>
      <c r="L145" s="33" t="s">
        <v>175</v>
      </c>
      <c r="M145" s="33" t="str">
        <f t="shared" si="2"/>
        <v>AYUDAS EXTRAORDINARIAS DENTALES TRATAMIENTOS/AHEXDE</v>
      </c>
      <c r="N145" s="33">
        <v>650000020</v>
      </c>
      <c r="O145" s="33" t="s">
        <v>367</v>
      </c>
      <c r="P145" s="33" t="str">
        <f>Tabla7[[#This Row],[Actuación]]&amp;"/"&amp;Tabla7[[#This Row],[Concepto]]</f>
        <v>AC AH ACOGIDA 24 (24) 243121114/AYUDAS EXTRAORDINARIAS DENTALES TRATAMIENTOS</v>
      </c>
      <c r="Q145" s="33" t="s">
        <v>175</v>
      </c>
    </row>
    <row r="146" spans="4:17" ht="14.5" x14ac:dyDescent="0.35">
      <c r="D146"/>
      <c r="E146"/>
      <c r="J146" s="33" t="s">
        <v>428</v>
      </c>
      <c r="K146" s="33" t="s">
        <v>128</v>
      </c>
      <c r="L146" s="33" t="s">
        <v>175</v>
      </c>
      <c r="M146" s="33" t="str">
        <f t="shared" si="2"/>
        <v>AYUDAS EXTRAORDINARIAS DENTALES PRÓTESIS/AHEXDE</v>
      </c>
      <c r="N146" s="33">
        <v>650000020</v>
      </c>
      <c r="O146" s="33" t="s">
        <v>367</v>
      </c>
      <c r="P146" s="33" t="str">
        <f>Tabla7[[#This Row],[Actuación]]&amp;"/"&amp;Tabla7[[#This Row],[Concepto]]</f>
        <v>AC AH ACOGIDA 24 (24) 243121114/AYUDAS EXTRAORDINARIAS DENTALES PRÓTESIS</v>
      </c>
      <c r="Q146" s="33" t="s">
        <v>175</v>
      </c>
    </row>
    <row r="147" spans="4:17" ht="14.5" x14ac:dyDescent="0.35">
      <c r="D147"/>
      <c r="E147"/>
      <c r="J147" s="33" t="s">
        <v>428</v>
      </c>
      <c r="K147" s="33" t="s">
        <v>130</v>
      </c>
      <c r="L147" s="33" t="s">
        <v>68</v>
      </c>
      <c r="M147" s="33" t="str">
        <f t="shared" si="2"/>
        <v>AYUDAS EXTRAORDINARIAS MATERIAL ORTOPROTÉSICO/ATSANMO</v>
      </c>
      <c r="N147" s="33">
        <v>650000020</v>
      </c>
      <c r="O147" s="33" t="s">
        <v>300</v>
      </c>
      <c r="P147" s="33" t="str">
        <f>Tabla7[[#This Row],[Actuación]]&amp;"/"&amp;Tabla7[[#This Row],[Concepto]]</f>
        <v>AC AH ACOGIDA 24 (24) 243121114/AYUDAS EXTRAORDINARIAS MATERIAL ORTOPROTÉSICO</v>
      </c>
      <c r="Q147" s="33" t="s">
        <v>68</v>
      </c>
    </row>
    <row r="148" spans="4:17" ht="14.5" x14ac:dyDescent="0.35">
      <c r="D148"/>
      <c r="E148"/>
      <c r="J148" s="65" t="s">
        <v>431</v>
      </c>
      <c r="K148" s="65" t="s">
        <v>132</v>
      </c>
      <c r="L148" s="65" t="s">
        <v>46</v>
      </c>
      <c r="M148" s="65" t="str">
        <f t="shared" si="2"/>
        <v>MEDICAMENTOS/1AM</v>
      </c>
      <c r="N148" s="65">
        <v>650000020</v>
      </c>
      <c r="O148" s="65" t="s">
        <v>368</v>
      </c>
      <c r="P148" s="65" t="str">
        <f>Tabla7[[#This Row],[Actuación]]&amp;"/"&amp;Tabla7[[#This Row],[Concepto]]</f>
        <v>AC PI TRANSIT 24 (24) 241171014/MEDICAMENTOS</v>
      </c>
      <c r="Q148" s="65" t="s">
        <v>46</v>
      </c>
    </row>
    <row r="149" spans="4:17" ht="14.5" x14ac:dyDescent="0.35">
      <c r="D149"/>
      <c r="E149"/>
      <c r="J149" s="65" t="s">
        <v>431</v>
      </c>
      <c r="K149" s="65" t="s">
        <v>99</v>
      </c>
      <c r="L149" s="65" t="s">
        <v>43</v>
      </c>
      <c r="M149" s="65" t="str">
        <f t="shared" si="2"/>
        <v>TRANSPORTE PÚBLICO/1ATP</v>
      </c>
      <c r="N149" s="65">
        <v>650000014</v>
      </c>
      <c r="O149" s="65" t="s">
        <v>369</v>
      </c>
      <c r="P149" s="65" t="str">
        <f>Tabla7[[#This Row],[Actuación]]&amp;"/"&amp;Tabla7[[#This Row],[Concepto]]</f>
        <v>AC PI TRANSIT 24 (24) 241171014/TRANSPORTE PÚBLICO</v>
      </c>
      <c r="Q149" s="65" t="s">
        <v>43</v>
      </c>
    </row>
    <row r="150" spans="4:17" ht="14.5" x14ac:dyDescent="0.35">
      <c r="D150"/>
      <c r="E150"/>
      <c r="J150" s="87" t="s">
        <v>429</v>
      </c>
      <c r="K150" s="87" t="s">
        <v>96</v>
      </c>
      <c r="L150" s="87" t="s">
        <v>135</v>
      </c>
      <c r="M150" s="87" t="str">
        <f t="shared" si="2"/>
        <v>AYUDAS DE BOLSILLO/AHFGI</v>
      </c>
      <c r="N150" s="87">
        <v>650000025</v>
      </c>
      <c r="O150" s="87" t="s">
        <v>327</v>
      </c>
      <c r="P150" s="87" t="str">
        <f>Tabla7[[#This Row],[Actuación]]&amp;"/"&amp;Tabla7[[#This Row],[Concepto]]</f>
        <v>AC AH VUL 24 (24) 243131114/AYUDAS DE BOLSILLO</v>
      </c>
      <c r="Q150" s="87" t="s">
        <v>135</v>
      </c>
    </row>
    <row r="151" spans="4:17" ht="14.5" x14ac:dyDescent="0.35">
      <c r="D151"/>
      <c r="E151"/>
      <c r="J151" s="87" t="s">
        <v>429</v>
      </c>
      <c r="K151" s="87" t="s">
        <v>96</v>
      </c>
      <c r="L151" s="87" t="s">
        <v>136</v>
      </c>
      <c r="M151" s="87" t="str">
        <f t="shared" ref="M151:M214" si="3">K151&amp;"/"&amp;L151</f>
        <v>AYUDAS DE BOLSILLO/AHFGM</v>
      </c>
      <c r="N151" s="87">
        <v>650000025</v>
      </c>
      <c r="O151" s="87" t="s">
        <v>328</v>
      </c>
      <c r="P151" s="87" t="str">
        <f>Tabla7[[#This Row],[Actuación]]&amp;"/"&amp;Tabla7[[#This Row],[Concepto]]</f>
        <v>AC AH VUL 24 (24) 243131114/AYUDAS DE BOLSILLO</v>
      </c>
      <c r="Q151" s="87" t="s">
        <v>136</v>
      </c>
    </row>
    <row r="152" spans="4:17" ht="14.5" x14ac:dyDescent="0.35">
      <c r="D152"/>
      <c r="E152"/>
      <c r="J152" s="87" t="s">
        <v>429</v>
      </c>
      <c r="K152" s="87" t="s">
        <v>52</v>
      </c>
      <c r="L152" s="87" t="s">
        <v>137</v>
      </c>
      <c r="M152" s="87" t="str">
        <f t="shared" si="3"/>
        <v>MANUTENCIÓN/AHMI</v>
      </c>
      <c r="N152" s="87">
        <v>650000011</v>
      </c>
      <c r="O152" s="87" t="s">
        <v>329</v>
      </c>
      <c r="P152" s="87" t="str">
        <f>Tabla7[[#This Row],[Actuación]]&amp;"/"&amp;Tabla7[[#This Row],[Concepto]]</f>
        <v>AC AH VUL 24 (24) 243131114/MANUTENCIÓN</v>
      </c>
      <c r="Q152" s="87" t="s">
        <v>137</v>
      </c>
    </row>
    <row r="153" spans="4:17" ht="14.5" x14ac:dyDescent="0.35">
      <c r="D153"/>
      <c r="E153"/>
      <c r="J153" s="87" t="s">
        <v>429</v>
      </c>
      <c r="K153" s="87" t="s">
        <v>52</v>
      </c>
      <c r="L153" s="87" t="s">
        <v>138</v>
      </c>
      <c r="M153" s="87" t="str">
        <f t="shared" si="3"/>
        <v>MANUTENCIÓN/AHMI2</v>
      </c>
      <c r="N153" s="87">
        <v>650000011</v>
      </c>
      <c r="O153" s="87" t="s">
        <v>330</v>
      </c>
      <c r="P153" s="87" t="str">
        <f>Tabla7[[#This Row],[Actuación]]&amp;"/"&amp;Tabla7[[#This Row],[Concepto]]</f>
        <v>AC AH VUL 24 (24) 243131114/MANUTENCIÓN</v>
      </c>
      <c r="Q153" s="87" t="s">
        <v>138</v>
      </c>
    </row>
    <row r="154" spans="4:17" ht="14.5" x14ac:dyDescent="0.35">
      <c r="D154"/>
      <c r="E154"/>
      <c r="J154" s="87" t="s">
        <v>429</v>
      </c>
      <c r="K154" s="87" t="s">
        <v>52</v>
      </c>
      <c r="L154" s="87" t="s">
        <v>139</v>
      </c>
      <c r="M154" s="87" t="str">
        <f t="shared" si="3"/>
        <v>MANUTENCIÓN/AHMI3</v>
      </c>
      <c r="N154" s="87">
        <v>650000011</v>
      </c>
      <c r="O154" s="87" t="s">
        <v>331</v>
      </c>
      <c r="P154" s="87" t="str">
        <f>Tabla7[[#This Row],[Actuación]]&amp;"/"&amp;Tabla7[[#This Row],[Concepto]]</f>
        <v>AC AH VUL 24 (24) 243131114/MANUTENCIÓN</v>
      </c>
      <c r="Q154" s="87" t="s">
        <v>139</v>
      </c>
    </row>
    <row r="155" spans="4:17" ht="14.5" x14ac:dyDescent="0.35">
      <c r="D155"/>
      <c r="E155"/>
      <c r="J155" s="87" t="s">
        <v>429</v>
      </c>
      <c r="K155" s="87" t="s">
        <v>52</v>
      </c>
      <c r="L155" s="87" t="s">
        <v>140</v>
      </c>
      <c r="M155" s="87" t="str">
        <f t="shared" si="3"/>
        <v>MANUTENCIÓN/AHMI4</v>
      </c>
      <c r="N155" s="87">
        <v>650000011</v>
      </c>
      <c r="O155" s="87" t="s">
        <v>332</v>
      </c>
      <c r="P155" s="87" t="str">
        <f>Tabla7[[#This Row],[Actuación]]&amp;"/"&amp;Tabla7[[#This Row],[Concepto]]</f>
        <v>AC AH VUL 24 (24) 243131114/MANUTENCIÓN</v>
      </c>
      <c r="Q155" s="87" t="s">
        <v>140</v>
      </c>
    </row>
    <row r="156" spans="4:17" ht="14.5" x14ac:dyDescent="0.35">
      <c r="D156"/>
      <c r="E156"/>
      <c r="J156" s="87" t="s">
        <v>429</v>
      </c>
      <c r="K156" s="87" t="s">
        <v>52</v>
      </c>
      <c r="L156" s="87" t="s">
        <v>141</v>
      </c>
      <c r="M156" s="87" t="str">
        <f t="shared" si="3"/>
        <v>MANUTENCIÓN/AHMI5</v>
      </c>
      <c r="N156" s="87">
        <v>650000011</v>
      </c>
      <c r="O156" s="87" t="s">
        <v>333</v>
      </c>
      <c r="P156" s="87" t="str">
        <f>Tabla7[[#This Row],[Actuación]]&amp;"/"&amp;Tabla7[[#This Row],[Concepto]]</f>
        <v>AC AH VUL 24 (24) 243131114/MANUTENCIÓN</v>
      </c>
      <c r="Q156" s="87" t="s">
        <v>141</v>
      </c>
    </row>
    <row r="157" spans="4:17" ht="14.5" x14ac:dyDescent="0.35">
      <c r="D157"/>
      <c r="E157"/>
      <c r="J157" s="87" t="s">
        <v>429</v>
      </c>
      <c r="K157" s="87" t="s">
        <v>52</v>
      </c>
      <c r="L157" s="87" t="s">
        <v>142</v>
      </c>
      <c r="M157" s="87" t="str">
        <f t="shared" si="3"/>
        <v>MANUTENCIÓN/AHMI6</v>
      </c>
      <c r="N157" s="87">
        <v>650000011</v>
      </c>
      <c r="O157" s="87" t="s">
        <v>334</v>
      </c>
      <c r="P157" s="87" t="str">
        <f>Tabla7[[#This Row],[Actuación]]&amp;"/"&amp;Tabla7[[#This Row],[Concepto]]</f>
        <v>AC AH VUL 24 (24) 243131114/MANUTENCIÓN</v>
      </c>
      <c r="Q157" s="87" t="s">
        <v>142</v>
      </c>
    </row>
    <row r="158" spans="4:17" ht="14.5" x14ac:dyDescent="0.35">
      <c r="D158"/>
      <c r="E158"/>
      <c r="J158" s="87" t="s">
        <v>429</v>
      </c>
      <c r="K158" s="87" t="s">
        <v>52</v>
      </c>
      <c r="L158" s="87" t="s">
        <v>143</v>
      </c>
      <c r="M158" s="87" t="str">
        <f t="shared" si="3"/>
        <v>MANUTENCIÓN/AHMI7</v>
      </c>
      <c r="N158" s="87">
        <v>650000011</v>
      </c>
      <c r="O158" s="87" t="s">
        <v>335</v>
      </c>
      <c r="P158" s="87" t="str">
        <f>Tabla7[[#This Row],[Actuación]]&amp;"/"&amp;Tabla7[[#This Row],[Concepto]]</f>
        <v>AC AH VUL 24 (24) 243131114/MANUTENCIÓN</v>
      </c>
      <c r="Q158" s="87" t="s">
        <v>143</v>
      </c>
    </row>
    <row r="159" spans="4:17" ht="14.5" x14ac:dyDescent="0.35">
      <c r="D159"/>
      <c r="E159"/>
      <c r="J159" s="87" t="s">
        <v>429</v>
      </c>
      <c r="K159" s="87" t="s">
        <v>52</v>
      </c>
      <c r="L159" s="87" t="s">
        <v>144</v>
      </c>
      <c r="M159" s="87" t="str">
        <f t="shared" si="3"/>
        <v>MANUTENCIÓN/AHMI8</v>
      </c>
      <c r="N159" s="87">
        <v>650000011</v>
      </c>
      <c r="O159" s="87" t="s">
        <v>336</v>
      </c>
      <c r="P159" s="87" t="str">
        <f>Tabla7[[#This Row],[Actuación]]&amp;"/"&amp;Tabla7[[#This Row],[Concepto]]</f>
        <v>AC AH VUL 24 (24) 243131114/MANUTENCIÓN</v>
      </c>
      <c r="Q159" s="87" t="s">
        <v>144</v>
      </c>
    </row>
    <row r="160" spans="4:17" ht="14.5" x14ac:dyDescent="0.35">
      <c r="D160"/>
      <c r="E160"/>
      <c r="J160" s="87" t="s">
        <v>429</v>
      </c>
      <c r="K160" s="87" t="s">
        <v>52</v>
      </c>
      <c r="L160" s="87" t="s">
        <v>145</v>
      </c>
      <c r="M160" s="87" t="str">
        <f t="shared" si="3"/>
        <v>MANUTENCIÓN/AHMI9</v>
      </c>
      <c r="N160" s="87">
        <v>650000011</v>
      </c>
      <c r="O160" s="87" t="s">
        <v>337</v>
      </c>
      <c r="P160" s="87" t="str">
        <f>Tabla7[[#This Row],[Actuación]]&amp;"/"&amp;Tabla7[[#This Row],[Concepto]]</f>
        <v>AC AH VUL 24 (24) 243131114/MANUTENCIÓN</v>
      </c>
      <c r="Q160" s="87" t="s">
        <v>145</v>
      </c>
    </row>
    <row r="161" spans="4:17" ht="14.5" x14ac:dyDescent="0.35">
      <c r="D161"/>
      <c r="E161"/>
      <c r="J161" s="87" t="s">
        <v>429</v>
      </c>
      <c r="K161" s="87" t="s">
        <v>99</v>
      </c>
      <c r="L161" s="87" t="s">
        <v>146</v>
      </c>
      <c r="M161" s="87" t="str">
        <f t="shared" si="3"/>
        <v>TRANSPORTE PÚBLICO/AHTPTIN</v>
      </c>
      <c r="N161" s="87">
        <v>650000014</v>
      </c>
      <c r="O161" s="87" t="s">
        <v>338</v>
      </c>
      <c r="P161" s="87" t="str">
        <f>Tabla7[[#This Row],[Actuación]]&amp;"/"&amp;Tabla7[[#This Row],[Concepto]]</f>
        <v>AC AH VUL 24 (24) 243131114/TRANSPORTE PÚBLICO</v>
      </c>
      <c r="Q161" s="87" t="s">
        <v>146</v>
      </c>
    </row>
    <row r="162" spans="4:17" ht="14.5" x14ac:dyDescent="0.35">
      <c r="D162"/>
      <c r="E162"/>
      <c r="J162" s="87" t="s">
        <v>429</v>
      </c>
      <c r="K162" s="87" t="s">
        <v>101</v>
      </c>
      <c r="L162" s="87" t="s">
        <v>147</v>
      </c>
      <c r="M162" s="87" t="str">
        <f t="shared" si="3"/>
        <v>TRANSPORTE (DESPLAZAMIENTOS EXCEPCIONALES)/AHTPTEXA</v>
      </c>
      <c r="N162" s="87">
        <v>650000015</v>
      </c>
      <c r="O162" s="87" t="s">
        <v>339</v>
      </c>
      <c r="P162" s="87" t="str">
        <f>Tabla7[[#This Row],[Actuación]]&amp;"/"&amp;Tabla7[[#This Row],[Concepto]]</f>
        <v>AC AH VUL 24 (24) 243131114/TRANSPORTE (DESPLAZAMIENTOS EXCEPCIONALES)</v>
      </c>
      <c r="Q162" s="87" t="s">
        <v>147</v>
      </c>
    </row>
    <row r="163" spans="4:17" ht="14.5" x14ac:dyDescent="0.35">
      <c r="D163"/>
      <c r="E163"/>
      <c r="J163" s="87" t="s">
        <v>429</v>
      </c>
      <c r="K163" s="87" t="s">
        <v>103</v>
      </c>
      <c r="L163" s="87" t="s">
        <v>148</v>
      </c>
      <c r="M163" s="87" t="str">
        <f t="shared" si="3"/>
        <v>AYUDA DE SALIDA/AHTPTEXARD</v>
      </c>
      <c r="N163" s="87">
        <v>650000016</v>
      </c>
      <c r="O163" s="87" t="s">
        <v>340</v>
      </c>
      <c r="P163" s="87" t="str">
        <f>Tabla7[[#This Row],[Actuación]]&amp;"/"&amp;Tabla7[[#This Row],[Concepto]]</f>
        <v>AC AH VUL 24 (24) 243131114/AYUDA DE SALIDA</v>
      </c>
      <c r="Q163" s="87" t="s">
        <v>148</v>
      </c>
    </row>
    <row r="164" spans="4:17" ht="14.5" x14ac:dyDescent="0.35">
      <c r="D164"/>
      <c r="E164"/>
      <c r="J164" s="87" t="s">
        <v>429</v>
      </c>
      <c r="K164" s="87" t="s">
        <v>103</v>
      </c>
      <c r="L164" s="87" t="s">
        <v>149</v>
      </c>
      <c r="M164" s="87" t="str">
        <f t="shared" si="3"/>
        <v>AYUDA DE SALIDA/AHTPTEXARD2</v>
      </c>
      <c r="N164" s="87">
        <v>650000016</v>
      </c>
      <c r="O164" s="87" t="s">
        <v>341</v>
      </c>
      <c r="P164" s="87" t="str">
        <f>Tabla7[[#This Row],[Actuación]]&amp;"/"&amp;Tabla7[[#This Row],[Concepto]]</f>
        <v>AC AH VUL 24 (24) 243131114/AYUDA DE SALIDA</v>
      </c>
      <c r="Q164" s="87" t="s">
        <v>149</v>
      </c>
    </row>
    <row r="165" spans="4:17" ht="14.5" x14ac:dyDescent="0.35">
      <c r="D165"/>
      <c r="E165"/>
      <c r="J165" s="87" t="s">
        <v>429</v>
      </c>
      <c r="K165" s="87" t="s">
        <v>103</v>
      </c>
      <c r="L165" s="87" t="s">
        <v>150</v>
      </c>
      <c r="M165" s="87" t="str">
        <f t="shared" si="3"/>
        <v>AYUDA DE SALIDA/AHTPTEXARD3</v>
      </c>
      <c r="N165" s="87">
        <v>650000016</v>
      </c>
      <c r="O165" s="87" t="s">
        <v>342</v>
      </c>
      <c r="P165" s="87" t="str">
        <f>Tabla7[[#This Row],[Actuación]]&amp;"/"&amp;Tabla7[[#This Row],[Concepto]]</f>
        <v>AC AH VUL 24 (24) 243131114/AYUDA DE SALIDA</v>
      </c>
      <c r="Q165" s="87" t="s">
        <v>150</v>
      </c>
    </row>
    <row r="166" spans="4:17" ht="14.5" x14ac:dyDescent="0.35">
      <c r="D166"/>
      <c r="E166"/>
      <c r="J166" s="87" t="s">
        <v>429</v>
      </c>
      <c r="K166" s="87" t="s">
        <v>103</v>
      </c>
      <c r="L166" s="87" t="s">
        <v>151</v>
      </c>
      <c r="M166" s="87" t="str">
        <f t="shared" si="3"/>
        <v>AYUDA DE SALIDA/AHTPTEXARD4</v>
      </c>
      <c r="N166" s="87">
        <v>650000016</v>
      </c>
      <c r="O166" s="87" t="s">
        <v>343</v>
      </c>
      <c r="P166" s="87" t="str">
        <f>Tabla7[[#This Row],[Actuación]]&amp;"/"&amp;Tabla7[[#This Row],[Concepto]]</f>
        <v>AC AH VUL 24 (24) 243131114/AYUDA DE SALIDA</v>
      </c>
      <c r="Q166" s="87" t="s">
        <v>151</v>
      </c>
    </row>
    <row r="167" spans="4:17" ht="14.5" x14ac:dyDescent="0.35">
      <c r="D167"/>
      <c r="E167"/>
      <c r="J167" s="87" t="s">
        <v>429</v>
      </c>
      <c r="K167" s="87" t="s">
        <v>103</v>
      </c>
      <c r="L167" s="87" t="s">
        <v>152</v>
      </c>
      <c r="M167" s="87" t="str">
        <f t="shared" si="3"/>
        <v>AYUDA DE SALIDA/AHTPTEXARD5</v>
      </c>
      <c r="N167" s="87">
        <v>650000016</v>
      </c>
      <c r="O167" s="87" t="s">
        <v>344</v>
      </c>
      <c r="P167" s="87" t="str">
        <f>Tabla7[[#This Row],[Actuación]]&amp;"/"&amp;Tabla7[[#This Row],[Concepto]]</f>
        <v>AC AH VUL 24 (24) 243131114/AYUDA DE SALIDA</v>
      </c>
      <c r="Q167" s="87" t="s">
        <v>152</v>
      </c>
    </row>
    <row r="168" spans="4:17" ht="14.5" x14ac:dyDescent="0.35">
      <c r="D168"/>
      <c r="E168"/>
      <c r="J168" s="87" t="s">
        <v>429</v>
      </c>
      <c r="K168" s="87" t="s">
        <v>103</v>
      </c>
      <c r="L168" s="87" t="s">
        <v>153</v>
      </c>
      <c r="M168" s="87" t="str">
        <f t="shared" si="3"/>
        <v>AYUDA DE SALIDA/AHTPTEXARD6</v>
      </c>
      <c r="N168" s="87">
        <v>650000016</v>
      </c>
      <c r="O168" s="87" t="s">
        <v>345</v>
      </c>
      <c r="P168" s="87" t="str">
        <f>Tabla7[[#This Row],[Actuación]]&amp;"/"&amp;Tabla7[[#This Row],[Concepto]]</f>
        <v>AC AH VUL 24 (24) 243131114/AYUDA DE SALIDA</v>
      </c>
      <c r="Q168" s="87" t="s">
        <v>153</v>
      </c>
    </row>
    <row r="169" spans="4:17" ht="14.5" x14ac:dyDescent="0.35">
      <c r="D169"/>
      <c r="E169"/>
      <c r="J169" s="87" t="s">
        <v>429</v>
      </c>
      <c r="K169" s="87" t="s">
        <v>103</v>
      </c>
      <c r="L169" s="87" t="s">
        <v>154</v>
      </c>
      <c r="M169" s="87" t="str">
        <f t="shared" si="3"/>
        <v>AYUDA DE SALIDA/AHTPTEXARD7</v>
      </c>
      <c r="N169" s="87">
        <v>650000016</v>
      </c>
      <c r="O169" s="87" t="s">
        <v>346</v>
      </c>
      <c r="P169" s="87" t="str">
        <f>Tabla7[[#This Row],[Actuación]]&amp;"/"&amp;Tabla7[[#This Row],[Concepto]]</f>
        <v>AC AH VUL 24 (24) 243131114/AYUDA DE SALIDA</v>
      </c>
      <c r="Q169" s="87" t="s">
        <v>154</v>
      </c>
    </row>
    <row r="170" spans="4:17" ht="14.5" x14ac:dyDescent="0.35">
      <c r="D170"/>
      <c r="E170"/>
      <c r="J170" s="87" t="s">
        <v>429</v>
      </c>
      <c r="K170" s="87" t="s">
        <v>103</v>
      </c>
      <c r="L170" s="87" t="s">
        <v>155</v>
      </c>
      <c r="M170" s="87" t="str">
        <f t="shared" si="3"/>
        <v>AYUDA DE SALIDA/AHTPTEXARD8</v>
      </c>
      <c r="N170" s="87">
        <v>650000016</v>
      </c>
      <c r="O170" s="87" t="s">
        <v>347</v>
      </c>
      <c r="P170" s="87" t="str">
        <f>Tabla7[[#This Row],[Actuación]]&amp;"/"&amp;Tabla7[[#This Row],[Concepto]]</f>
        <v>AC AH VUL 24 (24) 243131114/AYUDA DE SALIDA</v>
      </c>
      <c r="Q170" s="87" t="s">
        <v>155</v>
      </c>
    </row>
    <row r="171" spans="4:17" ht="14.5" x14ac:dyDescent="0.35">
      <c r="D171"/>
      <c r="E171"/>
      <c r="J171" s="87" t="s">
        <v>429</v>
      </c>
      <c r="K171" s="87" t="s">
        <v>103</v>
      </c>
      <c r="L171" s="87" t="s">
        <v>156</v>
      </c>
      <c r="M171" s="87" t="str">
        <f t="shared" si="3"/>
        <v>AYUDA DE SALIDA/AHTPTEXARD9</v>
      </c>
      <c r="N171" s="87">
        <v>650000016</v>
      </c>
      <c r="O171" s="87" t="s">
        <v>348</v>
      </c>
      <c r="P171" s="87" t="str">
        <f>Tabla7[[#This Row],[Actuación]]&amp;"/"&amp;Tabla7[[#This Row],[Concepto]]</f>
        <v>AC AH VUL 24 (24) 243131114/AYUDA DE SALIDA</v>
      </c>
      <c r="Q171" s="87" t="s">
        <v>156</v>
      </c>
    </row>
    <row r="172" spans="4:17" ht="14.5" x14ac:dyDescent="0.35">
      <c r="D172"/>
      <c r="E172"/>
      <c r="J172" s="87" t="s">
        <v>429</v>
      </c>
      <c r="K172" s="87" t="s">
        <v>105</v>
      </c>
      <c r="L172" s="87" t="s">
        <v>157</v>
      </c>
      <c r="M172" s="87" t="str">
        <f t="shared" si="3"/>
        <v>EDUCATIVAS-ESCUELA INFANTIL/AHEDURMA</v>
      </c>
      <c r="N172" s="87">
        <v>650000018</v>
      </c>
      <c r="O172" s="87" t="s">
        <v>349</v>
      </c>
      <c r="P172" s="87" t="str">
        <f>Tabla7[[#This Row],[Actuación]]&amp;"/"&amp;Tabla7[[#This Row],[Concepto]]</f>
        <v>AC AH VUL 24 (24) 243131114/EDUCATIVAS-ESCUELA INFANTIL</v>
      </c>
      <c r="Q172" s="87" t="s">
        <v>157</v>
      </c>
    </row>
    <row r="173" spans="4:17" ht="14.5" x14ac:dyDescent="0.35">
      <c r="J173" s="87" t="s">
        <v>429</v>
      </c>
      <c r="K173" s="87" t="s">
        <v>107</v>
      </c>
      <c r="L173" s="87" t="s">
        <v>158</v>
      </c>
      <c r="M173" s="87" t="str">
        <f t="shared" si="3"/>
        <v>EDUCATIVAS-SEGURO ESCOLAR/AHEDURSEO</v>
      </c>
      <c r="N173" s="87">
        <v>650000018</v>
      </c>
      <c r="O173" s="87" t="s">
        <v>350</v>
      </c>
      <c r="P173" s="87" t="str">
        <f>Tabla7[[#This Row],[Actuación]]&amp;"/"&amp;Tabla7[[#This Row],[Concepto]]</f>
        <v>AC AH VUL 24 (24) 243131114/EDUCATIVAS-SEGURO ESCOLAR</v>
      </c>
      <c r="Q173" s="87" t="s">
        <v>158</v>
      </c>
    </row>
    <row r="174" spans="4:17" ht="14.5" x14ac:dyDescent="0.35">
      <c r="J174" s="87" t="s">
        <v>429</v>
      </c>
      <c r="K174" s="87" t="s">
        <v>108</v>
      </c>
      <c r="L174" s="87" t="s">
        <v>159</v>
      </c>
      <c r="M174" s="87" t="str">
        <f t="shared" si="3"/>
        <v>EDUCATIVAS-UNIFORMES ESCOLARES/AHEDURUNI</v>
      </c>
      <c r="N174" s="87">
        <v>650000018</v>
      </c>
      <c r="O174" s="87" t="s">
        <v>351</v>
      </c>
      <c r="P174" s="87" t="str">
        <f>Tabla7[[#This Row],[Actuación]]&amp;"/"&amp;Tabla7[[#This Row],[Concepto]]</f>
        <v>AC AH VUL 24 (24) 243131114/EDUCATIVAS-UNIFORMES ESCOLARES</v>
      </c>
      <c r="Q174" s="87" t="s">
        <v>159</v>
      </c>
    </row>
    <row r="175" spans="4:17" ht="14.5" x14ac:dyDescent="0.35">
      <c r="J175" s="87" t="s">
        <v>429</v>
      </c>
      <c r="K175" s="87" t="s">
        <v>109</v>
      </c>
      <c r="L175" s="87" t="s">
        <v>160</v>
      </c>
      <c r="M175" s="87" t="str">
        <f t="shared" si="3"/>
        <v>EDUCATIVAS-COMEDOR ESCOLAR O BECA DE COMEDOR/AHEDURCOM</v>
      </c>
      <c r="N175" s="87">
        <v>650000018</v>
      </c>
      <c r="O175" s="87" t="s">
        <v>352</v>
      </c>
      <c r="P175" s="87" t="str">
        <f>Tabla7[[#This Row],[Actuación]]&amp;"/"&amp;Tabla7[[#This Row],[Concepto]]</f>
        <v>AC AH VUL 24 (24) 243131114/EDUCATIVAS-COMEDOR ESCOLAR O BECA DE COMEDOR</v>
      </c>
      <c r="Q175" s="87" t="s">
        <v>160</v>
      </c>
    </row>
    <row r="176" spans="4:17" ht="14.5" x14ac:dyDescent="0.35">
      <c r="J176" s="87" t="s">
        <v>429</v>
      </c>
      <c r="K176" s="87" t="s">
        <v>110</v>
      </c>
      <c r="L176" s="87" t="s">
        <v>161</v>
      </c>
      <c r="M176" s="87" t="str">
        <f t="shared" si="3"/>
        <v>EDUCATIVAS-TRANSPORTE ESCOLAR/AHEDURTPT</v>
      </c>
      <c r="N176" s="87">
        <v>650000018</v>
      </c>
      <c r="O176" s="87" t="s">
        <v>353</v>
      </c>
      <c r="P176" s="87" t="str">
        <f>Tabla7[[#This Row],[Actuación]]&amp;"/"&amp;Tabla7[[#This Row],[Concepto]]</f>
        <v>AC AH VUL 24 (24) 243131114/EDUCATIVAS-TRANSPORTE ESCOLAR</v>
      </c>
      <c r="Q176" s="87" t="s">
        <v>161</v>
      </c>
    </row>
    <row r="177" spans="10:17" ht="14.5" x14ac:dyDescent="0.35">
      <c r="J177" s="87" t="s">
        <v>429</v>
      </c>
      <c r="K177" s="87" t="s">
        <v>111</v>
      </c>
      <c r="L177" s="87" t="s">
        <v>162</v>
      </c>
      <c r="M177" s="87" t="str">
        <f t="shared" si="3"/>
        <v>EDUCATIVAS-CLASES EXTRAESCOLARES/AHEDUREXTR</v>
      </c>
      <c r="N177" s="87">
        <v>650000018</v>
      </c>
      <c r="O177" s="87" t="s">
        <v>354</v>
      </c>
      <c r="P177" s="87" t="str">
        <f>Tabla7[[#This Row],[Actuación]]&amp;"/"&amp;Tabla7[[#This Row],[Concepto]]</f>
        <v>AC AH VUL 24 (24) 243131114/EDUCATIVAS-CLASES EXTRAESCOLARES</v>
      </c>
      <c r="Q177" s="87" t="s">
        <v>162</v>
      </c>
    </row>
    <row r="178" spans="10:17" ht="14.5" x14ac:dyDescent="0.35">
      <c r="J178" s="87" t="s">
        <v>429</v>
      </c>
      <c r="K178" s="87" t="s">
        <v>112</v>
      </c>
      <c r="L178" s="87" t="s">
        <v>163</v>
      </c>
      <c r="M178" s="87" t="str">
        <f t="shared" si="3"/>
        <v>EDUCATIVAS-MATERIAL ESCOLAR/AHEDUESOMD</v>
      </c>
      <c r="N178" s="87">
        <v>650000018</v>
      </c>
      <c r="O178" s="87" t="s">
        <v>355</v>
      </c>
      <c r="P178" s="87" t="str">
        <f>Tabla7[[#This Row],[Actuación]]&amp;"/"&amp;Tabla7[[#This Row],[Concepto]]</f>
        <v>AC AH VUL 24 (24) 243131114/EDUCATIVAS-MATERIAL ESCOLAR</v>
      </c>
      <c r="Q178" s="87" t="s">
        <v>163</v>
      </c>
    </row>
    <row r="179" spans="10:17" ht="14.5" x14ac:dyDescent="0.35">
      <c r="J179" s="87" t="s">
        <v>429</v>
      </c>
      <c r="K179" s="87" t="s">
        <v>112</v>
      </c>
      <c r="L179" s="87" t="s">
        <v>164</v>
      </c>
      <c r="M179" s="87" t="str">
        <f t="shared" si="3"/>
        <v>EDUCATIVAS-MATERIAL ESCOLAR/AHEDUGUMD</v>
      </c>
      <c r="N179" s="87">
        <v>650000018</v>
      </c>
      <c r="O179" s="87" t="s">
        <v>356</v>
      </c>
      <c r="P179" s="87" t="str">
        <f>Tabla7[[#This Row],[Actuación]]&amp;"/"&amp;Tabla7[[#This Row],[Concepto]]</f>
        <v>AC AH VUL 24 (24) 243131114/EDUCATIVAS-MATERIAL ESCOLAR</v>
      </c>
      <c r="Q179" s="87" t="s">
        <v>164</v>
      </c>
    </row>
    <row r="180" spans="10:17" ht="14.5" x14ac:dyDescent="0.35">
      <c r="J180" s="87" t="s">
        <v>429</v>
      </c>
      <c r="K180" s="87" t="s">
        <v>112</v>
      </c>
      <c r="L180" s="87" t="s">
        <v>165</v>
      </c>
      <c r="M180" s="87" t="str">
        <f t="shared" si="3"/>
        <v>EDUCATIVAS-MATERIAL ESCOLAR/AHEDUPREMD</v>
      </c>
      <c r="N180" s="87">
        <v>650000018</v>
      </c>
      <c r="O180" s="87" t="s">
        <v>357</v>
      </c>
      <c r="P180" s="87" t="str">
        <f>Tabla7[[#This Row],[Actuación]]&amp;"/"&amp;Tabla7[[#This Row],[Concepto]]</f>
        <v>AC AH VUL 24 (24) 243131114/EDUCATIVAS-MATERIAL ESCOLAR</v>
      </c>
      <c r="Q180" s="87" t="s">
        <v>165</v>
      </c>
    </row>
    <row r="181" spans="10:17" ht="14.5" x14ac:dyDescent="0.35">
      <c r="J181" s="87" t="s">
        <v>429</v>
      </c>
      <c r="K181" s="87" t="s">
        <v>112</v>
      </c>
      <c r="L181" s="87" t="s">
        <v>166</v>
      </c>
      <c r="M181" s="87" t="str">
        <f t="shared" si="3"/>
        <v>EDUCATIVAS-MATERIAL ESCOLAR/AHEDUPRIMD</v>
      </c>
      <c r="N181" s="87">
        <v>650000018</v>
      </c>
      <c r="O181" s="87" t="s">
        <v>358</v>
      </c>
      <c r="P181" s="87" t="str">
        <f>Tabla7[[#This Row],[Actuación]]&amp;"/"&amp;Tabla7[[#This Row],[Concepto]]</f>
        <v>AC AH VUL 24 (24) 243131114/EDUCATIVAS-MATERIAL ESCOLAR</v>
      </c>
      <c r="Q181" s="87" t="s">
        <v>166</v>
      </c>
    </row>
    <row r="182" spans="10:17" ht="14.5" x14ac:dyDescent="0.35">
      <c r="J182" s="87" t="s">
        <v>429</v>
      </c>
      <c r="K182" s="87" t="s">
        <v>113</v>
      </c>
      <c r="L182" s="87" t="s">
        <v>162</v>
      </c>
      <c r="M182" s="87" t="str">
        <f t="shared" si="3"/>
        <v>ACTIVIDADES LÚDICO-EDUCATIVAS/AHEDUREXTR</v>
      </c>
      <c r="N182" s="87">
        <v>650000019</v>
      </c>
      <c r="O182" s="87" t="s">
        <v>354</v>
      </c>
      <c r="P182" s="87" t="str">
        <f>Tabla7[[#This Row],[Actuación]]&amp;"/"&amp;Tabla7[[#This Row],[Concepto]]</f>
        <v>AC AH VUL 24 (24) 243131114/ACTIVIDADES LÚDICO-EDUCATIVAS</v>
      </c>
      <c r="Q182" s="87" t="s">
        <v>162</v>
      </c>
    </row>
    <row r="183" spans="10:17" ht="14.5" x14ac:dyDescent="0.35">
      <c r="J183" s="87" t="s">
        <v>429</v>
      </c>
      <c r="K183" s="87" t="s">
        <v>114</v>
      </c>
      <c r="L183" s="87" t="s">
        <v>167</v>
      </c>
      <c r="M183" s="87" t="str">
        <f t="shared" si="3"/>
        <v>ACTIVIDADES CULTURALES/AHEDUEXTCUL</v>
      </c>
      <c r="N183" s="87">
        <v>650000019</v>
      </c>
      <c r="O183" s="87" t="s">
        <v>359</v>
      </c>
      <c r="P183" s="87" t="str">
        <f>Tabla7[[#This Row],[Actuación]]&amp;"/"&amp;Tabla7[[#This Row],[Concepto]]</f>
        <v>AC AH VUL 24 (24) 243131114/ACTIVIDADES CULTURALES</v>
      </c>
      <c r="Q183" s="87" t="s">
        <v>167</v>
      </c>
    </row>
    <row r="184" spans="10:17" ht="14.5" x14ac:dyDescent="0.35">
      <c r="J184" s="87" t="s">
        <v>429</v>
      </c>
      <c r="K184" s="87" t="s">
        <v>115</v>
      </c>
      <c r="L184" s="87" t="s">
        <v>168</v>
      </c>
      <c r="M184" s="87" t="str">
        <f t="shared" si="3"/>
        <v>EXCURSIONES Y CAMPAMENTOS DE VERANO INFANTILES Y JUVENILES/AHATOCEX</v>
      </c>
      <c r="N184" s="87">
        <v>650000019</v>
      </c>
      <c r="O184" s="87" t="s">
        <v>360</v>
      </c>
      <c r="P184" s="87" t="str">
        <f>Tabla7[[#This Row],[Actuación]]&amp;"/"&amp;Tabla7[[#This Row],[Concepto]]</f>
        <v>AC AH VUL 24 (24) 243131114/EXCURSIONES Y CAMPAMENTOS DE VERANO INFANTILES Y JUVENILES</v>
      </c>
      <c r="Q184" s="87" t="s">
        <v>168</v>
      </c>
    </row>
    <row r="185" spans="10:17" ht="14.5" x14ac:dyDescent="0.35">
      <c r="J185" s="87" t="s">
        <v>429</v>
      </c>
      <c r="K185" s="87" t="s">
        <v>116</v>
      </c>
      <c r="L185" s="87" t="s">
        <v>169</v>
      </c>
      <c r="M185" s="87" t="str">
        <f t="shared" si="3"/>
        <v>ACTIVIDADES DEPORTIVAS/AHATODEP</v>
      </c>
      <c r="N185" s="87">
        <v>650000019</v>
      </c>
      <c r="O185" s="87" t="s">
        <v>361</v>
      </c>
      <c r="P185" s="87" t="str">
        <f>Tabla7[[#This Row],[Actuación]]&amp;"/"&amp;Tabla7[[#This Row],[Concepto]]</f>
        <v>AC AH VUL 24 (24) 243131114/ACTIVIDADES DEPORTIVAS</v>
      </c>
      <c r="Q185" s="87" t="s">
        <v>169</v>
      </c>
    </row>
    <row r="186" spans="10:17" ht="14.5" x14ac:dyDescent="0.35">
      <c r="J186" s="87" t="s">
        <v>429</v>
      </c>
      <c r="K186" s="87" t="s">
        <v>117</v>
      </c>
      <c r="L186" s="87" t="s">
        <v>170</v>
      </c>
      <c r="M186" s="87" t="str">
        <f t="shared" si="3"/>
        <v>SANITARIAS-MEDICAMENTOS/AHSANFA</v>
      </c>
      <c r="N186" s="87">
        <v>650000020</v>
      </c>
      <c r="O186" s="87" t="s">
        <v>362</v>
      </c>
      <c r="P186" s="87" t="str">
        <f>Tabla7[[#This Row],[Actuación]]&amp;"/"&amp;Tabla7[[#This Row],[Concepto]]</f>
        <v>AC AH VUL 24 (24) 243131114/SANITARIAS-MEDICAMENTOS</v>
      </c>
      <c r="Q186" s="87" t="s">
        <v>170</v>
      </c>
    </row>
    <row r="187" spans="10:17" ht="14.5" x14ac:dyDescent="0.35">
      <c r="J187" s="87" t="s">
        <v>429</v>
      </c>
      <c r="K187" s="87" t="s">
        <v>118</v>
      </c>
      <c r="L187" s="87" t="s">
        <v>171</v>
      </c>
      <c r="M187" s="87" t="str">
        <f t="shared" si="3"/>
        <v>SANITARIA-ATENCIÓN MÉDICA/AHSANNOCUB</v>
      </c>
      <c r="N187" s="87">
        <v>650000020</v>
      </c>
      <c r="O187" s="87" t="s">
        <v>363</v>
      </c>
      <c r="P187" s="87" t="str">
        <f>Tabla7[[#This Row],[Actuación]]&amp;"/"&amp;Tabla7[[#This Row],[Concepto]]</f>
        <v>AC AH VUL 24 (24) 243131114/SANITARIA-ATENCIÓN MÉDICA</v>
      </c>
      <c r="Q187" s="87" t="s">
        <v>171</v>
      </c>
    </row>
    <row r="188" spans="10:17" ht="14.5" x14ac:dyDescent="0.35">
      <c r="J188" s="87" t="s">
        <v>429</v>
      </c>
      <c r="K188" s="87" t="s">
        <v>119</v>
      </c>
      <c r="L188" s="87" t="s">
        <v>172</v>
      </c>
      <c r="M188" s="87" t="str">
        <f t="shared" si="3"/>
        <v>TRADUCCIÓN E INTERPRETACIÓN PARA LA REALIZACIÓN DE TRÁMITES /AHTRADTRAM</v>
      </c>
      <c r="N188" s="87">
        <v>650000022</v>
      </c>
      <c r="O188" s="87" t="s">
        <v>364</v>
      </c>
      <c r="P188" s="87" t="str">
        <f>Tabla7[[#This Row],[Actuación]]&amp;"/"&amp;Tabla7[[#This Row],[Concepto]]</f>
        <v xml:space="preserve">AC AH VUL 24 (24) 243131114/TRADUCCIÓN E INTERPRETACIÓN PARA LA REALIZACIÓN DE TRÁMITES </v>
      </c>
      <c r="Q188" s="87" t="s">
        <v>172</v>
      </c>
    </row>
    <row r="189" spans="10:17" ht="14.5" x14ac:dyDescent="0.35">
      <c r="J189" s="87" t="s">
        <v>429</v>
      </c>
      <c r="K189" s="87" t="s">
        <v>122</v>
      </c>
      <c r="L189" s="87" t="s">
        <v>173</v>
      </c>
      <c r="M189" s="87" t="str">
        <f t="shared" si="3"/>
        <v>EXPEDICIÓN Y HOMOLOGACIÓN/AHDOCU</v>
      </c>
      <c r="N189" s="87">
        <v>650000023</v>
      </c>
      <c r="O189" s="87" t="s">
        <v>365</v>
      </c>
      <c r="P189" s="87" t="str">
        <f>Tabla7[[#This Row],[Actuación]]&amp;"/"&amp;Tabla7[[#This Row],[Concepto]]</f>
        <v>AC AH VUL 24 (24) 243131114/EXPEDICIÓN Y HOMOLOGACIÓN</v>
      </c>
      <c r="Q189" s="87" t="s">
        <v>173</v>
      </c>
    </row>
    <row r="190" spans="10:17" ht="14.5" x14ac:dyDescent="0.35">
      <c r="J190" s="87" t="s">
        <v>429</v>
      </c>
      <c r="K190" s="87" t="s">
        <v>124</v>
      </c>
      <c r="L190" s="87" t="s">
        <v>174</v>
      </c>
      <c r="M190" s="87" t="str">
        <f t="shared" si="3"/>
        <v>AYUDAS EXTRAORDINARIAS GAFAS/AHSAGA</v>
      </c>
      <c r="N190" s="87">
        <v>650000020</v>
      </c>
      <c r="O190" s="87" t="s">
        <v>366</v>
      </c>
      <c r="P190" s="87" t="str">
        <f>Tabla7[[#This Row],[Actuación]]&amp;"/"&amp;Tabla7[[#This Row],[Concepto]]</f>
        <v>AC AH VUL 24 (24) 243131114/AYUDAS EXTRAORDINARIAS GAFAS</v>
      </c>
      <c r="Q190" s="87" t="s">
        <v>174</v>
      </c>
    </row>
    <row r="191" spans="10:17" ht="14.5" x14ac:dyDescent="0.35">
      <c r="J191" s="87" t="s">
        <v>429</v>
      </c>
      <c r="K191" s="87" t="s">
        <v>126</v>
      </c>
      <c r="L191" s="87" t="s">
        <v>175</v>
      </c>
      <c r="M191" s="87" t="str">
        <f t="shared" si="3"/>
        <v>AYUDAS EXTRAORDINARIAS DENTALES TRATAMIENTOS/AHEXDE</v>
      </c>
      <c r="N191" s="87">
        <v>650000020</v>
      </c>
      <c r="O191" s="87" t="s">
        <v>367</v>
      </c>
      <c r="P191" s="87" t="str">
        <f>Tabla7[[#This Row],[Actuación]]&amp;"/"&amp;Tabla7[[#This Row],[Concepto]]</f>
        <v>AC AH VUL 24 (24) 243131114/AYUDAS EXTRAORDINARIAS DENTALES TRATAMIENTOS</v>
      </c>
      <c r="Q191" s="87" t="s">
        <v>175</v>
      </c>
    </row>
    <row r="192" spans="10:17" ht="14.5" x14ac:dyDescent="0.35">
      <c r="J192" s="87" t="s">
        <v>429</v>
      </c>
      <c r="K192" s="87" t="s">
        <v>128</v>
      </c>
      <c r="L192" s="87" t="s">
        <v>175</v>
      </c>
      <c r="M192" s="87" t="str">
        <f t="shared" si="3"/>
        <v>AYUDAS EXTRAORDINARIAS DENTALES PRÓTESIS/AHEXDE</v>
      </c>
      <c r="N192" s="87">
        <v>650000020</v>
      </c>
      <c r="O192" s="87" t="s">
        <v>367</v>
      </c>
      <c r="P192" s="87" t="str">
        <f>Tabla7[[#This Row],[Actuación]]&amp;"/"&amp;Tabla7[[#This Row],[Concepto]]</f>
        <v>AC AH VUL 24 (24) 243131114/AYUDAS EXTRAORDINARIAS DENTALES PRÓTESIS</v>
      </c>
      <c r="Q192" s="87" t="s">
        <v>175</v>
      </c>
    </row>
    <row r="193" spans="10:17" ht="14.5" x14ac:dyDescent="0.35">
      <c r="J193" s="87" t="s">
        <v>429</v>
      </c>
      <c r="K193" s="87" t="s">
        <v>130</v>
      </c>
      <c r="L193" s="87" t="s">
        <v>68</v>
      </c>
      <c r="M193" s="87" t="str">
        <f t="shared" si="3"/>
        <v>AYUDAS EXTRAORDINARIAS MATERIAL ORTOPROTÉSICO/ATSANMO</v>
      </c>
      <c r="N193" s="87">
        <v>650000020</v>
      </c>
      <c r="O193" s="87" t="s">
        <v>300</v>
      </c>
      <c r="P193" s="87" t="str">
        <f>Tabla7[[#This Row],[Actuación]]&amp;"/"&amp;Tabla7[[#This Row],[Concepto]]</f>
        <v>AC AH VUL 24 (24) 243131114/AYUDAS EXTRAORDINARIAS MATERIAL ORTOPROTÉSICO</v>
      </c>
      <c r="Q193" s="87" t="s">
        <v>68</v>
      </c>
    </row>
    <row r="194" spans="10:17" ht="14.5" x14ac:dyDescent="0.35">
      <c r="J194" s="85" t="s">
        <v>424</v>
      </c>
      <c r="K194" s="85" t="s">
        <v>96</v>
      </c>
      <c r="L194" s="85" t="s">
        <v>135</v>
      </c>
      <c r="M194" s="85" t="str">
        <f t="shared" si="3"/>
        <v>AYUDAS DE BOLSILLO/AHFGI</v>
      </c>
      <c r="N194" s="85">
        <v>650000025</v>
      </c>
      <c r="O194" s="85" t="s">
        <v>327</v>
      </c>
      <c r="P194" s="85" t="str">
        <f>Tabla7[[#This Row],[Actuación]]&amp;"/"&amp;Tabla7[[#This Row],[Concepto]]</f>
        <v>AH EMERG 23 (23) 233021114/AYUDAS DE BOLSILLO</v>
      </c>
      <c r="Q194" s="85" t="s">
        <v>135</v>
      </c>
    </row>
    <row r="195" spans="10:17" ht="14.5" x14ac:dyDescent="0.35">
      <c r="J195" s="85" t="s">
        <v>424</v>
      </c>
      <c r="K195" s="85" t="s">
        <v>96</v>
      </c>
      <c r="L195" s="85" t="s">
        <v>136</v>
      </c>
      <c r="M195" s="85" t="str">
        <f t="shared" si="3"/>
        <v>AYUDAS DE BOLSILLO/AHFGM</v>
      </c>
      <c r="N195" s="85">
        <v>650000025</v>
      </c>
      <c r="O195" s="85" t="s">
        <v>328</v>
      </c>
      <c r="P195" s="85" t="str">
        <f>Tabla7[[#This Row],[Actuación]]&amp;"/"&amp;Tabla7[[#This Row],[Concepto]]</f>
        <v>AH EMERG 23 (23) 233021114/AYUDAS DE BOLSILLO</v>
      </c>
      <c r="Q195" s="85" t="s">
        <v>136</v>
      </c>
    </row>
    <row r="196" spans="10:17" ht="14.5" x14ac:dyDescent="0.35">
      <c r="J196" s="85" t="s">
        <v>424</v>
      </c>
      <c r="K196" s="85" t="s">
        <v>52</v>
      </c>
      <c r="L196" s="85" t="s">
        <v>137</v>
      </c>
      <c r="M196" s="85" t="str">
        <f t="shared" si="3"/>
        <v>MANUTENCIÓN/AHMI</v>
      </c>
      <c r="N196" s="85">
        <v>650000011</v>
      </c>
      <c r="O196" s="85" t="s">
        <v>329</v>
      </c>
      <c r="P196" s="85" t="str">
        <f>Tabla7[[#This Row],[Actuación]]&amp;"/"&amp;Tabla7[[#This Row],[Concepto]]</f>
        <v>AH EMERG 23 (23) 233021114/MANUTENCIÓN</v>
      </c>
      <c r="Q196" s="85" t="s">
        <v>137</v>
      </c>
    </row>
    <row r="197" spans="10:17" ht="14.5" x14ac:dyDescent="0.35">
      <c r="J197" s="85" t="s">
        <v>424</v>
      </c>
      <c r="K197" s="85" t="s">
        <v>52</v>
      </c>
      <c r="L197" s="85" t="s">
        <v>138</v>
      </c>
      <c r="M197" s="85" t="str">
        <f t="shared" si="3"/>
        <v>MANUTENCIÓN/AHMI2</v>
      </c>
      <c r="N197" s="85">
        <v>650000011</v>
      </c>
      <c r="O197" s="85" t="s">
        <v>330</v>
      </c>
      <c r="P197" s="85" t="str">
        <f>Tabla7[[#This Row],[Actuación]]&amp;"/"&amp;Tabla7[[#This Row],[Concepto]]</f>
        <v>AH EMERG 23 (23) 233021114/MANUTENCIÓN</v>
      </c>
      <c r="Q197" s="85" t="s">
        <v>138</v>
      </c>
    </row>
    <row r="198" spans="10:17" ht="14.5" x14ac:dyDescent="0.35">
      <c r="J198" s="85" t="s">
        <v>424</v>
      </c>
      <c r="K198" s="85" t="s">
        <v>52</v>
      </c>
      <c r="L198" s="85" t="s">
        <v>139</v>
      </c>
      <c r="M198" s="85" t="str">
        <f t="shared" si="3"/>
        <v>MANUTENCIÓN/AHMI3</v>
      </c>
      <c r="N198" s="85">
        <v>650000011</v>
      </c>
      <c r="O198" s="85" t="s">
        <v>331</v>
      </c>
      <c r="P198" s="85" t="str">
        <f>Tabla7[[#This Row],[Actuación]]&amp;"/"&amp;Tabla7[[#This Row],[Concepto]]</f>
        <v>AH EMERG 23 (23) 233021114/MANUTENCIÓN</v>
      </c>
      <c r="Q198" s="85" t="s">
        <v>139</v>
      </c>
    </row>
    <row r="199" spans="10:17" ht="14.5" x14ac:dyDescent="0.35">
      <c r="J199" s="85" t="s">
        <v>424</v>
      </c>
      <c r="K199" s="85" t="s">
        <v>52</v>
      </c>
      <c r="L199" s="85" t="s">
        <v>140</v>
      </c>
      <c r="M199" s="85" t="str">
        <f t="shared" si="3"/>
        <v>MANUTENCIÓN/AHMI4</v>
      </c>
      <c r="N199" s="85">
        <v>650000011</v>
      </c>
      <c r="O199" s="85" t="s">
        <v>332</v>
      </c>
      <c r="P199" s="85" t="str">
        <f>Tabla7[[#This Row],[Actuación]]&amp;"/"&amp;Tabla7[[#This Row],[Concepto]]</f>
        <v>AH EMERG 23 (23) 233021114/MANUTENCIÓN</v>
      </c>
      <c r="Q199" s="85" t="s">
        <v>140</v>
      </c>
    </row>
    <row r="200" spans="10:17" ht="14.5" x14ac:dyDescent="0.35">
      <c r="J200" s="85" t="s">
        <v>424</v>
      </c>
      <c r="K200" s="85" t="s">
        <v>52</v>
      </c>
      <c r="L200" s="85" t="s">
        <v>141</v>
      </c>
      <c r="M200" s="85" t="str">
        <f t="shared" si="3"/>
        <v>MANUTENCIÓN/AHMI5</v>
      </c>
      <c r="N200" s="85">
        <v>650000011</v>
      </c>
      <c r="O200" s="85" t="s">
        <v>333</v>
      </c>
      <c r="P200" s="85" t="str">
        <f>Tabla7[[#This Row],[Actuación]]&amp;"/"&amp;Tabla7[[#This Row],[Concepto]]</f>
        <v>AH EMERG 23 (23) 233021114/MANUTENCIÓN</v>
      </c>
      <c r="Q200" s="85" t="s">
        <v>141</v>
      </c>
    </row>
    <row r="201" spans="10:17" ht="14.5" x14ac:dyDescent="0.35">
      <c r="J201" s="85" t="s">
        <v>424</v>
      </c>
      <c r="K201" s="85" t="s">
        <v>52</v>
      </c>
      <c r="L201" s="85" t="s">
        <v>142</v>
      </c>
      <c r="M201" s="85" t="str">
        <f t="shared" si="3"/>
        <v>MANUTENCIÓN/AHMI6</v>
      </c>
      <c r="N201" s="85">
        <v>650000011</v>
      </c>
      <c r="O201" s="85" t="s">
        <v>334</v>
      </c>
      <c r="P201" s="85" t="str">
        <f>Tabla7[[#This Row],[Actuación]]&amp;"/"&amp;Tabla7[[#This Row],[Concepto]]</f>
        <v>AH EMERG 23 (23) 233021114/MANUTENCIÓN</v>
      </c>
      <c r="Q201" s="85" t="s">
        <v>142</v>
      </c>
    </row>
    <row r="202" spans="10:17" ht="14.5" x14ac:dyDescent="0.35">
      <c r="J202" s="85" t="s">
        <v>424</v>
      </c>
      <c r="K202" s="85" t="s">
        <v>52</v>
      </c>
      <c r="L202" s="85" t="s">
        <v>143</v>
      </c>
      <c r="M202" s="85" t="str">
        <f t="shared" si="3"/>
        <v>MANUTENCIÓN/AHMI7</v>
      </c>
      <c r="N202" s="85">
        <v>650000011</v>
      </c>
      <c r="O202" s="85" t="s">
        <v>335</v>
      </c>
      <c r="P202" s="85" t="str">
        <f>Tabla7[[#This Row],[Actuación]]&amp;"/"&amp;Tabla7[[#This Row],[Concepto]]</f>
        <v>AH EMERG 23 (23) 233021114/MANUTENCIÓN</v>
      </c>
      <c r="Q202" s="85" t="s">
        <v>143</v>
      </c>
    </row>
    <row r="203" spans="10:17" ht="14.5" x14ac:dyDescent="0.35">
      <c r="J203" s="85" t="s">
        <v>424</v>
      </c>
      <c r="K203" s="85" t="s">
        <v>52</v>
      </c>
      <c r="L203" s="85" t="s">
        <v>144</v>
      </c>
      <c r="M203" s="85" t="str">
        <f t="shared" si="3"/>
        <v>MANUTENCIÓN/AHMI8</v>
      </c>
      <c r="N203" s="85">
        <v>650000011</v>
      </c>
      <c r="O203" s="85" t="s">
        <v>336</v>
      </c>
      <c r="P203" s="85" t="str">
        <f>Tabla7[[#This Row],[Actuación]]&amp;"/"&amp;Tabla7[[#This Row],[Concepto]]</f>
        <v>AH EMERG 23 (23) 233021114/MANUTENCIÓN</v>
      </c>
      <c r="Q203" s="85" t="s">
        <v>144</v>
      </c>
    </row>
    <row r="204" spans="10:17" ht="14.5" x14ac:dyDescent="0.35">
      <c r="J204" s="85" t="s">
        <v>424</v>
      </c>
      <c r="K204" s="85" t="s">
        <v>52</v>
      </c>
      <c r="L204" s="85" t="s">
        <v>145</v>
      </c>
      <c r="M204" s="85" t="str">
        <f t="shared" si="3"/>
        <v>MANUTENCIÓN/AHMI9</v>
      </c>
      <c r="N204" s="85">
        <v>650000011</v>
      </c>
      <c r="O204" s="85" t="s">
        <v>337</v>
      </c>
      <c r="P204" s="85" t="str">
        <f>Tabla7[[#This Row],[Actuación]]&amp;"/"&amp;Tabla7[[#This Row],[Concepto]]</f>
        <v>AH EMERG 23 (23) 233021114/MANUTENCIÓN</v>
      </c>
      <c r="Q204" s="85" t="s">
        <v>145</v>
      </c>
    </row>
    <row r="205" spans="10:17" ht="14.5" x14ac:dyDescent="0.35">
      <c r="J205" s="85" t="s">
        <v>424</v>
      </c>
      <c r="K205" s="85" t="s">
        <v>99</v>
      </c>
      <c r="L205" s="85" t="s">
        <v>146</v>
      </c>
      <c r="M205" s="85" t="str">
        <f t="shared" si="3"/>
        <v>TRANSPORTE PÚBLICO/AHTPTIN</v>
      </c>
      <c r="N205" s="85">
        <v>650000014</v>
      </c>
      <c r="O205" s="85" t="s">
        <v>338</v>
      </c>
      <c r="P205" s="85" t="str">
        <f>Tabla7[[#This Row],[Actuación]]&amp;"/"&amp;Tabla7[[#This Row],[Concepto]]</f>
        <v>AH EMERG 23 (23) 233021114/TRANSPORTE PÚBLICO</v>
      </c>
      <c r="Q205" s="85" t="s">
        <v>146</v>
      </c>
    </row>
    <row r="206" spans="10:17" ht="14.5" x14ac:dyDescent="0.35">
      <c r="J206" s="85" t="s">
        <v>424</v>
      </c>
      <c r="K206" s="85" t="s">
        <v>101</v>
      </c>
      <c r="L206" s="85" t="s">
        <v>147</v>
      </c>
      <c r="M206" s="85" t="str">
        <f t="shared" si="3"/>
        <v>TRANSPORTE (DESPLAZAMIENTOS EXCEPCIONALES)/AHTPTEXA</v>
      </c>
      <c r="N206" s="85">
        <v>650000015</v>
      </c>
      <c r="O206" s="85" t="s">
        <v>339</v>
      </c>
      <c r="P206" s="85" t="str">
        <f>Tabla7[[#This Row],[Actuación]]&amp;"/"&amp;Tabla7[[#This Row],[Concepto]]</f>
        <v>AH EMERG 23 (23) 233021114/TRANSPORTE (DESPLAZAMIENTOS EXCEPCIONALES)</v>
      </c>
      <c r="Q206" s="85" t="s">
        <v>147</v>
      </c>
    </row>
    <row r="207" spans="10:17" ht="14.5" x14ac:dyDescent="0.35">
      <c r="J207" s="85" t="s">
        <v>424</v>
      </c>
      <c r="K207" s="85" t="s">
        <v>103</v>
      </c>
      <c r="L207" s="85" t="s">
        <v>148</v>
      </c>
      <c r="M207" s="85" t="str">
        <f t="shared" si="3"/>
        <v>AYUDA DE SALIDA/AHTPTEXARD</v>
      </c>
      <c r="N207" s="85">
        <v>650000016</v>
      </c>
      <c r="O207" s="85" t="s">
        <v>340</v>
      </c>
      <c r="P207" s="85" t="str">
        <f>Tabla7[[#This Row],[Actuación]]&amp;"/"&amp;Tabla7[[#This Row],[Concepto]]</f>
        <v>AH EMERG 23 (23) 233021114/AYUDA DE SALIDA</v>
      </c>
      <c r="Q207" s="85" t="s">
        <v>148</v>
      </c>
    </row>
    <row r="208" spans="10:17" ht="14.5" x14ac:dyDescent="0.35">
      <c r="J208" s="85" t="s">
        <v>424</v>
      </c>
      <c r="K208" s="85" t="s">
        <v>103</v>
      </c>
      <c r="L208" s="85" t="s">
        <v>149</v>
      </c>
      <c r="M208" s="85" t="str">
        <f t="shared" si="3"/>
        <v>AYUDA DE SALIDA/AHTPTEXARD2</v>
      </c>
      <c r="N208" s="85">
        <v>650000016</v>
      </c>
      <c r="O208" s="85" t="s">
        <v>341</v>
      </c>
      <c r="P208" s="85" t="str">
        <f>Tabla7[[#This Row],[Actuación]]&amp;"/"&amp;Tabla7[[#This Row],[Concepto]]</f>
        <v>AH EMERG 23 (23) 233021114/AYUDA DE SALIDA</v>
      </c>
      <c r="Q208" s="85" t="s">
        <v>149</v>
      </c>
    </row>
    <row r="209" spans="10:17" ht="14.5" x14ac:dyDescent="0.35">
      <c r="J209" s="85" t="s">
        <v>424</v>
      </c>
      <c r="K209" s="85" t="s">
        <v>103</v>
      </c>
      <c r="L209" s="85" t="s">
        <v>150</v>
      </c>
      <c r="M209" s="85" t="str">
        <f t="shared" si="3"/>
        <v>AYUDA DE SALIDA/AHTPTEXARD3</v>
      </c>
      <c r="N209" s="85">
        <v>650000016</v>
      </c>
      <c r="O209" s="85" t="s">
        <v>342</v>
      </c>
      <c r="P209" s="85" t="str">
        <f>Tabla7[[#This Row],[Actuación]]&amp;"/"&amp;Tabla7[[#This Row],[Concepto]]</f>
        <v>AH EMERG 23 (23) 233021114/AYUDA DE SALIDA</v>
      </c>
      <c r="Q209" s="85" t="s">
        <v>150</v>
      </c>
    </row>
    <row r="210" spans="10:17" ht="14.5" x14ac:dyDescent="0.35">
      <c r="J210" s="85" t="s">
        <v>424</v>
      </c>
      <c r="K210" s="85" t="s">
        <v>103</v>
      </c>
      <c r="L210" s="85" t="s">
        <v>151</v>
      </c>
      <c r="M210" s="85" t="str">
        <f t="shared" si="3"/>
        <v>AYUDA DE SALIDA/AHTPTEXARD4</v>
      </c>
      <c r="N210" s="85">
        <v>650000016</v>
      </c>
      <c r="O210" s="85" t="s">
        <v>343</v>
      </c>
      <c r="P210" s="85" t="str">
        <f>Tabla7[[#This Row],[Actuación]]&amp;"/"&amp;Tabla7[[#This Row],[Concepto]]</f>
        <v>AH EMERG 23 (23) 233021114/AYUDA DE SALIDA</v>
      </c>
      <c r="Q210" s="85" t="s">
        <v>151</v>
      </c>
    </row>
    <row r="211" spans="10:17" ht="14.5" x14ac:dyDescent="0.35">
      <c r="J211" s="85" t="s">
        <v>424</v>
      </c>
      <c r="K211" s="85" t="s">
        <v>103</v>
      </c>
      <c r="L211" s="85" t="s">
        <v>152</v>
      </c>
      <c r="M211" s="85" t="str">
        <f t="shared" si="3"/>
        <v>AYUDA DE SALIDA/AHTPTEXARD5</v>
      </c>
      <c r="N211" s="85">
        <v>650000016</v>
      </c>
      <c r="O211" s="85" t="s">
        <v>344</v>
      </c>
      <c r="P211" s="85" t="str">
        <f>Tabla7[[#This Row],[Actuación]]&amp;"/"&amp;Tabla7[[#This Row],[Concepto]]</f>
        <v>AH EMERG 23 (23) 233021114/AYUDA DE SALIDA</v>
      </c>
      <c r="Q211" s="85" t="s">
        <v>152</v>
      </c>
    </row>
    <row r="212" spans="10:17" ht="14.5" x14ac:dyDescent="0.35">
      <c r="J212" s="85" t="s">
        <v>424</v>
      </c>
      <c r="K212" s="85" t="s">
        <v>103</v>
      </c>
      <c r="L212" s="85" t="s">
        <v>153</v>
      </c>
      <c r="M212" s="85" t="str">
        <f t="shared" si="3"/>
        <v>AYUDA DE SALIDA/AHTPTEXARD6</v>
      </c>
      <c r="N212" s="85">
        <v>650000016</v>
      </c>
      <c r="O212" s="85" t="s">
        <v>345</v>
      </c>
      <c r="P212" s="85" t="str">
        <f>Tabla7[[#This Row],[Actuación]]&amp;"/"&amp;Tabla7[[#This Row],[Concepto]]</f>
        <v>AH EMERG 23 (23) 233021114/AYUDA DE SALIDA</v>
      </c>
      <c r="Q212" s="85" t="s">
        <v>153</v>
      </c>
    </row>
    <row r="213" spans="10:17" ht="14.5" x14ac:dyDescent="0.35">
      <c r="J213" s="85" t="s">
        <v>424</v>
      </c>
      <c r="K213" s="85" t="s">
        <v>103</v>
      </c>
      <c r="L213" s="85" t="s">
        <v>154</v>
      </c>
      <c r="M213" s="85" t="str">
        <f t="shared" si="3"/>
        <v>AYUDA DE SALIDA/AHTPTEXARD7</v>
      </c>
      <c r="N213" s="85">
        <v>650000016</v>
      </c>
      <c r="O213" s="85" t="s">
        <v>346</v>
      </c>
      <c r="P213" s="85" t="str">
        <f>Tabla7[[#This Row],[Actuación]]&amp;"/"&amp;Tabla7[[#This Row],[Concepto]]</f>
        <v>AH EMERG 23 (23) 233021114/AYUDA DE SALIDA</v>
      </c>
      <c r="Q213" s="85" t="s">
        <v>154</v>
      </c>
    </row>
    <row r="214" spans="10:17" ht="14.5" x14ac:dyDescent="0.35">
      <c r="J214" s="85" t="s">
        <v>424</v>
      </c>
      <c r="K214" s="85" t="s">
        <v>103</v>
      </c>
      <c r="L214" s="85" t="s">
        <v>155</v>
      </c>
      <c r="M214" s="85" t="str">
        <f t="shared" si="3"/>
        <v>AYUDA DE SALIDA/AHTPTEXARD8</v>
      </c>
      <c r="N214" s="85">
        <v>650000016</v>
      </c>
      <c r="O214" s="85" t="s">
        <v>347</v>
      </c>
      <c r="P214" s="85" t="str">
        <f>Tabla7[[#This Row],[Actuación]]&amp;"/"&amp;Tabla7[[#This Row],[Concepto]]</f>
        <v>AH EMERG 23 (23) 233021114/AYUDA DE SALIDA</v>
      </c>
      <c r="Q214" s="85" t="s">
        <v>155</v>
      </c>
    </row>
    <row r="215" spans="10:17" ht="14.5" x14ac:dyDescent="0.35">
      <c r="J215" s="85" t="s">
        <v>424</v>
      </c>
      <c r="K215" s="85" t="s">
        <v>103</v>
      </c>
      <c r="L215" s="85" t="s">
        <v>156</v>
      </c>
      <c r="M215" s="85" t="str">
        <f t="shared" ref="M215:M237" si="4">K215&amp;"/"&amp;L215</f>
        <v>AYUDA DE SALIDA/AHTPTEXARD9</v>
      </c>
      <c r="N215" s="85">
        <v>650000016</v>
      </c>
      <c r="O215" s="85" t="s">
        <v>348</v>
      </c>
      <c r="P215" s="85" t="str">
        <f>Tabla7[[#This Row],[Actuación]]&amp;"/"&amp;Tabla7[[#This Row],[Concepto]]</f>
        <v>AH EMERG 23 (23) 233021114/AYUDA DE SALIDA</v>
      </c>
      <c r="Q215" s="85" t="s">
        <v>156</v>
      </c>
    </row>
    <row r="216" spans="10:17" ht="14.5" x14ac:dyDescent="0.35">
      <c r="J216" s="85" t="s">
        <v>424</v>
      </c>
      <c r="K216" s="85" t="s">
        <v>105</v>
      </c>
      <c r="L216" s="85" t="s">
        <v>157</v>
      </c>
      <c r="M216" s="85" t="str">
        <f t="shared" si="4"/>
        <v>EDUCATIVAS-ESCUELA INFANTIL/AHEDURMA</v>
      </c>
      <c r="N216" s="85">
        <v>650000018</v>
      </c>
      <c r="O216" s="85" t="s">
        <v>349</v>
      </c>
      <c r="P216" s="85" t="str">
        <f>Tabla7[[#This Row],[Actuación]]&amp;"/"&amp;Tabla7[[#This Row],[Concepto]]</f>
        <v>AH EMERG 23 (23) 233021114/EDUCATIVAS-ESCUELA INFANTIL</v>
      </c>
      <c r="Q216" s="85" t="s">
        <v>157</v>
      </c>
    </row>
    <row r="217" spans="10:17" ht="14.5" x14ac:dyDescent="0.35">
      <c r="J217" s="85" t="s">
        <v>424</v>
      </c>
      <c r="K217" s="85" t="s">
        <v>107</v>
      </c>
      <c r="L217" s="85" t="s">
        <v>158</v>
      </c>
      <c r="M217" s="85" t="str">
        <f t="shared" si="4"/>
        <v>EDUCATIVAS-SEGURO ESCOLAR/AHEDURSEO</v>
      </c>
      <c r="N217" s="85">
        <v>650000018</v>
      </c>
      <c r="O217" s="85" t="s">
        <v>350</v>
      </c>
      <c r="P217" s="85" t="str">
        <f>Tabla7[[#This Row],[Actuación]]&amp;"/"&amp;Tabla7[[#This Row],[Concepto]]</f>
        <v>AH EMERG 23 (23) 233021114/EDUCATIVAS-SEGURO ESCOLAR</v>
      </c>
      <c r="Q217" s="85" t="s">
        <v>158</v>
      </c>
    </row>
    <row r="218" spans="10:17" ht="14.5" x14ac:dyDescent="0.35">
      <c r="J218" s="85" t="s">
        <v>424</v>
      </c>
      <c r="K218" s="85" t="s">
        <v>108</v>
      </c>
      <c r="L218" s="85" t="s">
        <v>159</v>
      </c>
      <c r="M218" s="85" t="str">
        <f t="shared" si="4"/>
        <v>EDUCATIVAS-UNIFORMES ESCOLARES/AHEDURUNI</v>
      </c>
      <c r="N218" s="85">
        <v>650000018</v>
      </c>
      <c r="O218" s="85" t="s">
        <v>351</v>
      </c>
      <c r="P218" s="85" t="str">
        <f>Tabla7[[#This Row],[Actuación]]&amp;"/"&amp;Tabla7[[#This Row],[Concepto]]</f>
        <v>AH EMERG 23 (23) 233021114/EDUCATIVAS-UNIFORMES ESCOLARES</v>
      </c>
      <c r="Q218" s="85" t="s">
        <v>159</v>
      </c>
    </row>
    <row r="219" spans="10:17" ht="14.5" x14ac:dyDescent="0.35">
      <c r="J219" s="85" t="s">
        <v>424</v>
      </c>
      <c r="K219" s="85" t="s">
        <v>109</v>
      </c>
      <c r="L219" s="85" t="s">
        <v>160</v>
      </c>
      <c r="M219" s="85" t="str">
        <f t="shared" si="4"/>
        <v>EDUCATIVAS-COMEDOR ESCOLAR O BECA DE COMEDOR/AHEDURCOM</v>
      </c>
      <c r="N219" s="85">
        <v>650000018</v>
      </c>
      <c r="O219" s="85" t="s">
        <v>352</v>
      </c>
      <c r="P219" s="85" t="str">
        <f>Tabla7[[#This Row],[Actuación]]&amp;"/"&amp;Tabla7[[#This Row],[Concepto]]</f>
        <v>AH EMERG 23 (23) 233021114/EDUCATIVAS-COMEDOR ESCOLAR O BECA DE COMEDOR</v>
      </c>
      <c r="Q219" s="85" t="s">
        <v>160</v>
      </c>
    </row>
    <row r="220" spans="10:17" ht="14.5" x14ac:dyDescent="0.35">
      <c r="J220" s="85" t="s">
        <v>424</v>
      </c>
      <c r="K220" s="85" t="s">
        <v>110</v>
      </c>
      <c r="L220" s="85" t="s">
        <v>161</v>
      </c>
      <c r="M220" s="85" t="str">
        <f t="shared" si="4"/>
        <v>EDUCATIVAS-TRANSPORTE ESCOLAR/AHEDURTPT</v>
      </c>
      <c r="N220" s="85">
        <v>650000018</v>
      </c>
      <c r="O220" s="85" t="s">
        <v>353</v>
      </c>
      <c r="P220" s="85" t="str">
        <f>Tabla7[[#This Row],[Actuación]]&amp;"/"&amp;Tabla7[[#This Row],[Concepto]]</f>
        <v>AH EMERG 23 (23) 233021114/EDUCATIVAS-TRANSPORTE ESCOLAR</v>
      </c>
      <c r="Q220" s="85" t="s">
        <v>161</v>
      </c>
    </row>
    <row r="221" spans="10:17" ht="14.5" x14ac:dyDescent="0.35">
      <c r="J221" s="85" t="s">
        <v>424</v>
      </c>
      <c r="K221" s="85" t="s">
        <v>111</v>
      </c>
      <c r="L221" s="85" t="s">
        <v>162</v>
      </c>
      <c r="M221" s="85" t="str">
        <f t="shared" si="4"/>
        <v>EDUCATIVAS-CLASES EXTRAESCOLARES/AHEDUREXTR</v>
      </c>
      <c r="N221" s="85">
        <v>650000018</v>
      </c>
      <c r="O221" s="85" t="s">
        <v>354</v>
      </c>
      <c r="P221" s="85" t="str">
        <f>Tabla7[[#This Row],[Actuación]]&amp;"/"&amp;Tabla7[[#This Row],[Concepto]]</f>
        <v>AH EMERG 23 (23) 233021114/EDUCATIVAS-CLASES EXTRAESCOLARES</v>
      </c>
      <c r="Q221" s="85" t="s">
        <v>162</v>
      </c>
    </row>
    <row r="222" spans="10:17" ht="14.5" x14ac:dyDescent="0.35">
      <c r="J222" s="85" t="s">
        <v>424</v>
      </c>
      <c r="K222" s="85" t="s">
        <v>112</v>
      </c>
      <c r="L222" s="85" t="s">
        <v>163</v>
      </c>
      <c r="M222" s="85" t="str">
        <f t="shared" si="4"/>
        <v>EDUCATIVAS-MATERIAL ESCOLAR/AHEDUESOMD</v>
      </c>
      <c r="N222" s="85">
        <v>650000018</v>
      </c>
      <c r="O222" s="85" t="s">
        <v>355</v>
      </c>
      <c r="P222" s="85" t="str">
        <f>Tabla7[[#This Row],[Actuación]]&amp;"/"&amp;Tabla7[[#This Row],[Concepto]]</f>
        <v>AH EMERG 23 (23) 233021114/EDUCATIVAS-MATERIAL ESCOLAR</v>
      </c>
      <c r="Q222" s="85" t="s">
        <v>163</v>
      </c>
    </row>
    <row r="223" spans="10:17" ht="14.5" x14ac:dyDescent="0.35">
      <c r="J223" s="85" t="s">
        <v>424</v>
      </c>
      <c r="K223" s="85" t="s">
        <v>112</v>
      </c>
      <c r="L223" s="85" t="s">
        <v>164</v>
      </c>
      <c r="M223" s="85" t="str">
        <f t="shared" si="4"/>
        <v>EDUCATIVAS-MATERIAL ESCOLAR/AHEDUGUMD</v>
      </c>
      <c r="N223" s="85">
        <v>650000018</v>
      </c>
      <c r="O223" s="85" t="s">
        <v>356</v>
      </c>
      <c r="P223" s="85" t="str">
        <f>Tabla7[[#This Row],[Actuación]]&amp;"/"&amp;Tabla7[[#This Row],[Concepto]]</f>
        <v>AH EMERG 23 (23) 233021114/EDUCATIVAS-MATERIAL ESCOLAR</v>
      </c>
      <c r="Q223" s="85" t="s">
        <v>164</v>
      </c>
    </row>
    <row r="224" spans="10:17" ht="14.5" x14ac:dyDescent="0.35">
      <c r="J224" s="85" t="s">
        <v>424</v>
      </c>
      <c r="K224" s="85" t="s">
        <v>112</v>
      </c>
      <c r="L224" s="85" t="s">
        <v>165</v>
      </c>
      <c r="M224" s="85" t="str">
        <f t="shared" si="4"/>
        <v>EDUCATIVAS-MATERIAL ESCOLAR/AHEDUPREMD</v>
      </c>
      <c r="N224" s="85">
        <v>650000018</v>
      </c>
      <c r="O224" s="85" t="s">
        <v>357</v>
      </c>
      <c r="P224" s="85" t="str">
        <f>Tabla7[[#This Row],[Actuación]]&amp;"/"&amp;Tabla7[[#This Row],[Concepto]]</f>
        <v>AH EMERG 23 (23) 233021114/EDUCATIVAS-MATERIAL ESCOLAR</v>
      </c>
      <c r="Q224" s="85" t="s">
        <v>165</v>
      </c>
    </row>
    <row r="225" spans="10:17" ht="14.5" x14ac:dyDescent="0.35">
      <c r="J225" s="85" t="s">
        <v>424</v>
      </c>
      <c r="K225" s="85" t="s">
        <v>112</v>
      </c>
      <c r="L225" s="85" t="s">
        <v>166</v>
      </c>
      <c r="M225" s="85" t="str">
        <f t="shared" si="4"/>
        <v>EDUCATIVAS-MATERIAL ESCOLAR/AHEDUPRIMD</v>
      </c>
      <c r="N225" s="85">
        <v>650000018</v>
      </c>
      <c r="O225" s="85" t="s">
        <v>358</v>
      </c>
      <c r="P225" s="85" t="str">
        <f>Tabla7[[#This Row],[Actuación]]&amp;"/"&amp;Tabla7[[#This Row],[Concepto]]</f>
        <v>AH EMERG 23 (23) 233021114/EDUCATIVAS-MATERIAL ESCOLAR</v>
      </c>
      <c r="Q225" s="85" t="s">
        <v>166</v>
      </c>
    </row>
    <row r="226" spans="10:17" ht="14.5" x14ac:dyDescent="0.35">
      <c r="J226" s="85" t="s">
        <v>424</v>
      </c>
      <c r="K226" s="85" t="s">
        <v>113</v>
      </c>
      <c r="L226" s="85" t="s">
        <v>162</v>
      </c>
      <c r="M226" s="85" t="str">
        <f t="shared" si="4"/>
        <v>ACTIVIDADES LÚDICO-EDUCATIVAS/AHEDUREXTR</v>
      </c>
      <c r="N226" s="85">
        <v>650000019</v>
      </c>
      <c r="O226" s="85" t="s">
        <v>354</v>
      </c>
      <c r="P226" s="85" t="str">
        <f>Tabla7[[#This Row],[Actuación]]&amp;"/"&amp;Tabla7[[#This Row],[Concepto]]</f>
        <v>AH EMERG 23 (23) 233021114/ACTIVIDADES LÚDICO-EDUCATIVAS</v>
      </c>
      <c r="Q226" s="85" t="s">
        <v>162</v>
      </c>
    </row>
    <row r="227" spans="10:17" ht="14.5" x14ac:dyDescent="0.35">
      <c r="J227" s="85" t="s">
        <v>424</v>
      </c>
      <c r="K227" s="85" t="s">
        <v>114</v>
      </c>
      <c r="L227" s="85" t="s">
        <v>167</v>
      </c>
      <c r="M227" s="85" t="str">
        <f t="shared" si="4"/>
        <v>ACTIVIDADES CULTURALES/AHEDUEXTCUL</v>
      </c>
      <c r="N227" s="85">
        <v>650000019</v>
      </c>
      <c r="O227" s="85" t="s">
        <v>359</v>
      </c>
      <c r="P227" s="85" t="str">
        <f>Tabla7[[#This Row],[Actuación]]&amp;"/"&amp;Tabla7[[#This Row],[Concepto]]</f>
        <v>AH EMERG 23 (23) 233021114/ACTIVIDADES CULTURALES</v>
      </c>
      <c r="Q227" s="85" t="s">
        <v>167</v>
      </c>
    </row>
    <row r="228" spans="10:17" ht="14.5" x14ac:dyDescent="0.35">
      <c r="J228" s="85" t="s">
        <v>424</v>
      </c>
      <c r="K228" s="85" t="s">
        <v>115</v>
      </c>
      <c r="L228" s="85" t="s">
        <v>168</v>
      </c>
      <c r="M228" s="85" t="str">
        <f t="shared" si="4"/>
        <v>EXCURSIONES Y CAMPAMENTOS DE VERANO INFANTILES Y JUVENILES/AHATOCEX</v>
      </c>
      <c r="N228" s="85">
        <v>650000019</v>
      </c>
      <c r="O228" s="85" t="s">
        <v>360</v>
      </c>
      <c r="P228" s="85" t="str">
        <f>Tabla7[[#This Row],[Actuación]]&amp;"/"&amp;Tabla7[[#This Row],[Concepto]]</f>
        <v>AH EMERG 23 (23) 233021114/EXCURSIONES Y CAMPAMENTOS DE VERANO INFANTILES Y JUVENILES</v>
      </c>
      <c r="Q228" s="85" t="s">
        <v>168</v>
      </c>
    </row>
    <row r="229" spans="10:17" ht="14.5" x14ac:dyDescent="0.35">
      <c r="J229" s="85" t="s">
        <v>424</v>
      </c>
      <c r="K229" s="85" t="s">
        <v>116</v>
      </c>
      <c r="L229" s="85" t="s">
        <v>169</v>
      </c>
      <c r="M229" s="85" t="str">
        <f t="shared" si="4"/>
        <v>ACTIVIDADES DEPORTIVAS/AHATODEP</v>
      </c>
      <c r="N229" s="85">
        <v>650000019</v>
      </c>
      <c r="O229" s="85" t="s">
        <v>361</v>
      </c>
      <c r="P229" s="85" t="str">
        <f>Tabla7[[#This Row],[Actuación]]&amp;"/"&amp;Tabla7[[#This Row],[Concepto]]</f>
        <v>AH EMERG 23 (23) 233021114/ACTIVIDADES DEPORTIVAS</v>
      </c>
      <c r="Q229" s="85" t="s">
        <v>169</v>
      </c>
    </row>
    <row r="230" spans="10:17" ht="14.5" x14ac:dyDescent="0.35">
      <c r="J230" s="85" t="s">
        <v>424</v>
      </c>
      <c r="K230" s="85" t="s">
        <v>117</v>
      </c>
      <c r="L230" s="85" t="s">
        <v>170</v>
      </c>
      <c r="M230" s="85" t="str">
        <f t="shared" si="4"/>
        <v>SANITARIAS-MEDICAMENTOS/AHSANFA</v>
      </c>
      <c r="N230" s="85">
        <v>650000020</v>
      </c>
      <c r="O230" s="85" t="s">
        <v>362</v>
      </c>
      <c r="P230" s="85" t="str">
        <f>Tabla7[[#This Row],[Actuación]]&amp;"/"&amp;Tabla7[[#This Row],[Concepto]]</f>
        <v>AH EMERG 23 (23) 233021114/SANITARIAS-MEDICAMENTOS</v>
      </c>
      <c r="Q230" s="85" t="s">
        <v>170</v>
      </c>
    </row>
    <row r="231" spans="10:17" ht="14.5" x14ac:dyDescent="0.35">
      <c r="J231" s="85" t="s">
        <v>424</v>
      </c>
      <c r="K231" s="85" t="s">
        <v>118</v>
      </c>
      <c r="L231" s="85" t="s">
        <v>171</v>
      </c>
      <c r="M231" s="85" t="str">
        <f t="shared" si="4"/>
        <v>SANITARIA-ATENCIÓN MÉDICA/AHSANNOCUB</v>
      </c>
      <c r="N231" s="85">
        <v>650000020</v>
      </c>
      <c r="O231" s="85" t="s">
        <v>363</v>
      </c>
      <c r="P231" s="85" t="str">
        <f>Tabla7[[#This Row],[Actuación]]&amp;"/"&amp;Tabla7[[#This Row],[Concepto]]</f>
        <v>AH EMERG 23 (23) 233021114/SANITARIA-ATENCIÓN MÉDICA</v>
      </c>
      <c r="Q231" s="85" t="s">
        <v>171</v>
      </c>
    </row>
    <row r="232" spans="10:17" ht="14.5" x14ac:dyDescent="0.35">
      <c r="J232" s="85" t="s">
        <v>424</v>
      </c>
      <c r="K232" s="85" t="s">
        <v>119</v>
      </c>
      <c r="L232" s="85" t="s">
        <v>172</v>
      </c>
      <c r="M232" s="85" t="str">
        <f t="shared" si="4"/>
        <v>TRADUCCIÓN E INTERPRETACIÓN PARA LA REALIZACIÓN DE TRÁMITES /AHTRADTRAM</v>
      </c>
      <c r="N232" s="85">
        <v>650000022</v>
      </c>
      <c r="O232" s="85" t="s">
        <v>364</v>
      </c>
      <c r="P232" s="85" t="str">
        <f>Tabla7[[#This Row],[Actuación]]&amp;"/"&amp;Tabla7[[#This Row],[Concepto]]</f>
        <v xml:space="preserve">AH EMERG 23 (23) 233021114/TRADUCCIÓN E INTERPRETACIÓN PARA LA REALIZACIÓN DE TRÁMITES </v>
      </c>
      <c r="Q232" s="85" t="s">
        <v>172</v>
      </c>
    </row>
    <row r="233" spans="10:17" ht="14.5" x14ac:dyDescent="0.35">
      <c r="J233" s="85" t="s">
        <v>424</v>
      </c>
      <c r="K233" s="85" t="s">
        <v>122</v>
      </c>
      <c r="L233" s="85" t="s">
        <v>173</v>
      </c>
      <c r="M233" s="85" t="str">
        <f t="shared" si="4"/>
        <v>EXPEDICIÓN Y HOMOLOGACIÓN/AHDOCU</v>
      </c>
      <c r="N233" s="85">
        <v>650000023</v>
      </c>
      <c r="O233" s="85" t="s">
        <v>365</v>
      </c>
      <c r="P233" s="85" t="str">
        <f>Tabla7[[#This Row],[Actuación]]&amp;"/"&amp;Tabla7[[#This Row],[Concepto]]</f>
        <v>AH EMERG 23 (23) 233021114/EXPEDICIÓN Y HOMOLOGACIÓN</v>
      </c>
      <c r="Q233" s="85" t="s">
        <v>173</v>
      </c>
    </row>
    <row r="234" spans="10:17" ht="14.5" x14ac:dyDescent="0.35">
      <c r="J234" s="85" t="s">
        <v>424</v>
      </c>
      <c r="K234" s="85" t="s">
        <v>124</v>
      </c>
      <c r="L234" s="85" t="s">
        <v>174</v>
      </c>
      <c r="M234" s="85" t="str">
        <f t="shared" si="4"/>
        <v>AYUDAS EXTRAORDINARIAS GAFAS/AHSAGA</v>
      </c>
      <c r="N234" s="85">
        <v>650000020</v>
      </c>
      <c r="O234" s="85" t="s">
        <v>366</v>
      </c>
      <c r="P234" s="85" t="str">
        <f>Tabla7[[#This Row],[Actuación]]&amp;"/"&amp;Tabla7[[#This Row],[Concepto]]</f>
        <v>AH EMERG 23 (23) 233021114/AYUDAS EXTRAORDINARIAS GAFAS</v>
      </c>
      <c r="Q234" s="85" t="s">
        <v>174</v>
      </c>
    </row>
    <row r="235" spans="10:17" ht="14.5" x14ac:dyDescent="0.35">
      <c r="J235" s="85" t="s">
        <v>424</v>
      </c>
      <c r="K235" s="85" t="s">
        <v>126</v>
      </c>
      <c r="L235" s="85" t="s">
        <v>175</v>
      </c>
      <c r="M235" s="85" t="str">
        <f t="shared" si="4"/>
        <v>AYUDAS EXTRAORDINARIAS DENTALES TRATAMIENTOS/AHEXDE</v>
      </c>
      <c r="N235" s="85">
        <v>650000020</v>
      </c>
      <c r="O235" s="85" t="s">
        <v>367</v>
      </c>
      <c r="P235" s="85" t="str">
        <f>Tabla7[[#This Row],[Actuación]]&amp;"/"&amp;Tabla7[[#This Row],[Concepto]]</f>
        <v>AH EMERG 23 (23) 233021114/AYUDAS EXTRAORDINARIAS DENTALES TRATAMIENTOS</v>
      </c>
      <c r="Q235" s="85" t="s">
        <v>175</v>
      </c>
    </row>
    <row r="236" spans="10:17" ht="14.5" x14ac:dyDescent="0.35">
      <c r="J236" s="85" t="s">
        <v>424</v>
      </c>
      <c r="K236" s="85" t="s">
        <v>128</v>
      </c>
      <c r="L236" s="85" t="s">
        <v>175</v>
      </c>
      <c r="M236" s="85" t="str">
        <f t="shared" si="4"/>
        <v>AYUDAS EXTRAORDINARIAS DENTALES PRÓTESIS/AHEXDE</v>
      </c>
      <c r="N236" s="85">
        <v>650000020</v>
      </c>
      <c r="O236" s="85" t="s">
        <v>367</v>
      </c>
      <c r="P236" s="85" t="str">
        <f>Tabla7[[#This Row],[Actuación]]&amp;"/"&amp;Tabla7[[#This Row],[Concepto]]</f>
        <v>AH EMERG 23 (23) 233021114/AYUDAS EXTRAORDINARIAS DENTALES PRÓTESIS</v>
      </c>
      <c r="Q236" s="85" t="s">
        <v>175</v>
      </c>
    </row>
    <row r="237" spans="10:17" ht="14.5" x14ac:dyDescent="0.35">
      <c r="J237" s="85" t="s">
        <v>424</v>
      </c>
      <c r="K237" s="85" t="s">
        <v>130</v>
      </c>
      <c r="L237" s="85" t="s">
        <v>68</v>
      </c>
      <c r="M237" s="85" t="str">
        <f t="shared" si="4"/>
        <v>AYUDAS EXTRAORDINARIAS MATERIAL ORTOPROTÉSICO/ATSANMO</v>
      </c>
      <c r="N237" s="85">
        <v>650000020</v>
      </c>
      <c r="O237" s="85" t="s">
        <v>300</v>
      </c>
      <c r="P237" s="85" t="str">
        <f>Tabla7[[#This Row],[Actuación]]&amp;"/"&amp;Tabla7[[#This Row],[Concepto]]</f>
        <v>AH EMERG 23 (23) 233021114/AYUDAS EXTRAORDINARIAS MATERIAL ORTOPROTÉSICO</v>
      </c>
      <c r="Q237" s="85" t="s">
        <v>68</v>
      </c>
    </row>
  </sheetData>
  <sortState xmlns:xlrd2="http://schemas.microsoft.com/office/spreadsheetml/2017/richdata2" ref="H2:H5">
    <sortCondition ref="H2"/>
  </sortState>
  <conditionalFormatting sqref="E2:F13">
    <cfRule type="cellIs" dxfId="0" priority="1" operator="equal">
      <formula>"SELECCIONAR"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26F-10D4-4CA4-83F4-555201FE4593}">
  <sheetPr codeName="Hoja4">
    <pageSetUpPr fitToPage="1"/>
  </sheetPr>
  <dimension ref="A1:U179"/>
  <sheetViews>
    <sheetView zoomScale="70" zoomScaleNormal="70" zoomScaleSheetLayoutView="55" workbookViewId="0">
      <selection activeCell="A2" sqref="A2:G12"/>
    </sheetView>
  </sheetViews>
  <sheetFormatPr baseColWidth="10" defaultColWidth="11.453125" defaultRowHeight="14.5" x14ac:dyDescent="0.35"/>
  <cols>
    <col min="1" max="1" width="145.54296875" style="63" customWidth="1"/>
    <col min="2" max="2" width="32.54296875" style="22" customWidth="1"/>
    <col min="3" max="3" width="32.6328125" style="22" customWidth="1"/>
    <col min="4" max="5" width="20.54296875" style="22" bestFit="1" customWidth="1"/>
    <col min="6" max="6" width="55.6328125" style="22" bestFit="1" customWidth="1"/>
    <col min="7" max="7" width="128.6328125" style="22" bestFit="1" customWidth="1"/>
    <col min="8" max="16384" width="11.453125" style="22"/>
  </cols>
  <sheetData>
    <row r="1" spans="1:21" ht="31.5" thickBot="1" x14ac:dyDescent="0.4">
      <c r="A1" s="35" t="s">
        <v>176</v>
      </c>
      <c r="B1" s="36" t="s">
        <v>177</v>
      </c>
      <c r="C1" s="36" t="s">
        <v>178</v>
      </c>
      <c r="D1" s="37" t="s">
        <v>179</v>
      </c>
      <c r="E1" s="38" t="s">
        <v>179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 ht="24" customHeight="1" x14ac:dyDescent="0.35">
      <c r="A2" s="40" t="s">
        <v>180</v>
      </c>
      <c r="B2" s="41" t="s">
        <v>181</v>
      </c>
      <c r="C2" s="42" t="s">
        <v>387</v>
      </c>
      <c r="D2" s="43">
        <v>14</v>
      </c>
      <c r="E2" s="44">
        <v>16</v>
      </c>
      <c r="F2" s="39" t="s">
        <v>48</v>
      </c>
      <c r="G2" s="39" t="s">
        <v>49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ht="24" customHeight="1" thickBot="1" x14ac:dyDescent="0.4">
      <c r="A3" s="40" t="s">
        <v>388</v>
      </c>
      <c r="B3" s="45" t="s">
        <v>182</v>
      </c>
      <c r="C3" s="46" t="s">
        <v>389</v>
      </c>
      <c r="D3" s="47">
        <v>18</v>
      </c>
      <c r="E3" s="48">
        <v>20</v>
      </c>
      <c r="F3" s="39" t="s">
        <v>48</v>
      </c>
      <c r="G3" s="39" t="s">
        <v>370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ht="24" customHeight="1" x14ac:dyDescent="0.35">
      <c r="A4" s="40" t="s">
        <v>183</v>
      </c>
      <c r="B4" s="41" t="s">
        <v>184</v>
      </c>
      <c r="C4" s="42" t="s">
        <v>390</v>
      </c>
      <c r="D4" s="49">
        <v>16</v>
      </c>
      <c r="E4" s="50">
        <v>18</v>
      </c>
      <c r="F4" s="39" t="s">
        <v>52</v>
      </c>
      <c r="G4" s="39" t="s">
        <v>53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ht="24" customHeight="1" x14ac:dyDescent="0.35">
      <c r="A5" s="40" t="s">
        <v>391</v>
      </c>
      <c r="B5" s="51" t="s">
        <v>392</v>
      </c>
      <c r="C5" s="52" t="s">
        <v>393</v>
      </c>
      <c r="D5" s="49">
        <v>18</v>
      </c>
      <c r="E5" s="50">
        <v>20</v>
      </c>
      <c r="F5" s="39" t="s">
        <v>52</v>
      </c>
      <c r="G5" s="39" t="s">
        <v>371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ht="24" customHeight="1" x14ac:dyDescent="0.35">
      <c r="A6" s="40" t="s">
        <v>394</v>
      </c>
      <c r="B6" s="51" t="s">
        <v>395</v>
      </c>
      <c r="C6" s="52" t="s">
        <v>396</v>
      </c>
      <c r="D6" s="49">
        <v>18</v>
      </c>
      <c r="E6" s="50">
        <v>20</v>
      </c>
      <c r="F6" s="39" t="s">
        <v>52</v>
      </c>
      <c r="G6" s="39" t="s">
        <v>373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ht="24" customHeight="1" x14ac:dyDescent="0.35">
      <c r="A7" s="40" t="s">
        <v>397</v>
      </c>
      <c r="B7" s="51" t="s">
        <v>398</v>
      </c>
      <c r="C7" s="52" t="s">
        <v>399</v>
      </c>
      <c r="D7" s="49">
        <v>18</v>
      </c>
      <c r="E7" s="50">
        <v>20</v>
      </c>
      <c r="F7" s="39" t="s">
        <v>52</v>
      </c>
      <c r="G7" s="39" t="s">
        <v>375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ht="24" customHeight="1" x14ac:dyDescent="0.35">
      <c r="A8" s="40" t="s">
        <v>400</v>
      </c>
      <c r="B8" s="51" t="s">
        <v>401</v>
      </c>
      <c r="C8" s="52" t="s">
        <v>402</v>
      </c>
      <c r="D8" s="49">
        <v>18</v>
      </c>
      <c r="E8" s="50">
        <v>20</v>
      </c>
      <c r="F8" s="39" t="s">
        <v>52</v>
      </c>
      <c r="G8" s="39" t="s">
        <v>377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ht="24" customHeight="1" x14ac:dyDescent="0.35">
      <c r="A9" s="40" t="s">
        <v>403</v>
      </c>
      <c r="B9" s="51" t="s">
        <v>404</v>
      </c>
      <c r="C9" s="52" t="s">
        <v>405</v>
      </c>
      <c r="D9" s="49">
        <v>18</v>
      </c>
      <c r="E9" s="50">
        <v>20</v>
      </c>
      <c r="F9" s="39" t="s">
        <v>52</v>
      </c>
      <c r="G9" s="39" t="s">
        <v>379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ht="24" customHeight="1" x14ac:dyDescent="0.35">
      <c r="A10" s="40" t="s">
        <v>406</v>
      </c>
      <c r="B10" s="51" t="s">
        <v>407</v>
      </c>
      <c r="C10" s="52" t="s">
        <v>408</v>
      </c>
      <c r="D10" s="49">
        <v>18</v>
      </c>
      <c r="E10" s="50">
        <v>20</v>
      </c>
      <c r="F10" s="39" t="s">
        <v>52</v>
      </c>
      <c r="G10" s="39" t="s">
        <v>381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ht="24" customHeight="1" x14ac:dyDescent="0.35">
      <c r="A11" s="40" t="s">
        <v>409</v>
      </c>
      <c r="B11" s="51" t="s">
        <v>410</v>
      </c>
      <c r="C11" s="52" t="s">
        <v>411</v>
      </c>
      <c r="D11" s="49">
        <v>18</v>
      </c>
      <c r="E11" s="50">
        <v>20</v>
      </c>
      <c r="F11" s="39" t="s">
        <v>52</v>
      </c>
      <c r="G11" s="39" t="s">
        <v>383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ht="24" customHeight="1" thickBot="1" x14ac:dyDescent="0.4">
      <c r="A12" s="40" t="s">
        <v>412</v>
      </c>
      <c r="B12" s="51" t="s">
        <v>413</v>
      </c>
      <c r="C12" s="52" t="s">
        <v>414</v>
      </c>
      <c r="D12" s="49">
        <v>18</v>
      </c>
      <c r="E12" s="50">
        <v>20</v>
      </c>
      <c r="F12" s="39" t="s">
        <v>52</v>
      </c>
      <c r="G12" s="39" t="s">
        <v>385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ht="24" customHeight="1" thickBot="1" x14ac:dyDescent="0.4">
      <c r="A13" s="40" t="s">
        <v>185</v>
      </c>
      <c r="B13" s="53" t="s">
        <v>186</v>
      </c>
      <c r="C13" s="54" t="str">
        <f t="shared" ref="C13:C58" si="0">CONCATENATE("P/",B13)</f>
        <v>P/NACIMIENTO</v>
      </c>
      <c r="D13" s="55">
        <f t="shared" ref="D13:E46" si="1">LEN(B13)</f>
        <v>10</v>
      </c>
      <c r="E13" s="56">
        <f t="shared" si="1"/>
        <v>12</v>
      </c>
      <c r="F13" s="39" t="s">
        <v>62</v>
      </c>
      <c r="G13" s="39" t="s">
        <v>63</v>
      </c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ht="24" customHeight="1" x14ac:dyDescent="0.35">
      <c r="A14" s="40" t="s">
        <v>187</v>
      </c>
      <c r="B14" s="41" t="s">
        <v>188</v>
      </c>
      <c r="C14" s="42" t="str">
        <f t="shared" si="0"/>
        <v>P/SANIDAD-MEDICAMENT</v>
      </c>
      <c r="D14" s="49">
        <f t="shared" si="1"/>
        <v>18</v>
      </c>
      <c r="E14" s="50">
        <f t="shared" si="1"/>
        <v>20</v>
      </c>
      <c r="F14" s="39" t="s">
        <v>64</v>
      </c>
      <c r="G14" s="39" t="s">
        <v>65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ht="24" customHeight="1" x14ac:dyDescent="0.35">
      <c r="A15" s="40" t="s">
        <v>189</v>
      </c>
      <c r="B15" s="51" t="s">
        <v>190</v>
      </c>
      <c r="C15" s="52" t="str">
        <f t="shared" si="0"/>
        <v>P/SANIDAD-GAFAS</v>
      </c>
      <c r="D15" s="49">
        <f t="shared" si="1"/>
        <v>13</v>
      </c>
      <c r="E15" s="50">
        <f t="shared" si="1"/>
        <v>15</v>
      </c>
      <c r="F15" s="39" t="s">
        <v>64</v>
      </c>
      <c r="G15" s="39" t="s">
        <v>66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ht="24" customHeight="1" x14ac:dyDescent="0.35">
      <c r="A16" s="40" t="s">
        <v>191</v>
      </c>
      <c r="B16" s="51" t="s">
        <v>192</v>
      </c>
      <c r="C16" s="52" t="str">
        <f t="shared" si="0"/>
        <v>P/SANIDAD-ORTOPROTES</v>
      </c>
      <c r="D16" s="49">
        <f t="shared" si="1"/>
        <v>18</v>
      </c>
      <c r="E16" s="50">
        <f t="shared" si="1"/>
        <v>20</v>
      </c>
      <c r="F16" s="39" t="s">
        <v>64</v>
      </c>
      <c r="G16" s="39" t="s">
        <v>67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ht="24" customHeight="1" x14ac:dyDescent="0.35">
      <c r="A17" s="40" t="s">
        <v>193</v>
      </c>
      <c r="B17" s="51" t="s">
        <v>194</v>
      </c>
      <c r="C17" s="52" t="str">
        <f t="shared" si="0"/>
        <v>P/SANIDAD-DENTALES</v>
      </c>
      <c r="D17" s="49">
        <f t="shared" si="1"/>
        <v>16</v>
      </c>
      <c r="E17" s="50">
        <f t="shared" si="1"/>
        <v>18</v>
      </c>
      <c r="F17" s="39" t="s">
        <v>64</v>
      </c>
      <c r="G17" s="39" t="s">
        <v>69</v>
      </c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ht="24" customHeight="1" thickBot="1" x14ac:dyDescent="0.4">
      <c r="A18" s="40" t="s">
        <v>195</v>
      </c>
      <c r="B18" s="51" t="s">
        <v>196</v>
      </c>
      <c r="C18" s="52" t="str">
        <f t="shared" si="0"/>
        <v>P/SANIDAD-PROTESIS</v>
      </c>
      <c r="D18" s="49">
        <f t="shared" si="1"/>
        <v>16</v>
      </c>
      <c r="E18" s="50">
        <f t="shared" si="1"/>
        <v>18</v>
      </c>
      <c r="F18" s="39" t="s">
        <v>64</v>
      </c>
      <c r="G18" s="39" t="s">
        <v>70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ht="24" customHeight="1" thickBot="1" x14ac:dyDescent="0.4">
      <c r="A19" s="40" t="s">
        <v>197</v>
      </c>
      <c r="B19" s="53" t="s">
        <v>198</v>
      </c>
      <c r="C19" s="54" t="str">
        <f t="shared" si="0"/>
        <v>P/VESTUARIO-IND</v>
      </c>
      <c r="D19" s="55">
        <f t="shared" si="1"/>
        <v>13</v>
      </c>
      <c r="E19" s="56">
        <f t="shared" si="1"/>
        <v>15</v>
      </c>
      <c r="F19" s="39" t="s">
        <v>71</v>
      </c>
      <c r="G19" s="39" t="s">
        <v>72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 ht="24" customHeight="1" x14ac:dyDescent="0.35">
      <c r="A20" s="40" t="s">
        <v>199</v>
      </c>
      <c r="B20" s="41" t="s">
        <v>200</v>
      </c>
      <c r="C20" s="42" t="str">
        <f t="shared" si="0"/>
        <v>P/TRANSP-PUB-ATTPTIN</v>
      </c>
      <c r="D20" s="43">
        <f t="shared" si="1"/>
        <v>18</v>
      </c>
      <c r="E20" s="44">
        <f t="shared" si="1"/>
        <v>20</v>
      </c>
      <c r="F20" s="39" t="s">
        <v>73</v>
      </c>
      <c r="G20" s="39" t="s">
        <v>76</v>
      </c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 ht="24" customHeight="1" x14ac:dyDescent="0.35">
      <c r="A21" s="40" t="s">
        <v>201</v>
      </c>
      <c r="B21" s="51" t="s">
        <v>202</v>
      </c>
      <c r="C21" s="52" t="str">
        <f t="shared" si="0"/>
        <v>P/TRANSP-TAX-ATTPTIN</v>
      </c>
      <c r="D21" s="49">
        <f t="shared" si="1"/>
        <v>18</v>
      </c>
      <c r="E21" s="50">
        <f t="shared" si="1"/>
        <v>20</v>
      </c>
      <c r="F21" s="39" t="s">
        <v>73</v>
      </c>
      <c r="G21" s="39" t="s">
        <v>78</v>
      </c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spans="1:21" ht="24" customHeight="1" x14ac:dyDescent="0.35">
      <c r="A22" s="40" t="s">
        <v>203</v>
      </c>
      <c r="B22" s="51" t="s">
        <v>204</v>
      </c>
      <c r="C22" s="52" t="str">
        <f t="shared" si="0"/>
        <v>P/TRANSP-TPEXT</v>
      </c>
      <c r="D22" s="49">
        <f t="shared" si="1"/>
        <v>12</v>
      </c>
      <c r="E22" s="50">
        <f t="shared" si="1"/>
        <v>14</v>
      </c>
      <c r="F22" s="39" t="s">
        <v>73</v>
      </c>
      <c r="G22" s="39" t="s">
        <v>80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1" ht="24" customHeight="1" x14ac:dyDescent="0.35">
      <c r="A23" s="40" t="s">
        <v>205</v>
      </c>
      <c r="B23" s="51" t="s">
        <v>206</v>
      </c>
      <c r="C23" s="52" t="str">
        <f t="shared" si="0"/>
        <v>P/TRANSP-TPTEXT-ALOJ</v>
      </c>
      <c r="D23" s="49">
        <f t="shared" si="1"/>
        <v>18</v>
      </c>
      <c r="E23" s="50">
        <f t="shared" si="1"/>
        <v>20</v>
      </c>
      <c r="F23" s="39" t="s">
        <v>73</v>
      </c>
      <c r="G23" s="39" t="s">
        <v>82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spans="1:21" ht="24" customHeight="1" thickBot="1" x14ac:dyDescent="0.4">
      <c r="A24" s="40" t="s">
        <v>207</v>
      </c>
      <c r="B24" s="45" t="s">
        <v>208</v>
      </c>
      <c r="C24" s="46" t="str">
        <f t="shared" si="0"/>
        <v>P/TRANSP-TPEXT-MANUT</v>
      </c>
      <c r="D24" s="47">
        <f t="shared" si="1"/>
        <v>18</v>
      </c>
      <c r="E24" s="48">
        <f t="shared" si="1"/>
        <v>20</v>
      </c>
      <c r="F24" s="39" t="s">
        <v>73</v>
      </c>
      <c r="G24" s="39" t="s">
        <v>84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spans="1:21" ht="24" customHeight="1" x14ac:dyDescent="0.35">
      <c r="A25" s="57" t="s">
        <v>209</v>
      </c>
      <c r="B25" s="58" t="s">
        <v>210</v>
      </c>
      <c r="C25" s="59" t="str">
        <f t="shared" si="0"/>
        <v>P/INC. DISPOSITIVO</v>
      </c>
      <c r="D25" s="60">
        <f t="shared" si="1"/>
        <v>16</v>
      </c>
      <c r="E25" s="61">
        <f t="shared" si="1"/>
        <v>18</v>
      </c>
      <c r="F25" s="39" t="s">
        <v>73</v>
      </c>
      <c r="G25" s="39" t="s">
        <v>74</v>
      </c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spans="1:21" ht="24" customHeight="1" x14ac:dyDescent="0.35">
      <c r="A26" s="40" t="s">
        <v>211</v>
      </c>
      <c r="B26" s="51" t="s">
        <v>212</v>
      </c>
      <c r="C26" s="52" t="str">
        <f t="shared" si="0"/>
        <v>P/EDU-GUARDE-MM</v>
      </c>
      <c r="D26" s="49">
        <f t="shared" si="1"/>
        <v>13</v>
      </c>
      <c r="E26" s="50">
        <f t="shared" si="1"/>
        <v>15</v>
      </c>
      <c r="F26" s="39" t="s">
        <v>75</v>
      </c>
      <c r="G26" s="39" t="s">
        <v>94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 ht="24" customHeight="1" x14ac:dyDescent="0.35">
      <c r="A27" s="40" t="s">
        <v>213</v>
      </c>
      <c r="B27" s="51" t="s">
        <v>214</v>
      </c>
      <c r="C27" s="52" t="str">
        <f t="shared" si="0"/>
        <v>P/EDU-GUA-MATRICULA</v>
      </c>
      <c r="D27" s="49">
        <f t="shared" si="1"/>
        <v>17</v>
      </c>
      <c r="E27" s="50">
        <f t="shared" si="1"/>
        <v>19</v>
      </c>
      <c r="F27" s="39" t="s">
        <v>75</v>
      </c>
      <c r="G27" s="39" t="s">
        <v>93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1" ht="24" customHeight="1" x14ac:dyDescent="0.35">
      <c r="A28" s="57" t="s">
        <v>215</v>
      </c>
      <c r="B28" s="58" t="s">
        <v>216</v>
      </c>
      <c r="C28" s="59" t="str">
        <f t="shared" si="0"/>
        <v>P/EDU-GUA-MATERIAL</v>
      </c>
      <c r="D28" s="60">
        <f t="shared" si="1"/>
        <v>16</v>
      </c>
      <c r="E28" s="61">
        <f t="shared" si="1"/>
        <v>18</v>
      </c>
      <c r="F28" s="39" t="s">
        <v>75</v>
      </c>
      <c r="G28" s="39" t="s">
        <v>217</v>
      </c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1" ht="24" customHeight="1" x14ac:dyDescent="0.35">
      <c r="A29" s="40" t="s">
        <v>218</v>
      </c>
      <c r="B29" s="51" t="s">
        <v>219</v>
      </c>
      <c r="C29" s="52" t="str">
        <f t="shared" si="0"/>
        <v>P/EDU-REG-MATRICULA</v>
      </c>
      <c r="D29" s="49">
        <f t="shared" si="1"/>
        <v>17</v>
      </c>
      <c r="E29" s="50">
        <f t="shared" si="1"/>
        <v>19</v>
      </c>
      <c r="F29" s="39" t="s">
        <v>75</v>
      </c>
      <c r="G29" s="39" t="s">
        <v>89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1" ht="24" customHeight="1" x14ac:dyDescent="0.35">
      <c r="A30" s="40" t="s">
        <v>220</v>
      </c>
      <c r="B30" s="51" t="s">
        <v>221</v>
      </c>
      <c r="C30" s="52" t="str">
        <f t="shared" si="0"/>
        <v>P/EDU-REG-MATERIAL</v>
      </c>
      <c r="D30" s="49">
        <f t="shared" si="1"/>
        <v>16</v>
      </c>
      <c r="E30" s="50">
        <f t="shared" si="1"/>
        <v>18</v>
      </c>
      <c r="F30" s="39" t="s">
        <v>75</v>
      </c>
      <c r="G30" s="39" t="s">
        <v>88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spans="1:21" ht="24" customHeight="1" x14ac:dyDescent="0.35">
      <c r="A31" s="40" t="s">
        <v>222</v>
      </c>
      <c r="B31" s="51" t="s">
        <v>223</v>
      </c>
      <c r="C31" s="52" t="str">
        <f t="shared" si="0"/>
        <v>P/EDU-REG-UNIFORME</v>
      </c>
      <c r="D31" s="49">
        <f t="shared" si="1"/>
        <v>16</v>
      </c>
      <c r="E31" s="50">
        <f t="shared" si="1"/>
        <v>18</v>
      </c>
      <c r="F31" s="39" t="s">
        <v>75</v>
      </c>
      <c r="G31" s="39" t="s">
        <v>92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spans="1:21" ht="24" customHeight="1" x14ac:dyDescent="0.35">
      <c r="A32" s="40" t="s">
        <v>224</v>
      </c>
      <c r="B32" s="51" t="s">
        <v>225</v>
      </c>
      <c r="C32" s="52" t="str">
        <f t="shared" si="0"/>
        <v>P/EDU-REG-COMEDOR</v>
      </c>
      <c r="D32" s="49">
        <f t="shared" si="1"/>
        <v>15</v>
      </c>
      <c r="E32" s="50">
        <f t="shared" si="1"/>
        <v>17</v>
      </c>
      <c r="F32" s="39" t="s">
        <v>75</v>
      </c>
      <c r="G32" s="39" t="s">
        <v>86</v>
      </c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spans="1:21" ht="24" customHeight="1" x14ac:dyDescent="0.35">
      <c r="A33" s="40" t="s">
        <v>226</v>
      </c>
      <c r="B33" s="51" t="s">
        <v>227</v>
      </c>
      <c r="C33" s="52" t="str">
        <f t="shared" si="0"/>
        <v>P/EDU-REG-EXTRAESC</v>
      </c>
      <c r="D33" s="49">
        <f t="shared" si="1"/>
        <v>16</v>
      </c>
      <c r="E33" s="50">
        <f t="shared" si="1"/>
        <v>18</v>
      </c>
      <c r="F33" s="39" t="s">
        <v>75</v>
      </c>
      <c r="G33" s="39" t="s">
        <v>85</v>
      </c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spans="1:21" ht="24" customHeight="1" x14ac:dyDescent="0.35">
      <c r="A34" s="40" t="s">
        <v>228</v>
      </c>
      <c r="B34" s="51" t="s">
        <v>229</v>
      </c>
      <c r="C34" s="52" t="str">
        <f t="shared" si="0"/>
        <v>P/EDU-REG-TRANSPORTE</v>
      </c>
      <c r="D34" s="49">
        <f t="shared" si="1"/>
        <v>18</v>
      </c>
      <c r="E34" s="50">
        <f t="shared" si="1"/>
        <v>20</v>
      </c>
      <c r="F34" s="39" t="s">
        <v>75</v>
      </c>
      <c r="G34" s="39" t="s">
        <v>91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:21" ht="24" customHeight="1" x14ac:dyDescent="0.35">
      <c r="A35" s="40" t="s">
        <v>230</v>
      </c>
      <c r="B35" s="51" t="s">
        <v>231</v>
      </c>
      <c r="C35" s="52" t="str">
        <f t="shared" si="0"/>
        <v>P/EDU-REG-SEGURO</v>
      </c>
      <c r="D35" s="49">
        <f t="shared" si="1"/>
        <v>14</v>
      </c>
      <c r="E35" s="50">
        <f t="shared" si="1"/>
        <v>16</v>
      </c>
      <c r="F35" s="39" t="s">
        <v>75</v>
      </c>
      <c r="G35" s="39" t="s">
        <v>90</v>
      </c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:21" ht="24" customHeight="1" thickBot="1" x14ac:dyDescent="0.4">
      <c r="A36" s="40" t="s">
        <v>232</v>
      </c>
      <c r="B36" s="51" t="s">
        <v>233</v>
      </c>
      <c r="C36" s="52" t="str">
        <f t="shared" si="0"/>
        <v>P/EDU-REG-AMPA</v>
      </c>
      <c r="D36" s="49">
        <f t="shared" si="1"/>
        <v>12</v>
      </c>
      <c r="E36" s="50">
        <f t="shared" si="1"/>
        <v>14</v>
      </c>
      <c r="F36" s="39" t="s">
        <v>75</v>
      </c>
      <c r="G36" s="39" t="s">
        <v>87</v>
      </c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1:21" ht="24" customHeight="1" x14ac:dyDescent="0.35">
      <c r="A37" s="40" t="s">
        <v>234</v>
      </c>
      <c r="B37" s="41" t="s">
        <v>235</v>
      </c>
      <c r="C37" s="42" t="str">
        <f t="shared" si="0"/>
        <v>P/PREFORM-MATRICULA</v>
      </c>
      <c r="D37" s="43">
        <f t="shared" si="1"/>
        <v>17</v>
      </c>
      <c r="E37" s="44">
        <f t="shared" si="1"/>
        <v>19</v>
      </c>
      <c r="F37" s="39" t="s">
        <v>77</v>
      </c>
      <c r="G37" s="39" t="s">
        <v>95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1:21" ht="24" customHeight="1" thickBot="1" x14ac:dyDescent="0.4">
      <c r="A38" s="40" t="s">
        <v>236</v>
      </c>
      <c r="B38" s="45" t="s">
        <v>237</v>
      </c>
      <c r="C38" s="46" t="str">
        <f t="shared" si="0"/>
        <v>P/PREFORM-MATERIAL</v>
      </c>
      <c r="D38" s="47">
        <f t="shared" si="1"/>
        <v>16</v>
      </c>
      <c r="E38" s="48">
        <f t="shared" si="1"/>
        <v>18</v>
      </c>
      <c r="F38" s="39" t="s">
        <v>77</v>
      </c>
      <c r="G38" s="39" t="s">
        <v>97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spans="1:21" ht="24" customHeight="1" x14ac:dyDescent="0.35">
      <c r="A39" s="40" t="s">
        <v>238</v>
      </c>
      <c r="B39" s="51" t="s">
        <v>239</v>
      </c>
      <c r="C39" s="52" t="str">
        <f t="shared" si="0"/>
        <v>P/OCIO-EXCURSIONES</v>
      </c>
      <c r="D39" s="49">
        <f t="shared" si="1"/>
        <v>16</v>
      </c>
      <c r="E39" s="50">
        <f t="shared" si="1"/>
        <v>18</v>
      </c>
      <c r="F39" s="39" t="s">
        <v>79</v>
      </c>
      <c r="G39" s="39" t="s">
        <v>240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spans="1:21" ht="24" customHeight="1" thickBot="1" x14ac:dyDescent="0.4">
      <c r="A40" s="40" t="s">
        <v>241</v>
      </c>
      <c r="B40" s="51" t="s">
        <v>242</v>
      </c>
      <c r="C40" s="52" t="str">
        <f t="shared" si="0"/>
        <v>P/OCIO-CAMPAMENTOS</v>
      </c>
      <c r="D40" s="49">
        <f t="shared" si="1"/>
        <v>16</v>
      </c>
      <c r="E40" s="50">
        <f t="shared" si="1"/>
        <v>18</v>
      </c>
      <c r="F40" s="39" t="s">
        <v>79</v>
      </c>
      <c r="G40" s="39" t="s">
        <v>98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spans="1:21" ht="24" customHeight="1" thickBot="1" x14ac:dyDescent="0.4">
      <c r="A41" s="40" t="s">
        <v>243</v>
      </c>
      <c r="B41" s="53" t="s">
        <v>244</v>
      </c>
      <c r="C41" s="54" t="str">
        <f t="shared" si="0"/>
        <v>P/DOCU-OBTENCION</v>
      </c>
      <c r="D41" s="55">
        <f t="shared" si="1"/>
        <v>14</v>
      </c>
      <c r="E41" s="56">
        <f t="shared" si="1"/>
        <v>16</v>
      </c>
      <c r="F41" s="39" t="s">
        <v>81</v>
      </c>
      <c r="G41" s="39" t="s">
        <v>100</v>
      </c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spans="1:21" ht="24" customHeight="1" x14ac:dyDescent="0.35">
      <c r="A42" s="40" t="s">
        <v>245</v>
      </c>
      <c r="B42" s="41" t="s">
        <v>246</v>
      </c>
      <c r="C42" s="42" t="str">
        <f t="shared" si="0"/>
        <v>P/REAGRUP-DOCU</v>
      </c>
      <c r="D42" s="43">
        <f t="shared" si="1"/>
        <v>12</v>
      </c>
      <c r="E42" s="44">
        <f t="shared" si="1"/>
        <v>14</v>
      </c>
      <c r="F42" s="39" t="s">
        <v>83</v>
      </c>
      <c r="G42" s="39" t="s">
        <v>102</v>
      </c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spans="1:21" ht="24" customHeight="1" x14ac:dyDescent="0.35">
      <c r="A43" s="40" t="s">
        <v>247</v>
      </c>
      <c r="B43" s="51" t="s">
        <v>248</v>
      </c>
      <c r="C43" s="52" t="str">
        <f t="shared" si="0"/>
        <v>P/REAGRUP-GASTOS-EXT</v>
      </c>
      <c r="D43" s="49">
        <f t="shared" si="1"/>
        <v>18</v>
      </c>
      <c r="E43" s="50">
        <f t="shared" si="1"/>
        <v>20</v>
      </c>
      <c r="F43" s="39" t="s">
        <v>83</v>
      </c>
      <c r="G43" s="39" t="s">
        <v>104</v>
      </c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spans="1:21" ht="24" customHeight="1" thickBot="1" x14ac:dyDescent="0.4">
      <c r="A44" s="40" t="s">
        <v>249</v>
      </c>
      <c r="B44" s="45" t="s">
        <v>250</v>
      </c>
      <c r="C44" s="46" t="str">
        <f t="shared" si="0"/>
        <v>P/REAGRUP-GASTOS-ESP</v>
      </c>
      <c r="D44" s="47">
        <f t="shared" si="1"/>
        <v>18</v>
      </c>
      <c r="E44" s="48">
        <f t="shared" si="1"/>
        <v>20</v>
      </c>
      <c r="F44" s="39" t="s">
        <v>83</v>
      </c>
      <c r="G44" s="39" t="s">
        <v>106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spans="1:21" ht="24" customHeight="1" x14ac:dyDescent="0.35">
      <c r="A45" s="40" t="s">
        <v>251</v>
      </c>
      <c r="B45" s="51" t="s">
        <v>252</v>
      </c>
      <c r="C45" s="52" t="str">
        <f t="shared" si="0"/>
        <v>P/NB-IND-ATEMPNB</v>
      </c>
      <c r="D45" s="49">
        <f t="shared" si="1"/>
        <v>14</v>
      </c>
      <c r="E45" s="50">
        <f t="shared" si="1"/>
        <v>16</v>
      </c>
      <c r="F45" s="39" t="s">
        <v>253</v>
      </c>
      <c r="G45" s="39" t="s">
        <v>254</v>
      </c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spans="1:21" ht="24" customHeight="1" x14ac:dyDescent="0.35">
      <c r="A46" s="40" t="s">
        <v>255</v>
      </c>
      <c r="B46" s="51" t="s">
        <v>256</v>
      </c>
      <c r="C46" s="52" t="str">
        <f t="shared" si="0"/>
        <v>P/NB-IND-ATEMPNBUF2</v>
      </c>
      <c r="D46" s="49">
        <f t="shared" si="1"/>
        <v>17</v>
      </c>
      <c r="E46" s="50">
        <f t="shared" si="1"/>
        <v>19</v>
      </c>
      <c r="F46" s="39" t="s">
        <v>253</v>
      </c>
      <c r="G46" s="39" t="s">
        <v>257</v>
      </c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spans="1:21" ht="24" customHeight="1" x14ac:dyDescent="0.35">
      <c r="A47" s="40" t="s">
        <v>258</v>
      </c>
      <c r="B47" s="51" t="s">
        <v>259</v>
      </c>
      <c r="C47" s="52" t="str">
        <f t="shared" si="0"/>
        <v>P/NB-IND-ATEMPNBUF3</v>
      </c>
      <c r="D47" s="49">
        <f t="shared" ref="D47:E58" si="2">LEN(B47)</f>
        <v>17</v>
      </c>
      <c r="E47" s="50">
        <f t="shared" si="2"/>
        <v>19</v>
      </c>
      <c r="F47" s="39" t="s">
        <v>253</v>
      </c>
      <c r="G47" s="39" t="s">
        <v>260</v>
      </c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spans="1:21" ht="24" customHeight="1" x14ac:dyDescent="0.35">
      <c r="A48" s="40" t="s">
        <v>261</v>
      </c>
      <c r="B48" s="51" t="s">
        <v>262</v>
      </c>
      <c r="C48" s="52" t="str">
        <f t="shared" si="0"/>
        <v>P/NB-IND-ATEMPNBUF4</v>
      </c>
      <c r="D48" s="49">
        <f t="shared" si="2"/>
        <v>17</v>
      </c>
      <c r="E48" s="50">
        <f t="shared" si="2"/>
        <v>19</v>
      </c>
      <c r="F48" s="39" t="s">
        <v>253</v>
      </c>
      <c r="G48" s="39" t="s">
        <v>263</v>
      </c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spans="1:21" ht="24" customHeight="1" thickBot="1" x14ac:dyDescent="0.4">
      <c r="A49" s="40" t="s">
        <v>264</v>
      </c>
      <c r="B49" s="51" t="s">
        <v>265</v>
      </c>
      <c r="C49" s="52" t="str">
        <f t="shared" si="0"/>
        <v>P/NB-IND-ATEMPNBUF5</v>
      </c>
      <c r="D49" s="49">
        <f t="shared" si="2"/>
        <v>17</v>
      </c>
      <c r="E49" s="50">
        <f t="shared" si="2"/>
        <v>19</v>
      </c>
      <c r="F49" s="39" t="s">
        <v>253</v>
      </c>
      <c r="G49" s="39" t="s">
        <v>266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spans="1:21" ht="24" customHeight="1" x14ac:dyDescent="0.35">
      <c r="A50" s="40" t="s">
        <v>267</v>
      </c>
      <c r="B50" s="41" t="s">
        <v>268</v>
      </c>
      <c r="C50" s="42" t="str">
        <f t="shared" si="0"/>
        <v>P/EDU-GUARDE-ME</v>
      </c>
      <c r="D50" s="43">
        <f t="shared" si="2"/>
        <v>13</v>
      </c>
      <c r="E50" s="44">
        <f t="shared" si="2"/>
        <v>15</v>
      </c>
      <c r="F50" s="39" t="s">
        <v>253</v>
      </c>
      <c r="G50" s="39" t="s">
        <v>269</v>
      </c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spans="1:21" ht="24" customHeight="1" x14ac:dyDescent="0.35">
      <c r="A51" s="40" t="s">
        <v>270</v>
      </c>
      <c r="B51" s="51" t="s">
        <v>271</v>
      </c>
      <c r="C51" s="52" t="str">
        <f t="shared" si="0"/>
        <v>P/EDU-GUARDE-MATR</v>
      </c>
      <c r="D51" s="49">
        <f t="shared" si="2"/>
        <v>15</v>
      </c>
      <c r="E51" s="50">
        <f t="shared" si="2"/>
        <v>17</v>
      </c>
      <c r="F51" s="39" t="s">
        <v>253</v>
      </c>
      <c r="G51" s="39" t="s">
        <v>272</v>
      </c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spans="1:21" ht="24" customHeight="1" thickBot="1" x14ac:dyDescent="0.4">
      <c r="A52" s="40" t="s">
        <v>273</v>
      </c>
      <c r="B52" s="45" t="s">
        <v>274</v>
      </c>
      <c r="C52" s="46" t="str">
        <f t="shared" si="0"/>
        <v>P/EDU-GUARDE-COMED</v>
      </c>
      <c r="D52" s="47">
        <f t="shared" si="2"/>
        <v>16</v>
      </c>
      <c r="E52" s="48">
        <f t="shared" si="2"/>
        <v>18</v>
      </c>
      <c r="F52" s="39" t="s">
        <v>253</v>
      </c>
      <c r="G52" s="39" t="s">
        <v>275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spans="1:21" ht="24" customHeight="1" x14ac:dyDescent="0.35">
      <c r="A53" s="40" t="s">
        <v>276</v>
      </c>
      <c r="B53" s="51" t="s">
        <v>235</v>
      </c>
      <c r="C53" s="52" t="str">
        <f t="shared" si="0"/>
        <v>P/PREFORM-MATRICULA</v>
      </c>
      <c r="D53" s="49">
        <f t="shared" si="2"/>
        <v>17</v>
      </c>
      <c r="E53" s="50">
        <f t="shared" si="2"/>
        <v>19</v>
      </c>
      <c r="F53" s="39" t="s">
        <v>253</v>
      </c>
      <c r="G53" s="39" t="s">
        <v>277</v>
      </c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spans="1:21" ht="24" customHeight="1" thickBot="1" x14ac:dyDescent="0.4">
      <c r="A54" s="40" t="s">
        <v>278</v>
      </c>
      <c r="B54" s="51" t="s">
        <v>237</v>
      </c>
      <c r="C54" s="52" t="str">
        <f t="shared" si="0"/>
        <v>P/PREFORM-MATERIAL</v>
      </c>
      <c r="D54" s="49">
        <f t="shared" si="2"/>
        <v>16</v>
      </c>
      <c r="E54" s="50">
        <f t="shared" si="2"/>
        <v>18</v>
      </c>
      <c r="F54" s="39" t="s">
        <v>253</v>
      </c>
      <c r="G54" s="39" t="s">
        <v>279</v>
      </c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spans="1:21" ht="24" customHeight="1" x14ac:dyDescent="0.35">
      <c r="A55" s="40" t="s">
        <v>280</v>
      </c>
      <c r="B55" s="41" t="s">
        <v>281</v>
      </c>
      <c r="C55" s="42" t="str">
        <f t="shared" si="0"/>
        <v>P/FP-MATRICULA</v>
      </c>
      <c r="D55" s="43">
        <f t="shared" si="2"/>
        <v>12</v>
      </c>
      <c r="E55" s="44">
        <f t="shared" si="2"/>
        <v>14</v>
      </c>
      <c r="F55" s="39" t="s">
        <v>253</v>
      </c>
      <c r="G55" s="39" t="s">
        <v>282</v>
      </c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spans="1:21" ht="24" customHeight="1" thickBot="1" x14ac:dyDescent="0.4">
      <c r="A56" s="40" t="s">
        <v>283</v>
      </c>
      <c r="B56" s="45" t="s">
        <v>284</v>
      </c>
      <c r="C56" s="46" t="str">
        <f t="shared" si="0"/>
        <v>P/FP-MATERIAL</v>
      </c>
      <c r="D56" s="47">
        <f t="shared" si="2"/>
        <v>11</v>
      </c>
      <c r="E56" s="48">
        <f t="shared" si="2"/>
        <v>13</v>
      </c>
      <c r="F56" s="39" t="s">
        <v>253</v>
      </c>
      <c r="G56" s="39" t="s">
        <v>285</v>
      </c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spans="1:21" ht="24" customHeight="1" x14ac:dyDescent="0.35">
      <c r="A57" s="40" t="s">
        <v>286</v>
      </c>
      <c r="B57" s="51" t="s">
        <v>287</v>
      </c>
      <c r="C57" s="52" t="str">
        <f t="shared" si="0"/>
        <v>P/TRANSP-PUNTUAL</v>
      </c>
      <c r="D57" s="49">
        <f t="shared" si="2"/>
        <v>14</v>
      </c>
      <c r="E57" s="50">
        <f t="shared" si="2"/>
        <v>16</v>
      </c>
      <c r="F57" s="39" t="s">
        <v>253</v>
      </c>
      <c r="G57" s="39" t="s">
        <v>288</v>
      </c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spans="1:21" ht="24" customHeight="1" thickBot="1" x14ac:dyDescent="0.4">
      <c r="A58" s="40" t="s">
        <v>289</v>
      </c>
      <c r="B58" s="45" t="s">
        <v>244</v>
      </c>
      <c r="C58" s="46" t="str">
        <f t="shared" si="0"/>
        <v>P/DOCU-OBTENCION</v>
      </c>
      <c r="D58" s="47">
        <f t="shared" si="2"/>
        <v>14</v>
      </c>
      <c r="E58" s="48">
        <f t="shared" si="2"/>
        <v>16</v>
      </c>
      <c r="F58" s="39" t="s">
        <v>253</v>
      </c>
      <c r="G58" s="39" t="s">
        <v>290</v>
      </c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spans="1:21" ht="45" customHeight="1" x14ac:dyDescent="0.35">
      <c r="A59" s="62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spans="1:21" ht="45" customHeight="1" x14ac:dyDescent="0.35">
      <c r="A60" s="62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spans="1:21" ht="45" customHeight="1" x14ac:dyDescent="0.35">
      <c r="A61" s="62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spans="1:21" ht="45.75" customHeight="1" x14ac:dyDescent="0.35">
      <c r="A62" s="62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spans="1:21" ht="45" customHeight="1" x14ac:dyDescent="0.35">
      <c r="A63" s="62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spans="1:21" ht="30" customHeight="1" x14ac:dyDescent="0.35">
      <c r="A64" s="62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spans="1:21" ht="45.75" customHeight="1" x14ac:dyDescent="0.35">
      <c r="A65" s="62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spans="1:21" ht="30" customHeight="1" x14ac:dyDescent="0.35">
      <c r="A66" s="62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spans="1:21" x14ac:dyDescent="0.35">
      <c r="A67" s="62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spans="1:21" ht="90" customHeight="1" x14ac:dyDescent="0.35">
      <c r="A68" s="62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spans="1:21" ht="90.75" customHeight="1" x14ac:dyDescent="0.35">
      <c r="A69" s="62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spans="1:21" ht="60" customHeight="1" x14ac:dyDescent="0.35">
      <c r="A70" s="62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spans="1:21" ht="45.75" customHeight="1" x14ac:dyDescent="0.35">
      <c r="A71" s="62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spans="1:21" ht="75.75" customHeight="1" x14ac:dyDescent="0.35">
      <c r="A72" s="62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spans="1:21" x14ac:dyDescent="0.35">
      <c r="A73" s="62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spans="1:21" x14ac:dyDescent="0.35">
      <c r="A74" s="62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spans="1:21" x14ac:dyDescent="0.35">
      <c r="A75" s="62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spans="1:21" x14ac:dyDescent="0.35">
      <c r="A76" s="62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spans="1:21" x14ac:dyDescent="0.35">
      <c r="A77" s="62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spans="1:21" x14ac:dyDescent="0.35">
      <c r="A78" s="62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spans="1:21" x14ac:dyDescent="0.35">
      <c r="A79" s="62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spans="1:21" x14ac:dyDescent="0.35">
      <c r="A80" s="62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spans="1:21" x14ac:dyDescent="0.35">
      <c r="A81" s="62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spans="1:21" x14ac:dyDescent="0.35">
      <c r="A82" s="62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spans="1:21" x14ac:dyDescent="0.35">
      <c r="A83" s="62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spans="1:21" x14ac:dyDescent="0.35">
      <c r="A84" s="62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spans="1:21" x14ac:dyDescent="0.35">
      <c r="A85" s="62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spans="1:21" x14ac:dyDescent="0.35">
      <c r="A86" s="62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spans="1:21" x14ac:dyDescent="0.35">
      <c r="A87" s="62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spans="1:21" x14ac:dyDescent="0.35">
      <c r="A88" s="62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spans="1:21" x14ac:dyDescent="0.35">
      <c r="A89" s="62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spans="1:21" x14ac:dyDescent="0.35">
      <c r="A90" s="62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spans="1:21" x14ac:dyDescent="0.35">
      <c r="A91" s="62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spans="1:21" x14ac:dyDescent="0.35">
      <c r="A92" s="62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spans="1:21" x14ac:dyDescent="0.35">
      <c r="A93" s="62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spans="1:21" x14ac:dyDescent="0.35">
      <c r="A94" s="62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spans="1:21" x14ac:dyDescent="0.35">
      <c r="A95" s="62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spans="1:21" x14ac:dyDescent="0.35">
      <c r="A96" s="62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spans="1:21" x14ac:dyDescent="0.35">
      <c r="A97" s="62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spans="1:21" x14ac:dyDescent="0.35">
      <c r="A98" s="62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spans="1:21" x14ac:dyDescent="0.35">
      <c r="A99" s="62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spans="1:21" x14ac:dyDescent="0.35">
      <c r="A100" s="62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spans="1:21" x14ac:dyDescent="0.35">
      <c r="A101" s="62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spans="1:21" x14ac:dyDescent="0.35">
      <c r="A102" s="62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spans="1:21" x14ac:dyDescent="0.35">
      <c r="A103" s="62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spans="1:21" x14ac:dyDescent="0.35">
      <c r="A104" s="62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spans="1:21" x14ac:dyDescent="0.35">
      <c r="A105" s="62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spans="1:21" x14ac:dyDescent="0.35">
      <c r="A106" s="62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spans="1:21" x14ac:dyDescent="0.35">
      <c r="A107" s="62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spans="1:21" x14ac:dyDescent="0.35">
      <c r="A108" s="62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spans="1:21" x14ac:dyDescent="0.35">
      <c r="A109" s="62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spans="1:21" x14ac:dyDescent="0.35">
      <c r="A110" s="62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spans="1:21" x14ac:dyDescent="0.35">
      <c r="A111" s="62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spans="1:21" x14ac:dyDescent="0.35">
      <c r="A112" s="62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spans="1:21" x14ac:dyDescent="0.35">
      <c r="A113" s="62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spans="1:21" x14ac:dyDescent="0.35">
      <c r="A114" s="62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spans="1:21" x14ac:dyDescent="0.35">
      <c r="A115" s="62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spans="1:21" x14ac:dyDescent="0.35">
      <c r="A116" s="62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spans="1:21" x14ac:dyDescent="0.35">
      <c r="A117" s="62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spans="1:21" x14ac:dyDescent="0.35">
      <c r="A118" s="62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spans="1:21" x14ac:dyDescent="0.35">
      <c r="A119" s="62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spans="1:21" x14ac:dyDescent="0.35">
      <c r="A120" s="62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spans="1:21" x14ac:dyDescent="0.35">
      <c r="A121" s="62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spans="1:21" x14ac:dyDescent="0.35">
      <c r="A122" s="62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spans="1:21" x14ac:dyDescent="0.35">
      <c r="A123" s="62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spans="1:21" x14ac:dyDescent="0.35">
      <c r="A124" s="62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spans="1:21" x14ac:dyDescent="0.35">
      <c r="A125" s="62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spans="1:21" x14ac:dyDescent="0.35">
      <c r="A126" s="62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spans="1:21" x14ac:dyDescent="0.35">
      <c r="A127" s="62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spans="1:21" x14ac:dyDescent="0.35">
      <c r="A128" s="62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spans="1:21" x14ac:dyDescent="0.35">
      <c r="A129" s="62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spans="1:21" x14ac:dyDescent="0.35">
      <c r="A130" s="62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spans="1:21" x14ac:dyDescent="0.35">
      <c r="A131" s="62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spans="1:21" x14ac:dyDescent="0.35">
      <c r="A132" s="62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spans="1:21" x14ac:dyDescent="0.35">
      <c r="A133" s="62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spans="1:21" x14ac:dyDescent="0.35">
      <c r="A134" s="62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spans="1:21" x14ac:dyDescent="0.35">
      <c r="A135" s="62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spans="1:21" x14ac:dyDescent="0.35">
      <c r="A136" s="62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spans="1:21" x14ac:dyDescent="0.35">
      <c r="A137" s="62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spans="1:21" x14ac:dyDescent="0.35">
      <c r="A138" s="62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spans="1:21" x14ac:dyDescent="0.35">
      <c r="A139" s="62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spans="1:21" x14ac:dyDescent="0.35">
      <c r="A140" s="62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spans="1:21" x14ac:dyDescent="0.35">
      <c r="A141" s="62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spans="1:21" x14ac:dyDescent="0.35">
      <c r="A142" s="62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spans="1:21" x14ac:dyDescent="0.35">
      <c r="A143" s="62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spans="1:21" x14ac:dyDescent="0.35">
      <c r="A144" s="62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spans="1:21" x14ac:dyDescent="0.35">
      <c r="A145" s="62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spans="1:21" x14ac:dyDescent="0.35">
      <c r="A146" s="62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spans="1:21" x14ac:dyDescent="0.35">
      <c r="A147" s="62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spans="1:21" x14ac:dyDescent="0.35">
      <c r="A148" s="62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spans="1:21" x14ac:dyDescent="0.35">
      <c r="A149" s="62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spans="1:21" x14ac:dyDescent="0.35">
      <c r="A150" s="62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spans="1:21" x14ac:dyDescent="0.35">
      <c r="A151" s="62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spans="1:21" x14ac:dyDescent="0.35">
      <c r="A152" s="62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spans="1:21" x14ac:dyDescent="0.35">
      <c r="A153" s="62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spans="1:21" x14ac:dyDescent="0.35">
      <c r="A154" s="62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spans="1:21" x14ac:dyDescent="0.35">
      <c r="A155" s="62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spans="1:21" x14ac:dyDescent="0.35">
      <c r="A156" s="62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spans="1:21" x14ac:dyDescent="0.35">
      <c r="A157" s="62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spans="1:21" x14ac:dyDescent="0.35">
      <c r="A158" s="62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spans="1:21" x14ac:dyDescent="0.35">
      <c r="A159" s="62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spans="1:21" x14ac:dyDescent="0.35">
      <c r="A160" s="62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spans="1:21" x14ac:dyDescent="0.35">
      <c r="A161" s="62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spans="1:21" x14ac:dyDescent="0.35">
      <c r="A162" s="62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spans="1:21" x14ac:dyDescent="0.35">
      <c r="A163" s="62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spans="1:21" x14ac:dyDescent="0.35">
      <c r="A164" s="62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spans="1:21" x14ac:dyDescent="0.35">
      <c r="A165" s="62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spans="1:21" x14ac:dyDescent="0.35">
      <c r="A166" s="62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spans="1:21" x14ac:dyDescent="0.35">
      <c r="A167" s="62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spans="1:21" x14ac:dyDescent="0.35">
      <c r="A168" s="62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spans="1:21" x14ac:dyDescent="0.35">
      <c r="A169" s="62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spans="1:21" x14ac:dyDescent="0.35">
      <c r="A170" s="62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spans="1:21" x14ac:dyDescent="0.35">
      <c r="A171" s="62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spans="1:21" x14ac:dyDescent="0.35">
      <c r="A172" s="62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spans="1:21" x14ac:dyDescent="0.35">
      <c r="A173" s="62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spans="1:21" x14ac:dyDescent="0.35">
      <c r="A174" s="62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spans="1:21" x14ac:dyDescent="0.35">
      <c r="A175" s="62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spans="1:21" x14ac:dyDescent="0.35">
      <c r="A176" s="62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spans="1:21" x14ac:dyDescent="0.35">
      <c r="A177" s="62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spans="1:21" x14ac:dyDescent="0.35">
      <c r="A178" s="62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spans="1:21" x14ac:dyDescent="0.35">
      <c r="A179" s="62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</sheetData>
  <pageMargins left="0.25" right="0.25" top="0.75" bottom="0.75" header="0.3" footer="0.3"/>
  <pageSetup paperSize="8" scale="2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9 a 9 a b 1 - 6 4 9 6 - 4 a 4 0 - 9 c 4 e - 0 2 8 0 7 c 5 c 3 b 1 d "   x m l n s = " h t t p : / / s c h e m a s . m i c r o s o f t . c o m / D a t a M a s h u p " > A A A A A O s E A A B Q S w M E F A A C A A g A 7 F u Q W N 4 d V j i l A A A A 9 w A A A B I A H A B D b 2 5 m a W c v U G F j a 2 F n Z S 5 4 b W w g o h g A K K A U A A A A A A A A A A A A A A A A A A A A A A A A A A A A h Y 8 x D o I w G I W v Q r r T F k x M J T 9 l M G 6 S m J A Y 1 6 Z U a I R i a L H c z c E j e Q U x i r o 5 v u 9 9 w 3 v 3 6 w 2 y s W 2 C i + q t 7 k y K I k x R o I z s S m 2 q F A 3 u G D K U c d g J e R K V C i b Z 2 G S 0 Z Y p q 5 8 4 J I d 5 7 7 B e 4 6 y s S U x q R Q 7 4 t Z K 1 a g T 6 y / i + H 2 l g n j F S I w / 4 1 h s d 4 t c Q R Y 5 R h C m S m k G v z N e J p 8 L P 9 g b A e G j f 0 i i s b b g o g c w T y P s E f U E s D B B Q A A g A I A O x b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W 5 B Y 3 N o 9 s + Q B A A B t D A A A E w A c A E Z v c m 1 1 b G F z L 1 N l Y 3 R p b 2 4 x L m 0 g o h g A K K A U A A A A A A A A A A A A A A A A A A A A A A A A A A A A 7 V Z B a 9 s w F L 4 H 8 h + E d o k h F A a 9 j R 4 U + b l R V 0 u e b H e H E I b q K I 2 p Y 6 2 y s w 1 K D / 0 B P f X f 7 L j 8 s c o 2 C 9 l W G I w R c r A u 1 n t 6 7 3 u P 9 3 1 I r n R W 5 6 Z E c f d 9 + 2 4 4 G A 6 q l b J 6 g R J 1 X a h T d I Y K X Q 8 H y C 1 h 8 x t d O g 9 8 y 3 R x Q j f W 6 r L + a O z t t T G 3 I + 9 + x t V a n + E u E 8 8 f Z t S U t Q u Z j z u A N 1 j U V l U o M 8 V m X b r N 3 S a v 1 U J V 2 I E 2 W f o k 1 o X r h b Y B 1 a i r O L 7 H g b F r h R Y a f V Y 3 B o 8 R p i n w h C A f J r B n T s k E Z G O z M B I y g d 3 5 T 3 s X 4 E N M J Y s o E x w J R A W n E C W i O e E / v i N f 0 D R 0 i K 3 D Z 3 E k Y p a w q 9 Z k v k N F a Z w S y b o E E U 4 k / O Y M g E 4 J Y p z R f T t g v O 3 W Q U v R Z F A R u 6 5 G h J P L 7 V P C K P G 6 5 i 7 h n F C 2 f W 7 D t 4 8 S S F t 6 Q l p H I t 4 D 3 y v t C o W R Z C G T + M E b D v L y b + P e 5 z m y u h n q q 0 R 3 T O 7 Y C / L C o S z z w s G + w p o 0 X 3 e U I a 2 y F R r N f i F u 7 h J w Q u Q F O K 4 i C R E 5 F 9 j z / l U d f z b k l N I L 4 3 8 J g 6 7 0 3 U Y f T B d 0 C h 9 S 6 O V w r H J I r C q r p X Z X f p a r w 9 0 W k v A 4 A A m c M t K L 4 1 j F A c v m D + L L 4 V 4 R c L N o h 9 l L 4 k g l Q T 9 F x j q 3 s Q d + Q l B D C f G F 7 L V x V N p 4 A V B L A Q I t A B Q A A g A I A O x b k F j e H V Y 4 p Q A A A P c A A A A S A A A A A A A A A A A A A A A A A A A A A A B D b 2 5 m a W c v U G F j a 2 F n Z S 5 4 b W x Q S w E C L Q A U A A I A C A D s W 5 B Y D 8 r p q 6 Q A A A D p A A A A E w A A A A A A A A A A A A A A A A D x A A A A W 0 N v b n R l b n R f V H l w Z X N d L n h t b F B L A Q I t A B Q A A g A I A O x b k F j c 2 j 2 z 5 A E A A G 0 M A A A T A A A A A A A A A A A A A A A A A O I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5 g A A A A A A A A D G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x M D o w N D o z M S 4 0 N j E x N D U x W i I g L z 4 8 R W 5 0 c n k g V H l w Z T 0 i R m l s b E N v b H V t b l R 5 c G V z I i B W Y W x 1 Z T 0 i c 0 F B Q U F B Q U F B Q U F B Q U F B Q U F B Q U F B Q U F B Q S I g L z 4 8 R W 5 0 c n k g V H l w Z T 0 i R m l s b E N v b H V t b k 5 h b W V z I i B W Y W x 1 Z T 0 i c 1 s m c X V v d D t G b 3 J t Y S B k Z S B w Y W d v J n F 1 b 3 Q 7 L C Z x d W 9 0 O 0 N V R U 5 U Q S B E R U J F J n F 1 b 3 Q 7 L C Z x d W 9 0 O 0 N V R U 5 U Q S B I Q U J F U i Z x d W 9 0 O y w m c X V v d D t J T V B P U l R F I E R F Q k U m c X V v d D s s J n F 1 b 3 Q 7 S U 1 Q T 1 J U R S B I Q U J F U i Z x d W 9 0 O y w m c X V v d D t E R V N D U k l Q Q 0 l P T i B P I E N P T k N F U F R P J n F 1 b 3 Q 7 L C Z x d W 9 0 O 0 7 C u i B E T 0 N V T U V O V E 8 m c X V v d D s s J n F 1 b 3 Q 7 R E l T U E 9 T S V R J V k 8 m c X V v d D s s J n F 1 b 3 Q 7 S U Q g R E U g V V N V Q V J J T y Z x d W 9 0 O y w m c X V v d D t O T 0 1 C U k U g R E U g V V N V Q V J J T y Z x d W 9 0 O y w m c X V v d D t G R U N I Q S B J T k l D S U 8 m c X V v d D s s J n F 1 b 3 Q 7 R k V D S E E g R k l O J n F 1 b 3 Q 7 L C Z x d W 9 0 O 0 N F T l R S T y B E R S B D T 1 N U R S A o Q U 5 B T M O N V E l D Q S k m c X V v d D s s J n F 1 b 3 Q 7 R E V M R U d B Q 0 n D k 0 4 m c X V v d D s s J n F 1 b 3 Q 7 w 4 F S R U E m c X V v d D s s J n F 1 b 3 Q 7 S U J B T i Z x d W 9 0 O y w m c X V v d D t U T 0 t F T i Z x d W 9 0 O y w m c X V v d D t O T 0 1 C U k U g Q S B J T V B S S U 1 J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Q v T 3 J p Z 2 V u L n t G b 3 J t Y S B k Z S B w Y W d v L D B 9 J n F 1 b 3 Q 7 L C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Y T Q v T 3 J p Z 2 V u L n t G b 3 J t Y S B k Z S B w Y W d v L D B 9 J n F 1 b 3 Q 7 L C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B h Z 2 8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y Z X B h Z 2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Q t M T Z U M D k 6 M z E 6 M j Q u O T Q 5 M j Y 3 N V o i I C 8 + P E V u d H J 5 I F R 5 c G U 9 I l F 1 Z X J 5 S U Q i I F Z h b H V l P S J z Z T k y M T R m N 2 Q t M j V j Y y 0 0 O D E 4 L T l j M z A t M m E 1 Y T d j Z G M 5 N T Y 1 I i A v P j x F b n R y e S B U e X B l P S J G a W x s R X J y b 3 J D b 2 R l I i B W Y W x 1 Z T 0 i c 1 V u a 2 5 v d 2 4 i I C 8 + P E V u d H J 5 I F R 5 c G U 9 I k Z p b G x D b 2 x 1 b W 5 U e X B l c y I g V m F s d W U 9 I n N B Q U F B Q U F B Q U F B Q U F B Q U F B Q U F B Q U F B Q T 0 i I C 8 + P E V u d H J 5 I F R 5 c G U 9 I k Z p b G x D b 3 V u d C I g V m F s d W U 9 I m w w I i A v P j x F b n R y e S B U e X B l P S J G a W x s Q 2 9 s d W 1 u T m F t Z X M i I F Z h b H V l P S J z W y Z x d W 9 0 O 0 N V R U 5 U Q S B E R U J F J n F 1 b 3 Q 7 L C Z x d W 9 0 O 0 N V R U 5 U Q S B I Q U J F U i Z x d W 9 0 O y w m c X V v d D t J T V B P U l R F I E R F Q k U m c X V v d D s s J n F 1 b 3 Q 7 S U 1 Q T 1 J U R S B I Q U J F U i Z x d W 9 0 O y w m c X V v d D t E R V N D U k l Q Q 0 l P T i B P I E N P T k N F U F R P J n F 1 b 3 Q 7 L C Z x d W 9 0 O 0 7 C u i B E T 0 N V T U V O V E 8 m c X V v d D s s J n F 1 b 3 Q 7 R E l T U E 9 T S V R J V k 8 m c X V v d D s s J n F 1 b 3 Q 7 S U Q g R E U g V V N V Q V J J T y Z x d W 9 0 O y w m c X V v d D t O T 0 1 C U k U g R E U g V V N V Q V J J T y Z x d W 9 0 O y w m c X V v d D t G R U N I Q S B J T k l D S U 8 m c X V v d D s s J n F 1 b 3 Q 7 R k V D S E E g R k l O J n F 1 b 3 Q 7 L C Z x d W 9 0 O 0 N F T l R S T y B E R S B D T 1 N U R S A o Q U 5 B T M O N V E l D Q S k m c X V v d D s s J n F 1 b 3 Q 7 R E V M R U d B Q 0 n D k 0 4 m c X V v d D s s J n F 1 b 3 Q 7 w 4 F S R U E m c X V v d D s s J n F 1 b 3 Q 7 S U J B T i Z x d W 9 0 O y w m c X V v d D t U T 0 t F T i Z x d W 9 0 O y w m c X V v d D t O T 0 1 C U k U g Q S B J T V B S S U 1 J U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Y T Q v T 3 J p Z 2 V u L n t D V U V O V E E g R E V C R S w x M n 0 m c X V v d D s s J n F 1 b 3 Q 7 U 2 V j d G l v b j E v V G F i b G E 0 L 0 9 y a W d l b i 5 7 Q 1 V F T l R B I E h B Q k V S L D E z f S Z x d W 9 0 O y w m c X V v d D t T Z W N 0 a W 9 u M S 9 U Y W J s Y T Q v T 3 J p Z 2 V u L n t J T V B P U l R F I E R F Q k U s M T R 9 J n F 1 b 3 Q 7 L C Z x d W 9 0 O 1 N l Y 3 R p b 2 4 x L 1 R h Y m x h N C 9 P c m l n Z W 4 u e 0 l N U E 9 S V E U g S E F C R V I s M T V 9 J n F 1 b 3 Q 7 L C Z x d W 9 0 O 1 N l Y 3 R p b 2 4 x L 1 R h Y m x h N C 9 P c m l n Z W 4 u e 0 R F U 0 N S S V B D S U 9 O I E 8 g Q 0 9 O Q 0 V Q V E 8 s M T Z 9 J n F 1 b 3 Q 7 L C Z x d W 9 0 O 1 N l Y 3 R p b 2 4 x L 1 R h Y m x h N C 9 P c m l n Z W 4 u e 0 7 C u i B E T 0 N V T U V O V E 8 s M T d 9 J n F 1 b 3 Q 7 L C Z x d W 9 0 O 1 N l Y 3 R p b 2 4 x L 1 R h Y m x h N C 9 P c m l n Z W 4 u e 0 R J U 1 B P U 0 l U S V Z P L D E 4 f S Z x d W 9 0 O y w m c X V v d D t T Z W N 0 a W 9 u M S 9 U Y W J s Y T Q v T 3 J p Z 2 V u L n t J R C B E R S B V U 1 V B U k l P L D E 5 f S Z x d W 9 0 O y w m c X V v d D t T Z W N 0 a W 9 u M S 9 U Y W J s Y T Q v T 3 J p Z 2 V u L n t O T 0 1 C U k U g R E U g V V N V Q V J J T y w y M H 0 m c X V v d D s s J n F 1 b 3 Q 7 U 2 V j d G l v b j E v V G F i b G E 0 L 0 9 y a W d l b i 5 7 R k V D S E E g S U 5 J Q 0 l P L D I x f S Z x d W 9 0 O y w m c X V v d D t T Z W N 0 a W 9 u M S 9 U Y W J s Y T Q v T 3 J p Z 2 V u L n t G R U N I Q S B G S U 4 s M j J 9 J n F 1 b 3 Q 7 L C Z x d W 9 0 O 1 N l Y 3 R p b 2 4 x L 1 R h Y m x h N C 9 P c m l n Z W 4 u e 0 N F T l R S T y B E R S B D T 1 N U R S A o Q U 5 B T M O N V E l D Q S k s M j N 9 J n F 1 b 3 Q 7 L C Z x d W 9 0 O 1 N l Y 3 R p b 2 4 x L 1 R h Y m x h N C 9 P c m l n Z W 4 u e 0 R F T E V H Q U N J w 5 N O L D I 0 f S Z x d W 9 0 O y w m c X V v d D t T Z W N 0 a W 9 u M S 9 U Y W J s Y T Q v T 3 J p Z 2 V u L n v D g V J F Q S w y N X 0 m c X V v d D s s J n F 1 b 3 Q 7 U 2 V j d G l v b j E v V G F i b G E 0 L 0 9 y a W d l b i 5 7 S U J B T i w y N n 0 m c X V v d D s s J n F 1 b 3 Q 7 U 2 V j d G l v b j E v V G F i b G E 0 L 0 9 y a W d l b i 5 7 V E 9 L R U 4 s M j d 9 J n F 1 b 3 Q 7 L C Z x d W 9 0 O 1 N l Y 3 R p b 2 4 x L 1 R h Y m x h N C 9 P c m l n Z W 4 u e 0 5 P T U J S R S B B I E l N U F J J T U l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c G F n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x d W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o Z X F 1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C 0 x N l Q w O T o z M T o y N C 4 5 N z M 3 O T g x W i I g L z 4 8 R W 5 0 c n k g V H l w Z T 0 i U X V l c n l J R C I g V m F s d W U 9 I n M y Z D Z l N z J l M S 0 w M j B m L T Q 0 M z Q t O G F i M i 0 3 N z N k N z U 4 M j E y Y z Q i I C 8 + P E V u d H J 5 I F R 5 c G U 9 I k Z p b G x F c n J v c k N v Z G U i I F Z h b H V l P S J z V W 5 r b m 9 3 b i I g L z 4 8 R W 5 0 c n k g V H l w Z T 0 i R m l s b E N v b H V t b l R 5 c G V z I i B W Y W x 1 Z T 0 i c 0 F B Q U F B Q U F B Q U F B Q U F B Q U F B Q U F B Q U F B P S I g L z 4 8 R W 5 0 c n k g V H l w Z T 0 i R m l s b E N v d W 5 0 I i B W Y W x 1 Z T 0 i b D A i I C 8 + P E V u d H J 5 I F R 5 c G U 9 I k Z p b G x D b 2 x 1 b W 5 O Y W 1 l c y I g V m F s d W U 9 I n N b J n F 1 b 3 Q 7 Q 1 V F T l R B I E R F Q k U m c X V v d D s s J n F 1 b 3 Q 7 Q 1 V F T l R B I E h B Q k V S J n F 1 b 3 Q 7 L C Z x d W 9 0 O 0 l N U E 9 S V E U g R E V C R S Z x d W 9 0 O y w m c X V v d D t J T V B P U l R F I E h B Q k V S J n F 1 b 3 Q 7 L C Z x d W 9 0 O 0 R F U 0 N S S V B D S U 9 O I E 8 g Q 0 9 O Q 0 V Q V E 8 m c X V v d D s s J n F 1 b 3 Q 7 T s K 6 I E R P Q 1 V N R U 5 U T y Z x d W 9 0 O y w m c X V v d D t E S V N Q T 1 N J V E l W T y Z x d W 9 0 O y w m c X V v d D t J R C B E R S B V U 1 V B U k l P J n F 1 b 3 Q 7 L C Z x d W 9 0 O 0 5 P T U J S R S B E R S B V U 1 V B U k l P J n F 1 b 3 Q 7 L C Z x d W 9 0 O 0 Z F Q 0 h B I E l O S U N J T y Z x d W 9 0 O y w m c X V v d D t G R U N I Q S B G S U 4 m c X V v d D s s J n F 1 b 3 Q 7 Q 0 V O V F J P I E R F I E N P U 1 R F I C h B T k F M w 4 1 U S U N B K S Z x d W 9 0 O y w m c X V v d D t E R U x F R 0 F D S c O T T i Z x d W 9 0 O y w m c X V v d D v D g V J F Q S Z x d W 9 0 O y w m c X V v d D t J Q k F O J n F 1 b 3 Q 7 L C Z x d W 9 0 O 1 R P S 0 V O J n F 1 b 3 Q 7 L C Z x d W 9 0 O 0 5 P T U J S R S B B I E l N U F J J T U l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y a W d l b i 5 7 Q 1 V F T l R B I E R F Q k U s M T J 9 J n F 1 b 3 Q 7 L C Z x d W 9 0 O 1 N l Y 3 R p b 2 4 x L 1 R h Y m x h N C 9 P c m l n Z W 4 u e 0 N V R U 5 U Q S B I Q U J F U i w x M 3 0 m c X V v d D s s J n F 1 b 3 Q 7 U 2 V j d G l v b j E v V G F i b G E 0 L 0 9 y a W d l b i 5 7 S U 1 Q T 1 J U R S B E R U J F L D E 0 f S Z x d W 9 0 O y w m c X V v d D t T Z W N 0 a W 9 u M S 9 U Y W J s Y T Q v T 3 J p Z 2 V u L n t J T V B P U l R F I E h B Q k V S L D E 1 f S Z x d W 9 0 O y w m c X V v d D t T Z W N 0 a W 9 u M S 9 U Y W J s Y T Q v T 3 J p Z 2 V u L n t E R V N D U k l Q Q 0 l P T i B P I E N P T k N F U F R P L D E 2 f S Z x d W 9 0 O y w m c X V v d D t T Z W N 0 a W 9 u M S 9 U Y W J s Y T Q v T 3 J p Z 2 V u L n t O w r o g R E 9 D V U 1 F T l R P L D E 3 f S Z x d W 9 0 O y w m c X V v d D t T Z W N 0 a W 9 u M S 9 U Y W J s Y T Q v T 3 J p Z 2 V u L n t E S V N Q T 1 N J V E l W T y w x O H 0 m c X V v d D s s J n F 1 b 3 Q 7 U 2 V j d G l v b j E v V G F i b G E 0 L 0 9 y a W d l b i 5 7 S U Q g R E U g V V N V Q V J J T y w x O X 0 m c X V v d D s s J n F 1 b 3 Q 7 U 2 V j d G l v b j E v V G F i b G E 0 L 0 9 y a W d l b i 5 7 T k 9 N Q l J F I E R F I F V T V U F S S U 8 s M j B 9 J n F 1 b 3 Q 7 L C Z x d W 9 0 O 1 N l Y 3 R p b 2 4 x L 1 R h Y m x h N C 9 P c m l n Z W 4 u e 0 Z F Q 0 h B I E l O S U N J T y w y M X 0 m c X V v d D s s J n F 1 b 3 Q 7 U 2 V j d G l v b j E v V G F i b G E 0 L 0 9 y a W d l b i 5 7 R k V D S E E g R k l O L D I y f S Z x d W 9 0 O y w m c X V v d D t T Z W N 0 a W 9 u M S 9 U Y W J s Y T Q v T 3 J p Z 2 V u L n t D R U 5 U U k 8 g R E U g Q 0 9 T V E U g K E F O Q U z D j V R J Q 0 E p L D I z f S Z x d W 9 0 O y w m c X V v d D t T Z W N 0 a W 9 u M S 9 U Y W J s Y T Q v T 3 J p Z 2 V u L n t E R U x F R 0 F D S c O T T i w y N H 0 m c X V v d D s s J n F 1 b 3 Q 7 U 2 V j d G l v b j E v V G F i b G E 0 L 0 9 y a W d l b i 5 7 w 4 F S R U E s M j V 9 J n F 1 b 3 Q 7 L C Z x d W 9 0 O 1 N l Y 3 R p b 2 4 x L 1 R h Y m x h N C 9 P c m l n Z W 4 u e 0 l C Q U 4 s M j Z 9 J n F 1 b 3 Q 7 L C Z x d W 9 0 O 1 N l Y 3 R p b 2 4 x L 1 R h Y m x h N C 9 P c m l n Z W 4 u e 1 R P S 0 V O L D I 3 f S Z x d W 9 0 O y w m c X V v d D t T Z W N 0 a W 9 u M S 9 U Y W J s Y T Q v T 3 J p Z 2 V u L n t O T 0 1 C U k U g Q S B J T V B S S U 1 J U i w y O H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V x d W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Z X J l b m N p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H J h b n N m Z X J l b m N p Y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C 0 x N l Q w O T o z M T o y N S 4 w M D Q z M z I 1 W i I g L z 4 8 R W 5 0 c n k g V H l w Z T 0 i U X V l c n l J R C I g V m F s d W U 9 I n N h Z m Z h Y T R i M C 0 3 M m Q x L T Q 0 M j Q t Y W R k Z C 0 0 N j I 1 O G Z j Z m N h M T k i I C 8 + P E V u d H J 5 I F R 5 c G U 9 I k Z p b G x F c n J v c k N v Z G U i I F Z h b H V l P S J z V W 5 r b m 9 3 b i I g L z 4 8 R W 5 0 c n k g V H l w Z T 0 i R m l s b E N v b H V t b l R 5 c G V z I i B W Y W x 1 Z T 0 i c 0 F B Q U F B Q U F B Q U F B Q U F B Q U F B Q U F B Q U F B P S I g L z 4 8 R W 5 0 c n k g V H l w Z T 0 i R m l s b E N v d W 5 0 I i B W Y W x 1 Z T 0 i b D A i I C 8 + P E V u d H J 5 I F R 5 c G U 9 I k Z p b G x D b 2 x 1 b W 5 O Y W 1 l c y I g V m F s d W U 9 I n N b J n F 1 b 3 Q 7 Q 1 V F T l R B I E R F Q k U m c X V v d D s s J n F 1 b 3 Q 7 Q 1 V F T l R B I E h B Q k V S J n F 1 b 3 Q 7 L C Z x d W 9 0 O 0 l N U E 9 S V E U g R E V C R S Z x d W 9 0 O y w m c X V v d D t J T V B P U l R F I E h B Q k V S J n F 1 b 3 Q 7 L C Z x d W 9 0 O 0 R F U 0 N S S V B D S U 9 O I E 8 g Q 0 9 O Q 0 V Q V E 8 m c X V v d D s s J n F 1 b 3 Q 7 T s K 6 I E R P Q 1 V N R U 5 U T y Z x d W 9 0 O y w m c X V v d D t E S V N Q T 1 N J V E l W T y Z x d W 9 0 O y w m c X V v d D t J R C B E R S B V U 1 V B U k l P J n F 1 b 3 Q 7 L C Z x d W 9 0 O 0 5 P T U J S R S B E R S B V U 1 V B U k l P J n F 1 b 3 Q 7 L C Z x d W 9 0 O 0 Z F Q 0 h B I E l O S U N J T y Z x d W 9 0 O y w m c X V v d D t G R U N I Q S B G S U 4 m c X V v d D s s J n F 1 b 3 Q 7 Q 0 V O V F J P I E R F I E N P U 1 R F I C h B T k F M w 4 1 U S U N B K S Z x d W 9 0 O y w m c X V v d D t E R U x F R 0 F D S c O T T i Z x d W 9 0 O y w m c X V v d D v D g V J F Q S Z x d W 9 0 O y w m c X V v d D t J Q k F O J n F 1 b 3 Q 7 L C Z x d W 9 0 O 1 R P S 0 V O J n F 1 b 3 Q 7 L C Z x d W 9 0 O 0 5 P T U J S R S B B I E l N U F J J T U l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y a W d l b i 5 7 Q 1 V F T l R B I E R F Q k U s M T J 9 J n F 1 b 3 Q 7 L C Z x d W 9 0 O 1 N l Y 3 R p b 2 4 x L 1 R h Y m x h N C 9 P c m l n Z W 4 u e 0 N V R U 5 U Q S B I Q U J F U i w x M 3 0 m c X V v d D s s J n F 1 b 3 Q 7 U 2 V j d G l v b j E v V G F i b G E 0 L 0 9 y a W d l b i 5 7 S U 1 Q T 1 J U R S B E R U J F L D E 0 f S Z x d W 9 0 O y w m c X V v d D t T Z W N 0 a W 9 u M S 9 U Y W J s Y T Q v T 3 J p Z 2 V u L n t J T V B P U l R F I E h B Q k V S L D E 1 f S Z x d W 9 0 O y w m c X V v d D t T Z W N 0 a W 9 u M S 9 U Y W J s Y T Q v T 3 J p Z 2 V u L n t E R V N D U k l Q Q 0 l P T i B P I E N P T k N F U F R P L D E 2 f S Z x d W 9 0 O y w m c X V v d D t T Z W N 0 a W 9 u M S 9 U Y W J s Y T Q v T 3 J p Z 2 V u L n t O w r o g R E 9 D V U 1 F T l R P L D E 3 f S Z x d W 9 0 O y w m c X V v d D t T Z W N 0 a W 9 u M S 9 U Y W J s Y T Q v T 3 J p Z 2 V u L n t E S V N Q T 1 N J V E l W T y w x O H 0 m c X V v d D s s J n F 1 b 3 Q 7 U 2 V j d G l v b j E v V G F i b G E 0 L 0 9 y a W d l b i 5 7 S U Q g R E U g V V N V Q V J J T y w x O X 0 m c X V v d D s s J n F 1 b 3 Q 7 U 2 V j d G l v b j E v V G F i b G E 0 L 0 9 y a W d l b i 5 7 T k 9 N Q l J F I E R F I F V T V U F S S U 8 s M j B 9 J n F 1 b 3 Q 7 L C Z x d W 9 0 O 1 N l Y 3 R p b 2 4 x L 1 R h Y m x h N C 9 P c m l n Z W 4 u e 0 Z F Q 0 h B I E l O S U N J T y w y M X 0 m c X V v d D s s J n F 1 b 3 Q 7 U 2 V j d G l v b j E v V G F i b G E 0 L 0 9 y a W d l b i 5 7 R k V D S E E g R k l O L D I y f S Z x d W 9 0 O y w m c X V v d D t T Z W N 0 a W 9 u M S 9 U Y W J s Y T Q v T 3 J p Z 2 V u L n t D R U 5 U U k 8 g R E U g Q 0 9 T V E U g K E F O Q U z D j V R J Q 0 E p L D I z f S Z x d W 9 0 O y w m c X V v d D t T Z W N 0 a W 9 u M S 9 U Y W J s Y T Q v T 3 J p Z 2 V u L n t E R U x F R 0 F D S c O T T i w y N H 0 m c X V v d D s s J n F 1 b 3 Q 7 U 2 V j d G l v b j E v V G F i b G E 0 L 0 9 y a W d l b i 5 7 w 4 F S R U E s M j V 9 J n F 1 b 3 Q 7 L C Z x d W 9 0 O 1 N l Y 3 R p b 2 4 x L 1 R h Y m x h N C 9 P c m l n Z W 4 u e 0 l C Q U 4 s M j Z 9 J n F 1 b 3 Q 7 L C Z x d W 9 0 O 1 N l Y 3 R p b 2 4 x L 1 R h Y m x h N C 9 P c m l n Z W 4 u e 1 R P S 0 V O L D I 3 f S Z x d W 9 0 O y w m c X V v d D t T Z W N 0 a W 9 u M S 9 U Y W J s Y T Q v T 3 J p Z 2 V u L n t O T 0 1 C U k U g Q S B J T V B S S U 1 J U i w y O H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Z l c m V u Y 2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m Z W N 0 a X Z v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F Z m V j d G l 2 b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C 0 x N l Q w O T o z M T o y N S 4 w M j E w M T I w W i I g L z 4 8 R W 5 0 c n k g V H l w Z T 0 i R m l s b E V y c m 9 y Q 2 9 1 b n Q i I F Z h b H V l P S J s M C I g L z 4 8 R W 5 0 c n k g V H l w Z T 0 i U X V l c n l J R C I g V m F s d W U 9 I n M 2 N T E 1 Y z Q 1 Z i 0 x N j N j L T R i O T M t Y W M w M C 1 l Z j Y 5 O G Z l M W U 3 M j M i I C 8 + P E V u d H J 5 I F R 5 c G U 9 I k Z p b G x F c n J v c k N v Z G U i I F Z h b H V l P S J z V W 5 r b m 9 3 b i I g L z 4 8 R W 5 0 c n k g V H l w Z T 0 i R m l s b E N v b H V t b l R 5 c G V z I i B W Y W x 1 Z T 0 i c 0 F B Q U F B Q U F B Q U F B Q U F B Q U F B Q U F B Q U F B P S I g L z 4 8 R W 5 0 c n k g V H l w Z T 0 i R m l s b E N v d W 5 0 I i B W Y W x 1 Z T 0 i b D E i I C 8 + P E V u d H J 5 I F R 5 c G U 9 I k Z p b G x D b 2 x 1 b W 5 O Y W 1 l c y I g V m F s d W U 9 I n N b J n F 1 b 3 Q 7 Q 1 V F T l R B I E R F Q k U m c X V v d D s s J n F 1 b 3 Q 7 Q 1 V F T l R B I E h B Q k V S J n F 1 b 3 Q 7 L C Z x d W 9 0 O 0 l N U E 9 S V E U g R E V C R S Z x d W 9 0 O y w m c X V v d D t J T V B P U l R F I E h B Q k V S J n F 1 b 3 Q 7 L C Z x d W 9 0 O 0 R F U 0 N S S V B D S U 9 O I E 8 g Q 0 9 O Q 0 V Q V E 8 m c X V v d D s s J n F 1 b 3 Q 7 T s K 6 I E R P Q 1 V N R U 5 U T y Z x d W 9 0 O y w m c X V v d D t E S V N Q T 1 N J V E l W T y Z x d W 9 0 O y w m c X V v d D t J R C B E R S B V U 1 V B U k l P J n F 1 b 3 Q 7 L C Z x d W 9 0 O 0 5 P T U J S R S B E R S B V U 1 V B U k l P J n F 1 b 3 Q 7 L C Z x d W 9 0 O 0 Z F Q 0 h B I E l O S U N J T y Z x d W 9 0 O y w m c X V v d D t G R U N I Q S B G S U 4 m c X V v d D s s J n F 1 b 3 Q 7 Q 0 V O V F J P I E R F I E N P U 1 R F I C h B T k F M w 4 1 U S U N B K S Z x d W 9 0 O y w m c X V v d D t E R U x F R 0 F D S c O T T i Z x d W 9 0 O y w m c X V v d D v D g V J F Q S Z x d W 9 0 O y w m c X V v d D t J Q k F O J n F 1 b 3 Q 7 L C Z x d W 9 0 O 1 R P S 0 V O J n F 1 b 3 Q 7 L C Z x d W 9 0 O 0 5 P T U J S R S B B I E l N U F J J T U l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y a W d l b i 5 7 Q 1 V F T l R B I E R F Q k U s M T J 9 J n F 1 b 3 Q 7 L C Z x d W 9 0 O 1 N l Y 3 R p b 2 4 x L 1 R h Y m x h N C 9 P c m l n Z W 4 u e 0 N V R U 5 U Q S B I Q U J F U i w x M 3 0 m c X V v d D s s J n F 1 b 3 Q 7 U 2 V j d G l v b j E v V G F i b G E 0 L 0 9 y a W d l b i 5 7 S U 1 Q T 1 J U R S B E R U J F L D E 0 f S Z x d W 9 0 O y w m c X V v d D t T Z W N 0 a W 9 u M S 9 U Y W J s Y T Q v T 3 J p Z 2 V u L n t J T V B P U l R F I E h B Q k V S L D E 1 f S Z x d W 9 0 O y w m c X V v d D t T Z W N 0 a W 9 u M S 9 U Y W J s Y T Q v T 3 J p Z 2 V u L n t E R V N D U k l Q Q 0 l P T i B P I E N P T k N F U F R P L D E 2 f S Z x d W 9 0 O y w m c X V v d D t T Z W N 0 a W 9 u M S 9 U Y W J s Y T Q v T 3 J p Z 2 V u L n t O w r o g R E 9 D V U 1 F T l R P L D E 3 f S Z x d W 9 0 O y w m c X V v d D t T Z W N 0 a W 9 u M S 9 U Y W J s Y T Q v T 3 J p Z 2 V u L n t E S V N Q T 1 N J V E l W T y w x O H 0 m c X V v d D s s J n F 1 b 3 Q 7 U 2 V j d G l v b j E v V G F i b G E 0 L 0 9 y a W d l b i 5 7 S U Q g R E U g V V N V Q V J J T y w x O X 0 m c X V v d D s s J n F 1 b 3 Q 7 U 2 V j d G l v b j E v V G F i b G E 0 L 0 9 y a W d l b i 5 7 T k 9 N Q l J F I E R F I F V T V U F S S U 8 s M j B 9 J n F 1 b 3 Q 7 L C Z x d W 9 0 O 1 N l Y 3 R p b 2 4 x L 1 R h Y m x h N C 9 P c m l n Z W 4 u e 0 Z F Q 0 h B I E l O S U N J T y w y M X 0 m c X V v d D s s J n F 1 b 3 Q 7 U 2 V j d G l v b j E v V G F i b G E 0 L 0 9 y a W d l b i 5 7 R k V D S E E g R k l O L D I y f S Z x d W 9 0 O y w m c X V v d D t T Z W N 0 a W 9 u M S 9 U Y W J s Y T Q v T 3 J p Z 2 V u L n t D R U 5 U U k 8 g R E U g Q 0 9 T V E U g K E F O Q U z D j V R J Q 0 E p L D I z f S Z x d W 9 0 O y w m c X V v d D t T Z W N 0 a W 9 u M S 9 U Y W J s Y T Q v T 3 J p Z 2 V u L n t E R U x F R 0 F D S c O T T i w y N H 0 m c X V v d D s s J n F 1 b 3 Q 7 U 2 V j d G l v b j E v V G F i b G E 0 L 0 9 y a W d l b i 5 7 w 4 F S R U E s M j V 9 J n F 1 b 3 Q 7 L C Z x d W 9 0 O 1 N l Y 3 R p b 2 4 x L 1 R h Y m x h N C 9 P c m l n Z W 4 u e 0 l C Q U 4 s M j Z 9 J n F 1 b 3 Q 7 L C Z x d W 9 0 O 1 N l Y 3 R p b 2 4 x L 1 R h Y m x h N C 9 P c m l n Z W 4 u e 1 R P S 0 V O L D I 3 f S Z x d W 9 0 O y w m c X V v d D t T Z W N 0 a W 9 u M S 9 U Y W J s Y T Q v T 3 J p Z 2 V u L n t O T 0 1 C U k U g Q S B J T V B S S U 1 J U i w y O H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m V j d G l 2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m V j d G l 2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m Z W N 0 a X Z v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V y Z W 5 j a W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x d W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w Y W d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G F n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x d W U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Z X J l b m N p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B v c n R h Z G 9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X 1 B v c n R h Z G 9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1 V F T l R B I E R F Q k U m c X V v d D s s J n F 1 b 3 Q 7 Q 1 V F T l R B I E h B Q k V S J n F 1 b 3 Q 7 L C Z x d W 9 0 O 0 l N U E 9 S V E U g R E V C R S Z x d W 9 0 O y w m c X V v d D t J T V B P U l R F I E h B Q k V S J n F 1 b 3 Q 7 L C Z x d W 9 0 O 0 R F U 0 N S S V B D S U 9 O I E 8 g Q 0 9 O Q 0 V Q V E 8 m c X V v d D s s J n F 1 b 3 Q 7 T s K 6 I E R P Q 1 V N R U 5 U T y Z x d W 9 0 O y w m c X V v d D t E S V N Q T 1 N J V E l W T y Z x d W 9 0 O y w m c X V v d D t J R C B E R S B V U 1 V B U k l P J n F 1 b 3 Q 7 L C Z x d W 9 0 O 0 5 P T U J S R S B E R S B V U 1 V B U k l P J n F 1 b 3 Q 7 L C Z x d W 9 0 O 0 Z F Q 0 h B I E l O S U N J T y Z x d W 9 0 O y w m c X V v d D t G R U N I Q S B G S U 4 m c X V v d D s s J n F 1 b 3 Q 7 Q 0 V O V F J P I E R F I E N P U 1 R F I C h B T k F M w 4 1 U S U N B K S Z x d W 9 0 O y w m c X V v d D t E R U x F R 0 F D S c O T T i Z x d W 9 0 O y w m c X V v d D v D g V J F Q S Z x d W 9 0 O y w m c X V v d D t J Q k F O J n F 1 b 3 Q 7 L C Z x d W 9 0 O 1 R P S 0 V O J n F 1 b 3 Q 7 L C Z x d W 9 0 O 0 5 P T U J S R S B B I E l N U F J J T U l S J n F 1 b 3 Q 7 X S I g L z 4 8 R W 5 0 c n k g V H l w Z T 0 i R m l s b E N v b H V t b l R 5 c G V z I i B W Y W x 1 Z T 0 i c 0 F B Q U F B Q U F B Q U F B Q U F B Q U F B Q U F B Q U F B P S I g L z 4 8 R W 5 0 c n k g V H l w Z T 0 i R m l s b E x h c 3 R V c G R h d G V k I i B W Y W x 1 Z T 0 i Z D I w M j Q t M D Q t M T Z U M D k 6 M z E 6 M j Q u O T A 0 N z k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F 1 Z X J 5 S U Q i I F Z h b H V l P S J z N j U 3 M m U z O W Q t O W E x O S 0 0 M W V k L T g 5 Y j Q t Z W Q x M W U x O T A w N W Z m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Q v T 3 J p Z 2 V u L n t D V U V O V E E g R E V C R S w x M n 0 m c X V v d D s s J n F 1 b 3 Q 7 U 2 V j d G l v b j E v V G F i b G E 0 L 0 9 y a W d l b i 5 7 Q 1 V F T l R B I E h B Q k V S L D E z f S Z x d W 9 0 O y w m c X V v d D t T Z W N 0 a W 9 u M S 9 U Y W J s Y T Q v T 3 J p Z 2 V u L n t J T V B P U l R F I E R F Q k U s M T R 9 J n F 1 b 3 Q 7 L C Z x d W 9 0 O 1 N l Y 3 R p b 2 4 x L 1 R h Y m x h N C 9 P c m l n Z W 4 u e 0 l N U E 9 S V E U g S E F C R V I s M T V 9 J n F 1 b 3 Q 7 L C Z x d W 9 0 O 1 N l Y 3 R p b 2 4 x L 1 R h Y m x h N C 9 P c m l n Z W 4 u e 0 R F U 0 N S S V B D S U 9 O I E 8 g Q 0 9 O Q 0 V Q V E 8 s M T Z 9 J n F 1 b 3 Q 7 L C Z x d W 9 0 O 1 N l Y 3 R p b 2 4 x L 1 R h Y m x h N C 9 P c m l n Z W 4 u e 0 7 C u i B E T 0 N V T U V O V E 8 s M T d 9 J n F 1 b 3 Q 7 L C Z x d W 9 0 O 1 N l Y 3 R p b 2 4 x L 1 R h Y m x h N C 9 P c m l n Z W 4 u e 0 R J U 1 B P U 0 l U S V Z P L D E 4 f S Z x d W 9 0 O y w m c X V v d D t T Z W N 0 a W 9 u M S 9 U Y W J s Y T Q v T 3 J p Z 2 V u L n t J R C B E R S B V U 1 V B U k l P L D E 5 f S Z x d W 9 0 O y w m c X V v d D t T Z W N 0 a W 9 u M S 9 U Y W J s Y T Q v T 3 J p Z 2 V u L n t O T 0 1 C U k U g R E U g V V N V Q V J J T y w y M H 0 m c X V v d D s s J n F 1 b 3 Q 7 U 2 V j d G l v b j E v V G F i b G E 0 L 0 9 y a W d l b i 5 7 R k V D S E E g S U 5 J Q 0 l P L D I x f S Z x d W 9 0 O y w m c X V v d D t T Z W N 0 a W 9 u M S 9 U Y W J s Y T Q v T 3 J p Z 2 V u L n t G R U N I Q S B G S U 4 s M j J 9 J n F 1 b 3 Q 7 L C Z x d W 9 0 O 1 N l Y 3 R p b 2 4 x L 1 R h Y m x h N C 9 P c m l n Z W 4 u e 0 N F T l R S T y B E R S B D T 1 N U R S A o Q U 5 B T M O N V E l D Q S k s M j N 9 J n F 1 b 3 Q 7 L C Z x d W 9 0 O 1 N l Y 3 R p b 2 4 x L 1 R h Y m x h N C 9 P c m l n Z W 4 u e 0 R F T E V H Q U N J w 5 N O L D I 0 f S Z x d W 9 0 O y w m c X V v d D t T Z W N 0 a W 9 u M S 9 U Y W J s Y T Q v T 3 J p Z 2 V u L n v D g V J F Q S w y N X 0 m c X V v d D s s J n F 1 b 3 Q 7 U 2 V j d G l v b j E v V G F i b G E 0 L 0 9 y a W d l b i 5 7 S U J B T i w y N n 0 m c X V v d D s s J n F 1 b 3 Q 7 U 2 V j d G l v b j E v V G F i b G E 0 L 0 9 y a W d l b i 5 7 V E 9 L R U 4 s M j d 9 J n F 1 b 3 Q 7 L C Z x d W 9 0 O 1 N l Y 3 R p b 2 4 x L 1 R h Y m x h N C 9 P c m l n Z W 4 u e 0 5 P T U J S R S B B I E l N U F J J T U l S L D I 4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E 0 L 0 9 y a W d l b i 5 7 Q 1 V F T l R B I E R F Q k U s M T J 9 J n F 1 b 3 Q 7 L C Z x d W 9 0 O 1 N l Y 3 R p b 2 4 x L 1 R h Y m x h N C 9 P c m l n Z W 4 u e 0 N V R U 5 U Q S B I Q U J F U i w x M 3 0 m c X V v d D s s J n F 1 b 3 Q 7 U 2 V j d G l v b j E v V G F i b G E 0 L 0 9 y a W d l b i 5 7 S U 1 Q T 1 J U R S B E R U J F L D E 0 f S Z x d W 9 0 O y w m c X V v d D t T Z W N 0 a W 9 u M S 9 U Y W J s Y T Q v T 3 J p Z 2 V u L n t J T V B P U l R F I E h B Q k V S L D E 1 f S Z x d W 9 0 O y w m c X V v d D t T Z W N 0 a W 9 u M S 9 U Y W J s Y T Q v T 3 J p Z 2 V u L n t E R V N D U k l Q Q 0 l P T i B P I E N P T k N F U F R P L D E 2 f S Z x d W 9 0 O y w m c X V v d D t T Z W N 0 a W 9 u M S 9 U Y W J s Y T Q v T 3 J p Z 2 V u L n t O w r o g R E 9 D V U 1 F T l R P L D E 3 f S Z x d W 9 0 O y w m c X V v d D t T Z W N 0 a W 9 u M S 9 U Y W J s Y T Q v T 3 J p Z 2 V u L n t E S V N Q T 1 N J V E l W T y w x O H 0 m c X V v d D s s J n F 1 b 3 Q 7 U 2 V j d G l v b j E v V G F i b G E 0 L 0 9 y a W d l b i 5 7 S U Q g R E U g V V N V Q V J J T y w x O X 0 m c X V v d D s s J n F 1 b 3 Q 7 U 2 V j d G l v b j E v V G F i b G E 0 L 0 9 y a W d l b i 5 7 T k 9 N Q l J F I E R F I F V T V U F S S U 8 s M j B 9 J n F 1 b 3 Q 7 L C Z x d W 9 0 O 1 N l Y 3 R p b 2 4 x L 1 R h Y m x h N C 9 P c m l n Z W 4 u e 0 Z F Q 0 h B I E l O S U N J T y w y M X 0 m c X V v d D s s J n F 1 b 3 Q 7 U 2 V j d G l v b j E v V G F i b G E 0 L 0 9 y a W d l b i 5 7 R k V D S E E g R k l O L D I y f S Z x d W 9 0 O y w m c X V v d D t T Z W N 0 a W 9 u M S 9 U Y W J s Y T Q v T 3 J p Z 2 V u L n t D R U 5 U U k 8 g R E U g Q 0 9 T V E U g K E F O Q U z D j V R J Q 0 E p L D I z f S Z x d W 9 0 O y w m c X V v d D t T Z W N 0 a W 9 u M S 9 U Y W J s Y T Q v T 3 J p Z 2 V u L n t E R U x F R 0 F D S c O T T i w y N H 0 m c X V v d D s s J n F 1 b 3 Q 7 U 2 V j d G l v b j E v V G F i b G E 0 L 0 9 y a W d l b i 5 7 w 4 F S R U E s M j V 9 J n F 1 b 3 Q 7 L C Z x d W 9 0 O 1 N l Y 3 R p b 2 4 x L 1 R h Y m x h N C 9 P c m l n Z W 4 u e 0 l C Q U 4 s M j Z 9 J n F 1 b 3 Q 7 L C Z x d W 9 0 O 1 N l Y 3 R p b 2 4 x L 1 R h Y m x h N C 9 P c m l n Z W 4 u e 1 R P S 0 V O L D I 3 f S Z x d W 9 0 O y w m c X V v d D t T Z W N 0 a W 9 u M S 9 U Y W J s Y T Q v T 3 J p Z 2 V u L n t O T 0 1 C U k U g Q S B J T V B S S U 1 J U i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f U G 9 y d G F k b 3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Q b 3 J 0 Y W R v c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U G 9 y d G F k b 3 I v T 3 R y Y X M l M j B j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y i R a V v N j J L r T r H x o J m n h Q A A A A A A g A A A A A A A 2 Y A A M A A A A A Q A A A A 6 q K C c 9 w X 4 x U w i e T s r F 0 Z 2 g A A A A A E g A A A o A A A A B A A A A B i F N Q N v t E X d A a 5 I h / h y 7 Q g U A A A A A K A x B X 3 v G M H 9 B p 1 s F b g Q + 8 e t J D z R d M R 6 B B s D n g h C n i 0 H m Z 3 q V 0 a 4 V L 3 Z b K X 8 9 7 o H P g I U 0 F x R k L h A s F C g h Q H J c t b D z h O n i v I 4 q 9 U Z L + R z 9 I K F A A A A F u M 0 / Y s D A M c S a e 8 0 e p O C 6 T 2 T h u u < / D a t a M a s h u p > 
</file>

<file path=customXml/itemProps1.xml><?xml version="1.0" encoding="utf-8"?>
<ds:datastoreItem xmlns:ds="http://schemas.openxmlformats.org/officeDocument/2006/customXml" ds:itemID="{10B4EDFA-59B1-4BDC-8EB2-0A7E021C1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Efectivo</vt:lpstr>
      <vt:lpstr>Transferencia</vt:lpstr>
      <vt:lpstr>Cheque</vt:lpstr>
      <vt:lpstr>Prepago</vt:lpstr>
      <vt:lpstr>Cheque Portador</vt:lpstr>
      <vt:lpstr>GASTOS DE BENEFICIARIOS</vt:lpstr>
      <vt:lpstr>USUARIOS</vt:lpstr>
      <vt:lpstr>NO BORRAR</vt:lpstr>
      <vt:lpstr>Catálogo ayudas</vt:lpstr>
      <vt:lpstr>ACTUACIÓN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Sanz Repecho</dc:creator>
  <cp:keywords/>
  <dc:description/>
  <cp:lastModifiedBy>Ama Eme Rubio nieto</cp:lastModifiedBy>
  <cp:revision/>
  <dcterms:created xsi:type="dcterms:W3CDTF">2023-05-10T07:29:22Z</dcterms:created>
  <dcterms:modified xsi:type="dcterms:W3CDTF">2024-04-17T10:41:20Z</dcterms:modified>
  <cp:category/>
  <cp:contentStatus/>
</cp:coreProperties>
</file>