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codeName="ThisWorkbook"/>
  <xr:revisionPtr revIDLastSave="0" documentId="8_{B8C73BCE-65D4-4684-8C59-9E5059981F7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ja Año 2024" sheetId="7" r:id="rId1"/>
    <sheet name="DATOS" sheetId="8" state="hidden" r:id="rId2"/>
  </sheets>
  <definedNames>
    <definedName name="CONCEPTO">OFFSET(INDIRECT(CONCATENATE("'DATOS'!M",MATCH(Tabla1[[#This Row],[Tipología de ayuda]],Tabla7[Concepto],0)+2)),0,1,COUNTIF(Tabla7[Concepto],Tabla1[[#This Row],[Tipología de ayuda]]),1)</definedName>
    <definedName name="LISTA1">Tabla1[Clase]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 a="1"/>
  <c r="E2" i="7" s="1"/>
  <c r="E3" i="7" s="1" a="1"/>
  <c r="E3" i="7" s="1"/>
  <c r="E4" i="7" s="1" a="1"/>
  <c r="E4" i="7" s="1"/>
  <c r="G2" i="7" s="1" a="1"/>
  <c r="G2" i="7" s="1"/>
  <c r="G3" i="7" s="1" a="1"/>
  <c r="G3" i="7" s="1"/>
  <c r="G4" i="7" s="1" a="1"/>
  <c r="G4" i="7" s="1"/>
  <c r="I2" i="7" s="1" a="1"/>
  <c r="I2" i="7" s="1"/>
  <c r="I3" i="7" s="1" a="1"/>
  <c r="I3" i="7" s="1"/>
  <c r="I4" i="7" s="1" a="1"/>
  <c r="I4" i="7" s="1"/>
  <c r="K2" i="7" s="1" a="1"/>
  <c r="K2" i="7" s="1"/>
  <c r="K3" i="7" s="1" a="1"/>
  <c r="K3" i="7" s="1"/>
  <c r="K4" i="7" s="1" a="1"/>
  <c r="K4" i="7" s="1"/>
  <c r="N3" i="7" l="1"/>
  <c r="O47" i="8"/>
  <c r="O46" i="8"/>
  <c r="O4" i="8"/>
  <c r="O3" i="8"/>
  <c r="N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3A1401C5-8F52-4055-9A20-AF3F21851F5B}">
      <text>
        <r>
          <rPr>
            <b/>
            <sz val="9"/>
            <color indexed="81"/>
            <rFont val="Tahoma"/>
            <family val="2"/>
          </rPr>
          <t xml:space="preserve">Usuaria: </t>
        </r>
        <r>
          <rPr>
            <sz val="9"/>
            <color indexed="81"/>
            <rFont val="Tahoma"/>
            <family val="2"/>
          </rPr>
          <t xml:space="preserve">Nombre y apellidos
</t>
        </r>
        <r>
          <rPr>
            <b/>
            <sz val="9"/>
            <color indexed="81"/>
            <rFont val="Tahoma"/>
            <family val="2"/>
          </rPr>
          <t>Trabajadora:</t>
        </r>
        <r>
          <rPr>
            <sz val="9"/>
            <color indexed="81"/>
            <rFont val="Tahoma"/>
            <family val="2"/>
          </rPr>
          <t xml:space="preserve"> Nombre y apellidos
</t>
        </r>
        <r>
          <rPr>
            <b/>
            <sz val="9"/>
            <color indexed="81"/>
            <rFont val="Tahoma"/>
            <family val="2"/>
          </rPr>
          <t>Empresa:</t>
        </r>
        <r>
          <rPr>
            <sz val="9"/>
            <color indexed="81"/>
            <rFont val="Tahoma"/>
            <family val="2"/>
          </rPr>
          <t xml:space="preserve"> Razón social</t>
        </r>
      </text>
    </comment>
    <comment ref="F6" authorId="0" shapeId="0" xr:uid="{31586577-94F4-4A26-958D-2604F79F832A}">
      <text>
        <r>
          <rPr>
            <b/>
            <sz val="9"/>
            <color indexed="81"/>
            <rFont val="Tahoma"/>
            <family val="2"/>
          </rPr>
          <t xml:space="preserve">Rellenar cuando sea:
- ayuda
- devolución
</t>
        </r>
      </text>
    </comment>
    <comment ref="G6" authorId="0" shapeId="0" xr:uid="{25E2FBA0-3C2E-4EDC-AC82-50CBF7DCBF9C}">
      <text>
        <r>
          <rPr>
            <b/>
            <sz val="9"/>
            <color indexed="81"/>
            <rFont val="Tahoma"/>
            <family val="2"/>
          </rPr>
          <t xml:space="preserve">Rellenar cuando sea:
- ayuda
- devolución
</t>
        </r>
      </text>
    </comment>
    <comment ref="H6" authorId="0" shapeId="0" xr:uid="{1E183172-E294-4316-870D-79CAAA96B0F5}">
      <text>
        <r>
          <rPr>
            <b/>
            <sz val="9"/>
            <color indexed="81"/>
            <rFont val="Tahoma"/>
            <family val="2"/>
          </rPr>
          <t xml:space="preserve">FACTURA: </t>
        </r>
        <r>
          <rPr>
            <sz val="9"/>
            <color indexed="81"/>
            <rFont val="Tahoma"/>
            <family val="2"/>
          </rPr>
          <t>Número de factura / Concepto de la factura</t>
        </r>
        <r>
          <rPr>
            <b/>
            <sz val="9"/>
            <color indexed="81"/>
            <rFont val="Tahoma"/>
            <family val="2"/>
          </rPr>
          <t xml:space="preserve">
DIETA:
     - de kilometraje: </t>
        </r>
        <r>
          <rPr>
            <sz val="9"/>
            <color indexed="81"/>
            <rFont val="Tahoma"/>
            <family val="2"/>
          </rPr>
          <t>ddmmaa ddmmaa/kilometraje o metro o bus o taxi o parking o aparcamiento regulado vehiculo cear matricula destino  motivo del viaje</t>
        </r>
        <r>
          <rPr>
            <b/>
            <sz val="9"/>
            <color indexed="81"/>
            <rFont val="Tahoma"/>
            <family val="2"/>
          </rPr>
          <t xml:space="preserve">
     - de manutención: </t>
        </r>
        <r>
          <rPr>
            <sz val="9"/>
            <color indexed="81"/>
            <rFont val="Tahoma"/>
            <family val="2"/>
          </rPr>
          <t>ddmmaa ddmmaa/manutencion destino motivo del viaje</t>
        </r>
        <r>
          <rPr>
            <b/>
            <sz val="9"/>
            <color indexed="81"/>
            <rFont val="Tahoma"/>
            <family val="2"/>
          </rPr>
          <t xml:space="preserve">
DEVOLUCION: </t>
        </r>
        <r>
          <rPr>
            <sz val="9"/>
            <color indexed="81"/>
            <rFont val="Tahoma"/>
            <family val="2"/>
          </rPr>
          <t>DEVPAsiento de la ayuda original o DEVTAsiento de la ayuda original</t>
        </r>
      </text>
    </comment>
    <comment ref="K7" authorId="0" shapeId="0" xr:uid="{BC2E3B19-679B-4594-9539-0629D1CB96A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Saldo a 30/04/2024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heet1" description="Conexión a la consulta 'Sheet1' en el libro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<sst xmlns="http://schemas.openxmlformats.org/spreadsheetml/2006/main" count="505" uniqueCount="326">
  <si>
    <t>Fecha cont.</t>
  </si>
  <si>
    <t>Saldo Enero</t>
  </si>
  <si>
    <t>Saldo Abril</t>
  </si>
  <si>
    <t>Saldo Julio</t>
  </si>
  <si>
    <t>Saldo Octubre</t>
  </si>
  <si>
    <t>Saldo Apertura</t>
  </si>
  <si>
    <t>Caja</t>
  </si>
  <si>
    <t>Saldo Febrero</t>
  </si>
  <si>
    <t>Saldo Mayo</t>
  </si>
  <si>
    <t>Saldo Agosto</t>
  </si>
  <si>
    <t>Saldo Noviembre</t>
  </si>
  <si>
    <t>Saldo Actual</t>
  </si>
  <si>
    <t>Año</t>
  </si>
  <si>
    <t>Saldo Marzo</t>
  </si>
  <si>
    <t>Saldo Junio</t>
  </si>
  <si>
    <t>Saldo Septiembre</t>
  </si>
  <si>
    <t>Saldo Diciembre</t>
  </si>
  <si>
    <t>Fecha factura / Fecha Recibí / Fecha pago dietas, adelantos…</t>
  </si>
  <si>
    <t>Asiento</t>
  </si>
  <si>
    <t>Clase</t>
  </si>
  <si>
    <t>Analítica</t>
  </si>
  <si>
    <t>Usuaria /  Trabajadora / Empresa</t>
  </si>
  <si>
    <t>Tipología de ayuda</t>
  </si>
  <si>
    <t>Subtipo</t>
  </si>
  <si>
    <t>Concepto: fra. / dieta / devolución</t>
  </si>
  <si>
    <t>Entrada</t>
  </si>
  <si>
    <t>Salida</t>
  </si>
  <si>
    <t>Saldo</t>
  </si>
  <si>
    <t>Mes Imputación</t>
  </si>
  <si>
    <t>Código Inmueble</t>
  </si>
  <si>
    <t>Observaciones</t>
  </si>
  <si>
    <t>Fecha inicio</t>
  </si>
  <si>
    <t>Fecha fin</t>
  </si>
  <si>
    <t>Area</t>
  </si>
  <si>
    <t>AYUDA</t>
  </si>
  <si>
    <t>GASTOS DE BOLSILLO</t>
  </si>
  <si>
    <t>Menores de 18 años 1FGBM</t>
  </si>
  <si>
    <t>Exportar solo ayudas</t>
  </si>
  <si>
    <t>CLASE</t>
  </si>
  <si>
    <t>Todos los códigos</t>
  </si>
  <si>
    <t>MOTIVO</t>
  </si>
  <si>
    <t>Meses</t>
  </si>
  <si>
    <t>Actuación</t>
  </si>
  <si>
    <t>Concepto</t>
  </si>
  <si>
    <t>Relación con el proyecto</t>
  </si>
  <si>
    <t>Concepto/Relación con el proyecto</t>
  </si>
  <si>
    <t>CODIGO</t>
  </si>
  <si>
    <t>DESCRIPCIÓN ASIENTO</t>
  </si>
  <si>
    <t>ACTUACIÓN/CONCEPTO</t>
  </si>
  <si>
    <t>070000</t>
  </si>
  <si>
    <t>DEVP FASE2</t>
  </si>
  <si>
    <t>01-ENERO</t>
  </si>
  <si>
    <t>AC PI VAL INICIAL 23 (23) 231111014</t>
  </si>
  <si>
    <t>GASTOS 1ª NECESIDAD</t>
  </si>
  <si>
    <t>TRANSPORTE PUBLICO 1ATP</t>
  </si>
  <si>
    <t>1ATP_
Transp. pub.</t>
  </si>
  <si>
    <t>AC PI VAL INICIAL 23 (23) 231111014/GASTOS 1ª NECESIDAD</t>
  </si>
  <si>
    <t>DEVOLUCIÓN</t>
  </si>
  <si>
    <t>070001</t>
  </si>
  <si>
    <t>DEVP SPERS</t>
  </si>
  <si>
    <t>02-FEBRERO</t>
  </si>
  <si>
    <t>AC PI ACOGIDA 23 (23) 231121024</t>
  </si>
  <si>
    <t>MEDICAMENTOS 1AM</t>
  </si>
  <si>
    <t>1AM_
Farmacia</t>
  </si>
  <si>
    <t>AC PI VAL INICIAL 23 (23) 231111014/TRANSVERSAL_NACIMIENTO DE HIJOS</t>
  </si>
  <si>
    <t>FACTURA</t>
  </si>
  <si>
    <t>070002</t>
  </si>
  <si>
    <t>DEVP ERAYU</t>
  </si>
  <si>
    <t>03-MARZO</t>
  </si>
  <si>
    <t>MANUTENCIÓN</t>
  </si>
  <si>
    <t>INDIVIDUAL 1FGBI</t>
  </si>
  <si>
    <t>GASTOS DE BOLSILLO/INDIVIDUAL 1FGBI</t>
  </si>
  <si>
    <t>1FGBI_Bolsillo</t>
  </si>
  <si>
    <t>AC PI VAL INICIAL 23 (23) 231111014/TRANSVERSAL_AYUDAS DE CARÁCTER SANITARIO</t>
  </si>
  <si>
    <t>DIETA</t>
  </si>
  <si>
    <t>070003</t>
  </si>
  <si>
    <t>DEVP ERDAT</t>
  </si>
  <si>
    <t>04-ABRIL</t>
  </si>
  <si>
    <t>NACIMIENTO DE HIJOS</t>
  </si>
  <si>
    <t>GASTOS DE BOLSILLO/Menores de 18 años 1FGBM</t>
  </si>
  <si>
    <t>1FGBM_Bolsillo</t>
  </si>
  <si>
    <t>ADELANTO TRABAJADOR</t>
  </si>
  <si>
    <t>070004</t>
  </si>
  <si>
    <t>DEVP DOCUM</t>
  </si>
  <si>
    <t>05-MAYO</t>
  </si>
  <si>
    <t>AYUDAS DE CARÁCTER SANITARIO</t>
  </si>
  <si>
    <t>INDIVIDUAL 1FMI</t>
  </si>
  <si>
    <t>MANUTENCIÓN/INDIVIDUAL 1FMI</t>
  </si>
  <si>
    <t>1FMI_Manutencion</t>
  </si>
  <si>
    <t>ENTREGA RECUPERACIÓN SALDO</t>
  </si>
  <si>
    <t>070005</t>
  </si>
  <si>
    <t>DEVP ERDUP</t>
  </si>
  <si>
    <t>06-JUNIO</t>
  </si>
  <si>
    <t>ADQUISICIÓN DE VESTUARIO</t>
  </si>
  <si>
    <t>UC2 1FMUC2</t>
  </si>
  <si>
    <t>MANUTENCIÓN/UC2 1FMUC2</t>
  </si>
  <si>
    <t>1FMUC2_Manutencion</t>
  </si>
  <si>
    <t>COSTE TARJETA (5€)</t>
  </si>
  <si>
    <t>070006</t>
  </si>
  <si>
    <t>DEVP ERPER</t>
  </si>
  <si>
    <t>07-JULIO</t>
  </si>
  <si>
    <t>TRANSPORTE Y DESPLAZAMIENTO PARA GESTIONES</t>
  </si>
  <si>
    <t>UC3 1FMUC3</t>
  </si>
  <si>
    <t>MANUTENCIÓN/UC3 1FMUC3</t>
  </si>
  <si>
    <t>1FMUC3_Manutencion</t>
  </si>
  <si>
    <t>AC PI VAL INICIAL 23 (23) 231111014/TRANSVERSAL_ADQUISICIÓN DE VESTUARIO</t>
  </si>
  <si>
    <t>CHEQUE</t>
  </si>
  <si>
    <t>070007</t>
  </si>
  <si>
    <t>DEVT FASE2</t>
  </si>
  <si>
    <t>08-AGOSTO</t>
  </si>
  <si>
    <t>EDUCATIVAS</t>
  </si>
  <si>
    <t>UC4 1FMUC4</t>
  </si>
  <si>
    <t>MANUTENCIÓN/UC4 1FMUC4</t>
  </si>
  <si>
    <t>1FMUC4_Manutencion</t>
  </si>
  <si>
    <t>AC PI VAL INICIAL 23 (23) 231111014/TRANSVERSAL_TRANSPORTE Y DESPLAZAMIENTO PARA GESTIONES</t>
  </si>
  <si>
    <t>QR</t>
  </si>
  <si>
    <t>070008</t>
  </si>
  <si>
    <t>DEVT SPERS</t>
  </si>
  <si>
    <t>09-SEPTIEMBRE</t>
  </si>
  <si>
    <t>CONTEXTUALIZACIÓN Y HABILIDADES SOCIALES</t>
  </si>
  <si>
    <t>UC5 1FMUC5</t>
  </si>
  <si>
    <t>MANUTENCIÓN/UC5 1FMUC5</t>
  </si>
  <si>
    <t>1FMUC5_Manutencion</t>
  </si>
  <si>
    <t>ASIENTO DE APERTURA</t>
  </si>
  <si>
    <t>070009</t>
  </si>
  <si>
    <t>DEVT ERAYU</t>
  </si>
  <si>
    <t>10-OCTUBRE</t>
  </si>
  <si>
    <t>OCIO</t>
  </si>
  <si>
    <t>UC6 1FMUC6</t>
  </si>
  <si>
    <t>MANUTENCIÓN/UC6 1FMUC6</t>
  </si>
  <si>
    <t>1FMUC6_Manutencion</t>
  </si>
  <si>
    <t>TRASPASO ENTRE CAJAS</t>
  </si>
  <si>
    <t>070010</t>
  </si>
  <si>
    <t>DEVT ERDAT</t>
  </si>
  <si>
    <t>11-NOVIEMBRE</t>
  </si>
  <si>
    <t>OBTENCIÓN DE DOCUMENTOS</t>
  </si>
  <si>
    <t>UC7 1FMUC7</t>
  </si>
  <si>
    <t>MANUTENCIÓN/UC7 1FMUC7</t>
  </si>
  <si>
    <t>1FMUC7_Manutencion</t>
  </si>
  <si>
    <t>TRASPASO A LC</t>
  </si>
  <si>
    <t>070011</t>
  </si>
  <si>
    <t>DEVT DOCUM</t>
  </si>
  <si>
    <t>12-DICIEMBRE</t>
  </si>
  <si>
    <t>AYUDAS PARA LA REAGRUPACIÓN FAMILIAR</t>
  </si>
  <si>
    <t>UC8 1FMUC8</t>
  </si>
  <si>
    <t>MANUTENCIÓN/UC8 1FMUC8</t>
  </si>
  <si>
    <t>1FMUC8_Manutencion</t>
  </si>
  <si>
    <t>AT</t>
  </si>
  <si>
    <t>070012</t>
  </si>
  <si>
    <t>DEVT ERDUP</t>
  </si>
  <si>
    <t>AC PI TRANSIT 23 (23) 231171014</t>
  </si>
  <si>
    <t>MEDICAMENTOS</t>
  </si>
  <si>
    <t>UC9 o mas 1FMUC9</t>
  </si>
  <si>
    <t>MANUTENCIÓN/UC9 o mas 1FMUC9</t>
  </si>
  <si>
    <t>1FMUC9_Manutencion</t>
  </si>
  <si>
    <t>070013</t>
  </si>
  <si>
    <t>DEVT ERPER</t>
  </si>
  <si>
    <t>TRANSPORTE PÚBLICO</t>
  </si>
  <si>
    <t>ATNH</t>
  </si>
  <si>
    <t>NACIMIENTO DE HIJOS/ATNH</t>
  </si>
  <si>
    <t>ATNH_
Nacimiento</t>
  </si>
  <si>
    <t>AC PI VAL INICIAL 23 (23) 231111014/TRANSVERSAL_EDUCATIVAS</t>
  </si>
  <si>
    <t>070014</t>
  </si>
  <si>
    <t>MEDICAMENTOS ATSANMED</t>
  </si>
  <si>
    <t>AYUDAS DE CARÁCTER SANITARIO/MEDICAMENTOS ATSANMED</t>
  </si>
  <si>
    <t>ATSANMED_Farmacia</t>
  </si>
  <si>
    <t>070015</t>
  </si>
  <si>
    <t>GAFAS ATSANGA</t>
  </si>
  <si>
    <t>AYUDAS DE CARÁCTER SANITARIO/GAFAS ATSANGA</t>
  </si>
  <si>
    <t>ATSANGA_Gafas</t>
  </si>
  <si>
    <t>AC PI VAL INICIAL 23 (23) 231111014/TRANSVERSAL_OBTENCIÓN DE DOCUMENTOS</t>
  </si>
  <si>
    <t>070016</t>
  </si>
  <si>
    <t>900555</t>
  </si>
  <si>
    <t>MATERIAL ORTOPROTÉSICO ATSANMO</t>
  </si>
  <si>
    <t>AYUDAS DE CARÁCTER SANITARIO/MATERIAL ORTOPROTÉSICO ATSANMO</t>
  </si>
  <si>
    <t>ATSANMO_Protesis</t>
  </si>
  <si>
    <t>AC PI VAL INICIAL 23 (23) 231111014/TRANSVERSAL_AYUDAS PARA LA REAGRUPACIÓN FAMILIAR</t>
  </si>
  <si>
    <t>070017</t>
  </si>
  <si>
    <t>TRATAMIENTOS DENTALES ATSANTDE</t>
  </si>
  <si>
    <t>AYUDAS DE CARÁCTER SANITARIO/TRATAMIENTOS DENTALES ATSANTDE</t>
  </si>
  <si>
    <t>ATSANTDE_Bucodentales</t>
  </si>
  <si>
    <t>070018</t>
  </si>
  <si>
    <t>PRÓTESIS DENTALES REMOVIBLES ATSANPR</t>
  </si>
  <si>
    <t>AYUDAS DE CARÁCTER SANITARIO/PRÓTESIS DENTALES REMOVIBLES ATSANPR</t>
  </si>
  <si>
    <t>ATSANPR_Bucodentales</t>
  </si>
  <si>
    <t>070019</t>
  </si>
  <si>
    <t>ATVES</t>
  </si>
  <si>
    <t>ADQUISICIÓN DE VESTUARIO/ATVES</t>
  </si>
  <si>
    <t>ATVES_Vestuario</t>
  </si>
  <si>
    <t>AC PI ACOGIDA 23 (23) 231121024/GASTOS DE BOLSILLO</t>
  </si>
  <si>
    <t>070020</t>
  </si>
  <si>
    <t>INCORPORACIÓN A DISPOSITIVO ATTPINCO</t>
  </si>
  <si>
    <t>TRANSPORTE Y DESPLAZAMIENTO PARA GESTIONES/INCORPORACIÓN A DISPOSITIVO ATTPINCO</t>
  </si>
  <si>
    <t>ATTPINCO_Incorporacion</t>
  </si>
  <si>
    <t>070021</t>
  </si>
  <si>
    <t>INTRAPROVINCIAL TRANSPORTE SEGÚN TARIFA DEL TRANSPORTE PÚBLICO ATTPTIN</t>
  </si>
  <si>
    <t>TRANSPORTE Y DESPLAZAMIENTO PARA GESTIONES/INTRAPROVINCIAL TRANSPORTE SEGÚN TARIFA DEL TRANSPORTE PÚBLICO ATTPTIN</t>
  </si>
  <si>
    <t>ATTPTIN_Abono transporte</t>
  </si>
  <si>
    <t>AC PI ACOGIDA 23 (23) 231121024/MANUTENCIÓN</t>
  </si>
  <si>
    <t>070022</t>
  </si>
  <si>
    <t>INTRAPROVINCIAL TAXIS ATTPTIN</t>
  </si>
  <si>
    <t>TRANSPORTE Y DESPLAZAMIENTO PARA GESTIONES/INTRAPROVINCIAL TAXIS ATTPTIN</t>
  </si>
  <si>
    <t>ATTPTIN_Taxi intraprov.</t>
  </si>
  <si>
    <t>070023</t>
  </si>
  <si>
    <t>EXTRAPROVINCIAL TRANSPORTE ATTPTEXT</t>
  </si>
  <si>
    <t>TRANSPORTE Y DESPLAZAMIENTO PARA GESTIONES/EXTRAPROVINCIAL TRANSPORTE ATTPTEXT</t>
  </si>
  <si>
    <t>ATTPTEXT_Transp. pub.</t>
  </si>
  <si>
    <t>070024</t>
  </si>
  <si>
    <t>EXTRAPROVINCIAL ALOJAMIENTO ATTPTEXA</t>
  </si>
  <si>
    <t>TRANSPORTE Y DESPLAZAMIENTO PARA GESTIONES/EXTRAPROVINCIAL ALOJAMIENTO ATTPTEXA</t>
  </si>
  <si>
    <t>ATTPTEXA_Alojamiento</t>
  </si>
  <si>
    <t>070025</t>
  </si>
  <si>
    <t>EXTRAPROVINCIAL MANUTENCIÓN ATTPTEXM</t>
  </si>
  <si>
    <t>TRANSPORTE Y DESPLAZAMIENTO PARA GESTIONES/EXTRAPROVINCIAL MANUTENCIÓN ATTPTEXM</t>
  </si>
  <si>
    <t>ATTPTEXM_Manutencion</t>
  </si>
  <si>
    <t>070026</t>
  </si>
  <si>
    <t>EDUCACIÓN REGLADA ACTIVIDADES EXTRAESCOLARES ATEDUREXTR</t>
  </si>
  <si>
    <t>EDUCATIVAS/EDUCACIÓN REGLADA ACTIVIDADES EXTRAESCOLARES ATEDUREXTR</t>
  </si>
  <si>
    <t>ATEDUREXTR_Extraescolar</t>
  </si>
  <si>
    <t>IS</t>
  </si>
  <si>
    <t>070027</t>
  </si>
  <si>
    <t>EDUCACIÓN REGLADA COMEDOR ESCOLAR ATEDURCOM</t>
  </si>
  <si>
    <t>EDUCATIVAS/EDUCACIÓN REGLADA COMEDOR ESCOLAR ATEDURCOM</t>
  </si>
  <si>
    <t>ATEDURCOM_Comedor</t>
  </si>
  <si>
    <t>NECESIDADES BÁSICAS</t>
  </si>
  <si>
    <t>070028</t>
  </si>
  <si>
    <t>PA</t>
  </si>
  <si>
    <t>EDUCACIÓN REGLADA CUOTAS ASOC. MADRES Y PADRES ATEDURAMPA</t>
  </si>
  <si>
    <t>EDUCATIVAS/EDUCACIÓN REGLADA CUOTAS ASOC. MADRES Y PADRES ATEDURAMPA</t>
  </si>
  <si>
    <t>ATEDURAMPA_AMPA</t>
  </si>
  <si>
    <t>ALQUILER DE VIVIENDA</t>
  </si>
  <si>
    <t>070029</t>
  </si>
  <si>
    <t>EDUCACIÓN REGLADA MATERIAL ESCOLAR ATEDURMATE</t>
  </si>
  <si>
    <t>EDUCATIVAS/EDUCACIÓN REGLADA MATERIAL ESCOLAR ATEDURMATE</t>
  </si>
  <si>
    <t>ATEDURMATE_Mat. Escolar</t>
  </si>
  <si>
    <t>FIANZAS, SEGURO DE ALQUILER Y/O GESTIÓN DE AGENCIA</t>
  </si>
  <si>
    <t>070030</t>
  </si>
  <si>
    <t>EDUCACIÓN REGLADA MATRÍCULA ATEDURMA</t>
  </si>
  <si>
    <t>EDUCATIVAS/EDUCACIÓN REGLADA MATRÍCULA ATEDURMA</t>
  </si>
  <si>
    <t>ATEDURMA_Matricula</t>
  </si>
  <si>
    <t>AC PI ACOGIDA 23 (23) 231121024/NACIMIENTO DE HIJOS</t>
  </si>
  <si>
    <t>TASAS ORGANISMOS Y SUMINISTROS</t>
  </si>
  <si>
    <t>070031</t>
  </si>
  <si>
    <t>EDUCACIÓN REGLADA SEGURO ESCOLAR OBLIGATORIO ATEDURSEO</t>
  </si>
  <si>
    <t>EDUCATIVAS/EDUCACIÓN REGLADA SEGURO ESCOLAR OBLIGATORIO ATEDURSEO</t>
  </si>
  <si>
    <t>ATEDURSEO_Seguro esc.</t>
  </si>
  <si>
    <t>AC PI ACOGIDA 23 (23) 231121024/AYUDAS DE CARÁCTER SANITARIO</t>
  </si>
  <si>
    <t>070032</t>
  </si>
  <si>
    <t>PV</t>
  </si>
  <si>
    <t>EDUCACIÓN REGLADA TRANSPORTE ESCOLAR ATEDURTPT</t>
  </si>
  <si>
    <t>EDUCATIVAS/EDUCACIÓN REGLADA TRANSPORTE ESCOLAR ATEDURTPT</t>
  </si>
  <si>
    <t>ATEDURTPT_Transp. esc.</t>
  </si>
  <si>
    <t>070033</t>
  </si>
  <si>
    <t>EDUCACIÓN REGLADA UNIFORMES ESCOLARES ATEDURUNI</t>
  </si>
  <si>
    <t>EDUCATIVAS/EDUCACIÓN REGLADA UNIFORMES ESCOLARES ATEDURUNI</t>
  </si>
  <si>
    <t>ATEDURUNI_Uniforme esc.</t>
  </si>
  <si>
    <t>070034</t>
  </si>
  <si>
    <t>EDUCATIVAS PARA FACILITAR LA FORMACIÓN OCUPACIONAL Y EL EMPLEO</t>
  </si>
  <si>
    <t>GUARDERÍA MATRÍCULA ATEDUGUMA</t>
  </si>
  <si>
    <t>EDUCATIVAS/GUARDERÍA MATRÍCULA ATEDUGUMA</t>
  </si>
  <si>
    <t>ATEDUGUMA_Matricula</t>
  </si>
  <si>
    <t>070035</t>
  </si>
  <si>
    <t>PREFORMACIÓN</t>
  </si>
  <si>
    <t>GUARDERÍA MENSUALIDAD ATEDUGUME</t>
  </si>
  <si>
    <t>EDUCATIVAS/GUARDERÍA MENSUALIDAD ATEDUGUME</t>
  </si>
  <si>
    <t>ATEDUGUME_Mes guarde</t>
  </si>
  <si>
    <t>070036</t>
  </si>
  <si>
    <t>FORMACIÓN OCUPACIONAL Y RECICLAJE PROFESIONAL</t>
  </si>
  <si>
    <t>MATRÍCULA Y/O MENSUALIDADES ATCONMM</t>
  </si>
  <si>
    <t>CONTEXTUALIZACIÓN Y HABILIDADES SOCIALES/MATRÍCULA Y/O MENSUALIDADES ATCONMM</t>
  </si>
  <si>
    <t>ATCONMM_Matricula</t>
  </si>
  <si>
    <t>AC PI ACOGIDA 23 (23) 231121024/ADQUISICIÓN DE VESTUARIO</t>
  </si>
  <si>
    <t>070037</t>
  </si>
  <si>
    <t>TRANSPORTE PARA ASISTENCIA A CURSOS DE FORMACIÓN O BÚSQUEDA ACTIVA DE EMPLEO</t>
  </si>
  <si>
    <t>MATERIAL DIDÁCTICO ATCONMAT</t>
  </si>
  <si>
    <t>CONTEXTUALIZACIÓN Y HABILIDADES SOCIALES/MATERIAL DIDÁCTICO ATCONMAT</t>
  </si>
  <si>
    <t>ATCONMAT_Mat. Didactico</t>
  </si>
  <si>
    <t>AC PI ACOGIDA 23 (23) 231121024/TRANSPORTE Y DESPLAZAMIENTO PARA GESTIONES</t>
  </si>
  <si>
    <t>070038</t>
  </si>
  <si>
    <t>EXPEDICIÓN, HOMOLOGACIÓN Y TRAMITACIÓN DOCUMENTOS</t>
  </si>
  <si>
    <t>CAMPAMENTOS DE VERANO INFANTIL Y JUVENIL ATOCCAMP</t>
  </si>
  <si>
    <t>OCIO/CAMPAMENTOS DE VERANO INFANTIL Y JUVENIL ATOCCAMP</t>
  </si>
  <si>
    <t>ATOCCAMP_Campamento</t>
  </si>
  <si>
    <t>070039</t>
  </si>
  <si>
    <t>ATDOCU</t>
  </si>
  <si>
    <t>ATDOCU_Documentacion</t>
  </si>
  <si>
    <t>070040</t>
  </si>
  <si>
    <t>OBTENCIÓN DE DOCUMENTACIÓN ATREADOCU</t>
  </si>
  <si>
    <t>AYUDAS PARA LA REAGRUPACIÓN FAMILIAR/OBTENCIÓN DE DOCUMENTACIÓN ATREADOCU</t>
  </si>
  <si>
    <t>ATREADOCU_Documentacion</t>
  </si>
  <si>
    <t>070041</t>
  </si>
  <si>
    <t>DEVT</t>
  </si>
  <si>
    <t>VIAJES, TRASLADOS Y ESTANCIAS NECESARIOS PARA LA LLEGADA A ESPAÑA ATREALLEG</t>
  </si>
  <si>
    <t>AYUDAS PARA LA REAGRUPACIÓN FAMILIAR/VIAJES, TRASLADOS Y ESTANCIAS NECESARIOS PARA LA LLEGADA A ESPAÑA ATREALLEG</t>
  </si>
  <si>
    <t>ATREALLEG_Traslados</t>
  </si>
  <si>
    <t>070042</t>
  </si>
  <si>
    <t>VIAJES, TRASLADOS Y ESTANCIAS EN ESPAÑA ATREAESTA</t>
  </si>
  <si>
    <t>AYUDAS PARA LA REAGRUPACIÓN FAMILIAR/VIAJES, TRASLADOS Y ESTANCIAS EN ESPAÑA ATREAESTA</t>
  </si>
  <si>
    <t>ATREAESTA_Traslados</t>
  </si>
  <si>
    <t>RG</t>
  </si>
  <si>
    <t>070043</t>
  </si>
  <si>
    <t>1AM</t>
  </si>
  <si>
    <t>1AM_Farmacia</t>
  </si>
  <si>
    <t>AC PI ACOGIDA 23 (23) 231121024/EDUCATIVAS</t>
  </si>
  <si>
    <t>ACOMPAÑAMIENTO SOCIAL Y APOYO ECONÓMICO</t>
  </si>
  <si>
    <t>070044</t>
  </si>
  <si>
    <t>1ATP</t>
  </si>
  <si>
    <t>1ATP_Transp. pub.</t>
  </si>
  <si>
    <t>070045</t>
  </si>
  <si>
    <t>070046</t>
  </si>
  <si>
    <t>070047</t>
  </si>
  <si>
    <t>070048</t>
  </si>
  <si>
    <t>070049</t>
  </si>
  <si>
    <t>070050</t>
  </si>
  <si>
    <t>070051</t>
  </si>
  <si>
    <t>070052</t>
  </si>
  <si>
    <t>070053</t>
  </si>
  <si>
    <t>070054</t>
  </si>
  <si>
    <t>070055</t>
  </si>
  <si>
    <t>070056</t>
  </si>
  <si>
    <t>070057</t>
  </si>
  <si>
    <t>070058</t>
  </si>
  <si>
    <t>070059</t>
  </si>
  <si>
    <t>070060</t>
  </si>
  <si>
    <t>070061</t>
  </si>
  <si>
    <t>070062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</si>
</sst>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theme="9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3" fillId="0" borderId="0"/>
    <xf numFmtId="0" fontId="5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0" borderId="0" xfId="2"/>
    <xf numFmtId="49" fontId="0" fillId="0" borderId="6" xfId="0" applyNumberFormat="1" applyBorder="1"/>
    <xf numFmtId="49" fontId="0" fillId="0" borderId="4" xfId="0" applyNumberFormat="1" applyBorder="1"/>
    <xf numFmtId="4" fontId="1" fillId="0" borderId="1" xfId="0" applyNumberFormat="1" applyFont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 wrapText="1"/>
    </xf>
    <xf numFmtId="14" fontId="0" fillId="0" borderId="9" xfId="0" applyNumberFormat="1" applyBorder="1"/>
    <xf numFmtId="49" fontId="0" fillId="0" borderId="1" xfId="0" applyNumberFormat="1" applyBorder="1"/>
    <xf numFmtId="0" fontId="0" fillId="0" borderId="7" xfId="0" applyBorder="1"/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2" applyFont="1"/>
    <xf numFmtId="0" fontId="5" fillId="5" borderId="0" xfId="3" applyFill="1"/>
    <xf numFmtId="0" fontId="3" fillId="5" borderId="0" xfId="2" applyFill="1"/>
    <xf numFmtId="0" fontId="5" fillId="2" borderId="0" xfId="3" applyFill="1"/>
    <xf numFmtId="0" fontId="3" fillId="2" borderId="0" xfId="2" applyFill="1"/>
    <xf numFmtId="0" fontId="0" fillId="6" borderId="0" xfId="2" applyFont="1" applyFill="1"/>
    <xf numFmtId="0" fontId="7" fillId="0" borderId="0" xfId="3" applyFont="1"/>
    <xf numFmtId="49" fontId="5" fillId="0" borderId="1" xfId="3" applyNumberFormat="1" applyBorder="1" applyAlignment="1">
      <alignment horizontal="center" vertical="center" wrapText="1"/>
    </xf>
    <xf numFmtId="164" fontId="9" fillId="0" borderId="1" xfId="0" applyNumberFormat="1" applyFont="1" applyBorder="1"/>
    <xf numFmtId="164" fontId="8" fillId="0" borderId="1" xfId="0" applyNumberFormat="1" applyFont="1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1" fillId="3" borderId="1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164" fontId="0" fillId="7" borderId="1" xfId="0" applyNumberFormat="1" applyFill="1" applyBorder="1"/>
  </cellXfs>
  <cellStyles count="4">
    <cellStyle name="Normal" xfId="0" builtinId="0"/>
    <cellStyle name="Normal 13" xfId="1" xr:uid="{00000000-0005-0000-0000-000001000000}"/>
    <cellStyle name="Normal 2 2" xfId="3" xr:uid="{00000000-0005-0000-0000-000002000000}"/>
    <cellStyle name="Normal 4 2" xfId="2" xr:uid="{00000000-0005-0000-0000-000003000000}"/>
  </cellStyles>
  <dxfs count="6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_ ;[Red]\-#,##0.00\ 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#,##0.00_ ;[Red]\-#,##0.00\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4" formatCode="#,##0.00"/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numFmt numFmtId="30" formatCode="@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164" formatCode="#,##0.00_ ;[Red]\-#,##0.00\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6:P7" totalsRowShown="0" headerRowDxfId="59" headerRowBorderDxfId="58" tableBorderDxfId="57" totalsRowBorderDxfId="56">
  <autoFilter ref="A6:P7" xr:uid="{00000000-000C-0000-FFFF-FFFF00000000}"/>
  <sortState xmlns:xlrd2="http://schemas.microsoft.com/office/spreadsheetml/2017/richdata2" ref="A7:N7">
    <sortCondition ref="A6:A7"/>
  </sortState>
  <tableColumns count="16">
    <tableColumn id="2" xr3:uid="{00000000-0010-0000-0000-000002000000}" name="Fecha factura / Fecha Recibí / Fecha pago dietas, adelantos…" dataDxfId="55"/>
    <tableColumn id="3" xr3:uid="{00000000-0010-0000-0000-000003000000}" name="Asiento" dataDxfId="54"/>
    <tableColumn id="8" xr3:uid="{00000000-0010-0000-0000-000008000000}" name="Clase" dataDxfId="53"/>
    <tableColumn id="6" xr3:uid="{00000000-0010-0000-0000-000006000000}" name="Analítica" dataDxfId="52"/>
    <tableColumn id="4" xr3:uid="{00000000-0010-0000-0000-000004000000}" name="Usuaria /  Trabajadora / Empresa" dataDxfId="51"/>
    <tableColumn id="5" xr3:uid="{00000000-0010-0000-0000-000005000000}" name="Tipología de ayuda" dataDxfId="50"/>
    <tableColumn id="9" xr3:uid="{BF675F38-0D79-4B2C-B0A4-958D438E3BFD}" name="Subtipo" dataDxfId="49"/>
    <tableColumn id="17" xr3:uid="{00000000-0010-0000-0000-000011000000}" name="Concepto: fra. / dieta / devolución" dataDxfId="48"/>
    <tableColumn id="12" xr3:uid="{00000000-0010-0000-0000-00000C000000}" name="Entrada" dataDxfId="47"/>
    <tableColumn id="13" xr3:uid="{00000000-0010-0000-0000-00000D000000}" name="Salida" dataDxfId="2"/>
    <tableColumn id="1" xr3:uid="{00000000-0010-0000-0000-000001000000}" name="Saldo" dataDxfId="0"/>
    <tableColumn id="14" xr3:uid="{00000000-0010-0000-0000-00000E000000}" name="Mes Imputación" dataDxfId="1"/>
    <tableColumn id="7" xr3:uid="{00000000-0010-0000-0000-000007000000}" name="Código Inmueble" dataDxfId="46"/>
    <tableColumn id="11" xr3:uid="{00000000-0010-0000-0000-00000B000000}" name="Observaciones" dataDxfId="45"/>
    <tableColumn id="15" xr3:uid="{B93B5FD9-BFEA-40C2-8F3D-E72496A8E640}" name="Fecha inicio" dataDxfId="44"/>
    <tableColumn id="16" xr3:uid="{F47F01C0-EBA5-405A-B7A1-C1A12DED7A4C}" name="Fecha fin" dataDxfId="4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C2:C65" totalsRowShown="0" headerRowDxfId="42" dataDxfId="40" headerRowBorderDxfId="41" tableBorderDxfId="39" totalsRowBorderDxfId="38">
  <autoFilter ref="C2:C65" xr:uid="{00000000-000C-0000-FFFF-FFFF01000000}"/>
  <sortState xmlns:xlrd2="http://schemas.microsoft.com/office/spreadsheetml/2017/richdata2" ref="C3:C65">
    <sortCondition ref="C2:C65"/>
  </sortState>
  <tableColumns count="1">
    <tableColumn id="1" xr3:uid="{00000000-0010-0000-0100-000001000000}" name="Todos los códigos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2:A14" totalsRowShown="0" headerRowDxfId="36" headerRowBorderDxfId="35" tableBorderDxfId="34" totalsRowBorderDxfId="33">
  <autoFilter ref="A2:A14" xr:uid="{00000000-0009-0000-0100-000003000000}"/>
  <tableColumns count="1">
    <tableColumn id="1" xr3:uid="{00000000-0010-0000-0200-000001000000}" name="CLASE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E2:E16" totalsRowShown="0" headerRowDxfId="31">
  <autoFilter ref="E2:E16" xr:uid="{00000000-0009-0000-0100-000004000000}"/>
  <tableColumns count="1">
    <tableColumn id="1" xr3:uid="{00000000-0010-0000-0300-000001000000}" name="MOT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G2:G14" totalsRowShown="0" headerRowDxfId="30" dataDxfId="29" dataCellStyle="Normal 2 2">
  <autoFilter ref="G2:G14" xr:uid="{00000000-0009-0000-0100-000005000000}"/>
  <tableColumns count="1">
    <tableColumn id="1" xr3:uid="{00000000-0010-0000-0400-000001000000}" name="Meses" dataDxfId="28" dataCellStyle="Normal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A15:A26" totalsRowShown="0" headerRowDxfId="27" dataDxfId="25" headerRowBorderDxfId="26" tableBorderDxfId="24" totalsRowBorderDxfId="23" dataCellStyle="Normal 13">
  <autoFilter ref="A15:A26" xr:uid="{00000000-0009-0000-0100-000006000000}"/>
  <tableColumns count="1">
    <tableColumn id="1" xr3:uid="{00000000-0010-0000-0500-000001000000}" name="AT" dataDxfId="22" dataCellStyle="Normal 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8" displayName="Tabla8" ref="A30:A43" totalsRowShown="0">
  <autoFilter ref="A30:A43" xr:uid="{00000000-0009-0000-0100-000008000000}"/>
  <tableColumns count="1">
    <tableColumn id="1" xr3:uid="{00000000-0010-0000-0700-000001000000}" name="I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E31:E33" totalsRowShown="0">
  <autoFilter ref="E31:E33" xr:uid="{00000000-0009-0000-0100-000009000000}"/>
  <tableColumns count="1">
    <tableColumn id="1" xr3:uid="{00000000-0010-0000-0800-000001000000}" name="P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E35:E41" totalsRowShown="0">
  <autoFilter ref="E35:E41" xr:uid="{00000000-0009-0000-0100-00000A000000}"/>
  <tableColumns count="1">
    <tableColumn id="1" xr3:uid="{00000000-0010-0000-0900-000001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E44:E66" totalsRowShown="0">
  <autoFilter ref="E44:E66" xr:uid="{00000000-0009-0000-0100-00000B000000}"/>
  <tableColumns count="1">
    <tableColumn id="1" xr3:uid="{00000000-0010-0000-0A00-000001000000}" name="DEV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E19:E21" totalsRowShown="0">
  <autoFilter ref="E19:E21" xr:uid="{00000000-0009-0000-0100-00000C000000}"/>
  <tableColumns count="1">
    <tableColumn id="1" xr3:uid="{00000000-0010-0000-0B00-000001000000}" name="9005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13" displayName="Tabla13" ref="A46:A47" totalsRowShown="0">
  <autoFilter ref="A46:A47" xr:uid="{00000000-0009-0000-0100-00000D000000}"/>
  <tableColumns count="1">
    <tableColumn id="1" xr3:uid="{00000000-0010-0000-0C00-000001000000}" name="R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79861-120D-4C7B-9D2D-F1C72E722CDE}" name="Tabla7" displayName="Tabla7" ref="L2:R47" totalsRowShown="0" headerRowDxfId="21" dataDxfId="20" headerRowCellStyle="Normal 4 2" dataCellStyle="Normal 4 2">
  <autoFilter ref="L2:R47" xr:uid="{2D379861-120D-4C7B-9D2D-F1C72E722CDE}"/>
  <tableColumns count="7">
    <tableColumn id="1" xr3:uid="{3FD7F1D8-5ED4-4CDC-916E-BD5B163EB626}" name="Actuación" dataDxfId="19" dataCellStyle="Normal 4 2"/>
    <tableColumn id="2" xr3:uid="{B031DA80-DCEC-42D8-93DA-7E2EC21BDFE3}" name="Concepto" dataDxfId="18" dataCellStyle="Normal 4 2"/>
    <tableColumn id="3" xr3:uid="{E5065459-0CCC-4FB7-A6D4-0ACFBF4D9FEE}" name="Relación con el proyecto" dataDxfId="17" dataCellStyle="Normal 4 2"/>
    <tableColumn id="4" xr3:uid="{6FFE1577-821A-4255-9367-E3300E45941F}" name="Concepto/Relación con el proyecto" dataDxfId="16" dataCellStyle="Normal 4 2">
      <calculatedColumnFormula>M3&amp;"/"&amp;N3</calculatedColumnFormula>
    </tableColumn>
    <tableColumn id="5" xr3:uid="{67BD0174-E1BD-4906-81AF-CA604D3A8D09}" name="CODIGO" dataDxfId="15" dataCellStyle="Normal 4 2"/>
    <tableColumn id="6" xr3:uid="{7040D083-6313-462D-A93C-8FF472B0662E}" name="DESCRIPCIÓN ASIENTO" dataDxfId="14" dataCellStyle="Normal 4 2"/>
    <tableColumn id="7" xr3:uid="{51B7E7DC-7A9A-4856-9FBC-83AD5D67EDB2}" name="ACTUACIÓN/CONCEPTO" dataDxfId="13" dataCellStyle="Normal 4 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0C2698-50AC-4489-ADAB-F8A8506C7038}" name="Tabla14" displayName="Tabla14" ref="I2:J16" totalsRowShown="0" headerRowDxfId="12">
  <autoFilter ref="I2:J16" xr:uid="{050C2698-50AC-4489-ADAB-F8A8506C7038}"/>
  <tableColumns count="2">
    <tableColumn id="1" xr3:uid="{37FF9099-D577-4032-92B0-8298AD56B962}" name="Actuación"/>
    <tableColumn id="2" xr3:uid="{B12BF99D-1C63-4493-8106-E283A1B0C41C}" name="Concep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8"/>
  <sheetViews>
    <sheetView tabSelected="1" zoomScale="70" zoomScaleNormal="70" workbookViewId="0">
      <pane ySplit="6" topLeftCell="A7" activePane="bottomLeft" state="frozen"/>
      <selection pane="bottomLeft" activeCell="F15" sqref="F15"/>
    </sheetView>
  </sheetViews>
  <sheetFormatPr baseColWidth="10" defaultColWidth="11.42578125" defaultRowHeight="15" customHeight="1" x14ac:dyDescent="0.25"/>
  <cols>
    <col min="1" max="1" width="23.140625" bestFit="1" customWidth="1"/>
    <col min="2" max="2" width="14.140625" bestFit="1" customWidth="1"/>
    <col min="3" max="3" width="17.5703125" bestFit="1" customWidth="1"/>
    <col min="4" max="4" width="14.5703125" bestFit="1" customWidth="1"/>
    <col min="5" max="5" width="36.140625" bestFit="1" customWidth="1"/>
    <col min="6" max="6" width="23.42578125" bestFit="1" customWidth="1"/>
    <col min="7" max="7" width="14.140625" bestFit="1" customWidth="1"/>
    <col min="8" max="8" width="27.5703125" bestFit="1" customWidth="1"/>
    <col min="9" max="9" width="14.140625" bestFit="1" customWidth="1"/>
    <col min="10" max="10" width="16" bestFit="1" customWidth="1"/>
    <col min="11" max="11" width="12" bestFit="1" customWidth="1"/>
    <col min="12" max="12" width="21.140625" bestFit="1" customWidth="1"/>
    <col min="13" max="13" width="15.5703125" bestFit="1" customWidth="1"/>
    <col min="14" max="14" width="20" bestFit="1" customWidth="1"/>
  </cols>
  <sheetData>
    <row r="1" spans="1:18" ht="23.2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8" ht="31.5" customHeight="1" x14ac:dyDescent="0.25">
      <c r="A2" s="9" t="s">
        <v>0</v>
      </c>
      <c r="B2" s="13">
        <v>45412</v>
      </c>
      <c r="C2" s="5"/>
      <c r="D2" s="9" t="s">
        <v>1</v>
      </c>
      <c r="E2" s="18" cm="1">
        <f t="array" aca="1" ref="E2" ca="1">IF(EDATE(TODAY(),0)&gt;=EDATE(EOMONTH("01/12/"&amp;B4-1,0),0),SUMPRODUCT((MONTH(Tabla1[Fecha factura / Fecha Recibí / Fecha pago dietas, adelantos…])=1)*Tabla1[Entrada])-SUMPRODUCT((MONTH(Tabla1[Fecha factura / Fecha Recibí / Fecha pago dietas, adelantos…])=1)*Tabla1[Salida]),0)</f>
        <v>0</v>
      </c>
      <c r="F2" s="9" t="s">
        <v>2</v>
      </c>
      <c r="G2" s="18" cm="1">
        <f t="array" aca="1" ref="G2" ca="1">IF(EDATE(TODAY(),0)&gt;=EDATE(EOMONTH("01/03/"&amp;B4,0),0),SUMPRODUCT((MONTH(Tabla1[Fecha factura / Fecha Recibí / Fecha pago dietas, adelantos…])=4)*Tabla1[Entrada])-SUMPRODUCT((MONTH(Tabla1[Fecha factura / Fecha Recibí / Fecha pago dietas, adelantos…])=4)*Tabla1[Salida])+E4,0)</f>
        <v>0</v>
      </c>
      <c r="H2" s="9" t="s">
        <v>3</v>
      </c>
      <c r="I2" s="18" cm="1">
        <f t="array" aca="1" ref="I2" ca="1">IF(EDATE(TODAY(),0)&gt;=EDATE(EOMONTH("01/06/"&amp;B4,0),0),SUMPRODUCT((MONTH(Tabla1[Fecha factura / Fecha Recibí / Fecha pago dietas, adelantos…])=7)*Tabla1[Entrada])-SUMPRODUCT((MONTH(Tabla1[Fecha factura / Fecha Recibí / Fecha pago dietas, adelantos…])=7)*Tabla1[Salida])+G4,0)</f>
        <v>0</v>
      </c>
      <c r="J2" s="9" t="s">
        <v>4</v>
      </c>
      <c r="K2" s="18" cm="1">
        <f t="array" aca="1" ref="K2" ca="1">IF(EDATE(TODAY(),0)&gt;=EDATE(EOMONTH("01/09/"&amp;B4,0),0),SUMPRODUCT((MONTH(Tabla1[Fecha factura / Fecha Recibí / Fecha pago dietas, adelantos…])=10)*Tabla1[Entrada])-SUMPRODUCT((MONTH(Tabla1[Fecha factura / Fecha Recibí / Fecha pago dietas, adelantos…])=10)*Tabla1[Salida])+I4,0)</f>
        <v>0</v>
      </c>
      <c r="L2" s="4"/>
      <c r="M2" s="9" t="s">
        <v>5</v>
      </c>
      <c r="N2" s="19">
        <f>K7</f>
        <v>0</v>
      </c>
    </row>
    <row r="3" spans="1:18" ht="25.35" customHeight="1" x14ac:dyDescent="0.25">
      <c r="A3" s="9" t="s">
        <v>6</v>
      </c>
      <c r="B3" s="24"/>
      <c r="C3" s="5"/>
      <c r="D3" s="9" t="s">
        <v>7</v>
      </c>
      <c r="E3" s="18" cm="1">
        <f t="array" aca="1" ref="E3" ca="1">IF(EDATE(TODAY(),0)&gt;=EDATE(EOMONTH("01/01/"&amp;B4,0),0),SUMPRODUCT((MONTH(Tabla1[Fecha factura / Fecha Recibí / Fecha pago dietas, adelantos…])=2)*Tabla1[Entrada])-SUMPRODUCT((MONTH(Tabla1[Fecha factura / Fecha Recibí / Fecha pago dietas, adelantos…])=2)*Tabla1[Salida])+E2,0)</f>
        <v>0</v>
      </c>
      <c r="F3" s="9" t="s">
        <v>8</v>
      </c>
      <c r="G3" s="18" cm="1">
        <f t="array" aca="1" ref="G3" ca="1">IF(EDATE(TODAY(),0)&gt;=EDATE(EOMONTH("01/04/"&amp;B4,0),0),SUMPRODUCT((MONTH(Tabla1[Fecha factura / Fecha Recibí / Fecha pago dietas, adelantos…])=5)*Tabla1[Entrada])-SUMPRODUCT((MONTH(Tabla1[Fecha factura / Fecha Recibí / Fecha pago dietas, adelantos…])=5)*Tabla1[Salida])+G2,0)</f>
        <v>0</v>
      </c>
      <c r="H3" s="9" t="s">
        <v>9</v>
      </c>
      <c r="I3" s="18" cm="1">
        <f t="array" aca="1" ref="I3" ca="1">IF(EDATE(TODAY(),0)&gt;=EDATE(EOMONTH("01/07/"&amp;B4,0),0),SUMPRODUCT((MONTH(Tabla1[Fecha factura / Fecha Recibí / Fecha pago dietas, adelantos…])=8)*Tabla1[Entrada])-SUMPRODUCT((MONTH(Tabla1[Fecha factura / Fecha Recibí / Fecha pago dietas, adelantos…])=8)*Tabla1[Salida])+I2,0)</f>
        <v>0</v>
      </c>
      <c r="J3" s="9" t="s">
        <v>10</v>
      </c>
      <c r="K3" s="18" cm="1">
        <f t="array" aca="1" ref="K3" ca="1">IF(EDATE(TODAY(),0)&gt;=EDATE(EOMONTH("01/10/"&amp;B4,0),0),SUMPRODUCT((MONTH(Tabla1[Fecha factura / Fecha Recibí / Fecha pago dietas, adelantos…])=11)*Tabla1[Entrada])-SUMPRODUCT((MONTH(Tabla1[Fecha factura / Fecha Recibí / Fecha pago dietas, adelantos…])=11)*Tabla1[Salida])+K2,0)</f>
        <v>0</v>
      </c>
      <c r="L3" s="4"/>
      <c r="M3" s="9" t="s">
        <v>11</v>
      </c>
      <c r="N3" s="18">
        <f>SUM(Tabla1[Entrada])-SUM(Tabla1[Salida])</f>
        <v>0</v>
      </c>
    </row>
    <row r="4" spans="1:18" ht="33" customHeight="1" x14ac:dyDescent="0.25">
      <c r="A4" s="9" t="s">
        <v>12</v>
      </c>
      <c r="B4" s="12">
        <v>2024</v>
      </c>
      <c r="C4" s="4"/>
      <c r="D4" s="9" t="s">
        <v>13</v>
      </c>
      <c r="E4" s="18" cm="1">
        <f t="array" aca="1" ref="E4" ca="1">IF(EDATE(TODAY(),0)&gt;=EDATE(EOMONTH("01/02/"&amp;B4,0),0),SUMPRODUCT((MONTH(Tabla1[Fecha factura / Fecha Recibí / Fecha pago dietas, adelantos…])=3)*Tabla1[Entrada])-SUMPRODUCT((MONTH(Tabla1[Fecha factura / Fecha Recibí / Fecha pago dietas, adelantos…])=3)*Tabla1[Salida])+E3,0)</f>
        <v>0</v>
      </c>
      <c r="F4" s="9" t="s">
        <v>14</v>
      </c>
      <c r="G4" s="18" cm="1">
        <f t="array" aca="1" ref="G4" ca="1">IF(EDATE(TODAY(),0)&gt;=EDATE(EOMONTH("01/05/"&amp;B4,0),0),SUMPRODUCT((MONTH(Tabla1[Fecha factura / Fecha Recibí / Fecha pago dietas, adelantos…])=6)*Tabla1[Entrada])-SUMPRODUCT((MONTH(Tabla1[Fecha factura / Fecha Recibí / Fecha pago dietas, adelantos…])=6)*Tabla1[Salida])+G3,0)</f>
        <v>0</v>
      </c>
      <c r="H4" s="9" t="s">
        <v>15</v>
      </c>
      <c r="I4" s="18" cm="1">
        <f t="array" aca="1" ref="I4" ca="1">IF(EDATE(TODAY(),0)&gt;=EDATE(EOMONTH("01/08/"&amp;B4,0),0),SUMPRODUCT((MONTH(Tabla1[Fecha factura / Fecha Recibí / Fecha pago dietas, adelantos…])=9)*Tabla1[Entrada])-SUMPRODUCT((MONTH(Tabla1[Fecha factura / Fecha Recibí / Fecha pago dietas, adelantos…])=9)*Tabla1[Salida])+I3,0)</f>
        <v>0</v>
      </c>
      <c r="J4" s="9" t="s">
        <v>16</v>
      </c>
      <c r="K4" s="18" cm="1">
        <f t="array" aca="1" ref="K4" ca="1">IF(EDATE(TODAY(),0)&gt;=EDATE(EOMONTH("01/11/"&amp;B4,0),0),SUMPRODUCT((MONTH(Tabla1[Fecha factura / Fecha Recibí / Fecha pago dietas, adelantos…])=12)*Tabla1[Entrada])-SUMPRODUCT((MONTH(Tabla1[Fecha factura / Fecha Recibí / Fecha pago dietas, adelantos…])=12)*Tabla1[Salida])+K3,0)</f>
        <v>0</v>
      </c>
      <c r="L4" s="4"/>
      <c r="M4" s="4"/>
      <c r="N4" s="4"/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8" s="2" customFormat="1" ht="45" x14ac:dyDescent="0.25">
      <c r="A6" s="20" t="s">
        <v>17</v>
      </c>
      <c r="B6" s="10" t="s">
        <v>18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0" t="s">
        <v>29</v>
      </c>
      <c r="N6" s="11" t="s">
        <v>30</v>
      </c>
      <c r="O6" s="36" t="s">
        <v>31</v>
      </c>
      <c r="P6" s="39" t="s">
        <v>32</v>
      </c>
      <c r="Q6" s="38" t="s">
        <v>33</v>
      </c>
    </row>
    <row r="7" spans="1:18" x14ac:dyDescent="0.25">
      <c r="A7" s="21"/>
      <c r="B7" s="1"/>
      <c r="C7" s="1"/>
      <c r="D7" s="1"/>
      <c r="E7" s="1"/>
      <c r="F7" s="1"/>
      <c r="G7" s="1"/>
      <c r="H7" s="1"/>
      <c r="I7" s="33"/>
      <c r="J7" s="34"/>
      <c r="K7" s="40"/>
      <c r="L7" s="22"/>
      <c r="M7" s="22"/>
      <c r="N7" s="23"/>
      <c r="O7" s="35"/>
      <c r="P7" s="37"/>
      <c r="Q7" s="35"/>
      <c r="R7" t="s">
        <v>37</v>
      </c>
    </row>
    <row r="8" spans="1:18" x14ac:dyDescent="0.25"/>
  </sheetData>
  <phoneticPr fontId="10" type="noConversion"/>
  <conditionalFormatting sqref="E2:E4">
    <cfRule type="cellIs" dxfId="11" priority="7" operator="greaterThan">
      <formula>700</formula>
    </cfRule>
  </conditionalFormatting>
  <conditionalFormatting sqref="E4">
    <cfRule type="cellIs" dxfId="10" priority="12" operator="greaterThan">
      <formula>700</formula>
    </cfRule>
  </conditionalFormatting>
  <conditionalFormatting sqref="G2:G4">
    <cfRule type="cellIs" dxfId="9" priority="6" operator="greaterThan">
      <formula>700</formula>
    </cfRule>
  </conditionalFormatting>
  <conditionalFormatting sqref="I2:I4">
    <cfRule type="cellIs" dxfId="8" priority="5" operator="greaterThan">
      <formula>700</formula>
    </cfRule>
  </conditionalFormatting>
  <conditionalFormatting sqref="I7">
    <cfRule type="cellIs" dxfId="7" priority="120" operator="greaterThan">
      <formula>0</formula>
    </cfRule>
  </conditionalFormatting>
  <conditionalFormatting sqref="J7">
    <cfRule type="cellIs" dxfId="6" priority="121" operator="greaterThan">
      <formula>0</formula>
    </cfRule>
  </conditionalFormatting>
  <conditionalFormatting sqref="K2:K4">
    <cfRule type="cellIs" dxfId="5" priority="4" operator="greaterThan">
      <formula>700</formula>
    </cfRule>
  </conditionalFormatting>
  <conditionalFormatting sqref="K7">
    <cfRule type="cellIs" dxfId="4" priority="82" operator="greaterThan">
      <formula>700</formula>
    </cfRule>
  </conditionalFormatting>
  <dataValidations count="6">
    <dataValidation type="list" allowBlank="1" showInputMessage="1" showErrorMessage="1" sqref="F7" xr:uid="{00000000-0002-0000-0000-000002000000}">
      <formula1>INDIRECT("TABLA11[DEVT]")</formula1>
    </dataValidation>
    <dataValidation type="list" allowBlank="1" showInputMessage="1" showErrorMessage="1" sqref="G7" xr:uid="{F563291F-8AB1-42F3-A7A3-464217713EC0}">
      <formula1>CONCEPTO</formula1>
    </dataValidation>
    <dataValidation type="list" allowBlank="1" showInputMessage="1" showErrorMessage="1" sqref="C7" xr:uid="{DAAADAC3-2319-4EC9-8D51-5769343804F8}">
      <formula1>INDIRECT("TABLA3[CLASE]")</formula1>
    </dataValidation>
    <dataValidation type="custom" errorStyle="warning" operator="greaterThanOrEqual" allowBlank="1" showInputMessage="1" showErrorMessage="1" errorTitle="FECHA INCORRECTA" error="Estás introduciendo una fecha incorrecta._x000a__x000a_Si es anterior a la de cierra, avisa a contabilidad para que lo tengan en cuenta." sqref="A7" xr:uid="{928DA16C-7358-454C-BBA7-8F9C98AC0430}">
      <formula1>AND(A7&gt;$B$2,YEAR(A7)=$B$4)</formula1>
    </dataValidation>
    <dataValidation type="list" allowBlank="1" showInputMessage="1" showErrorMessage="1" sqref="M7" xr:uid="{00000000-0002-0000-0000-000004000000}">
      <formula1>IF(C7&lt;&gt;"CHEQUE",INDIRECT("Tabla2[Todos los códigos]"),"")</formula1>
    </dataValidation>
    <dataValidation type="list" allowBlank="1" showInputMessage="1" showErrorMessage="1" sqref="L7" xr:uid="{00000000-0002-0000-0000-000003000000}">
      <formula1>IF(OR(C7="CHEQUE",C7="ENTREGA RECUPERACIÓN SALDO",C7="COSTE TARJETA (5€)"),"",INDIRECT("Tabla5[MESES]"))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R66"/>
  <sheetViews>
    <sheetView zoomScale="85" zoomScaleNormal="85" workbookViewId="0">
      <selection activeCell="I7" sqref="I7"/>
    </sheetView>
  </sheetViews>
  <sheetFormatPr baseColWidth="10" defaultColWidth="11.42578125" defaultRowHeight="15" x14ac:dyDescent="0.25"/>
  <cols>
    <col min="1" max="1" width="30" bestFit="1" customWidth="1"/>
    <col min="3" max="3" width="12" customWidth="1"/>
    <col min="5" max="5" width="38.140625" customWidth="1"/>
    <col min="6" max="6" width="12.42578125" customWidth="1"/>
    <col min="7" max="7" width="15" bestFit="1" customWidth="1"/>
    <col min="9" max="9" width="33.42578125" bestFit="1" customWidth="1"/>
    <col min="10" max="10" width="51.85546875" bestFit="1" customWidth="1"/>
    <col min="12" max="12" width="33.42578125" bestFit="1" customWidth="1"/>
    <col min="13" max="13" width="61.5703125" bestFit="1" customWidth="1"/>
    <col min="14" max="14" width="83.5703125" bestFit="1" customWidth="1"/>
    <col min="15" max="15" width="131.42578125" bestFit="1" customWidth="1"/>
    <col min="16" max="16" width="14" bestFit="1" customWidth="1"/>
    <col min="17" max="17" width="27.42578125" bestFit="1" customWidth="1"/>
    <col min="18" max="18" width="92.42578125" bestFit="1" customWidth="1"/>
  </cols>
  <sheetData>
    <row r="2" spans="1:18" s="3" customFormat="1" ht="30" x14ac:dyDescent="0.25">
      <c r="A2" s="8" t="s">
        <v>38</v>
      </c>
      <c r="C2" s="8" t="s">
        <v>39</v>
      </c>
      <c r="E2" s="3" t="s">
        <v>40</v>
      </c>
      <c r="G2" s="3" t="s">
        <v>41</v>
      </c>
      <c r="I2" s="31" t="s">
        <v>42</v>
      </c>
      <c r="J2" s="31" t="s">
        <v>43</v>
      </c>
      <c r="L2" s="25" t="s">
        <v>42</v>
      </c>
      <c r="M2" s="25" t="s">
        <v>43</v>
      </c>
      <c r="N2" s="25" t="s">
        <v>44</v>
      </c>
      <c r="O2" s="25" t="s">
        <v>45</v>
      </c>
      <c r="P2" s="25" t="s">
        <v>46</v>
      </c>
      <c r="Q2" s="25" t="s">
        <v>47</v>
      </c>
      <c r="R2" s="25" t="s">
        <v>48</v>
      </c>
    </row>
    <row r="3" spans="1:18" x14ac:dyDescent="0.25">
      <c r="A3" s="7" t="s">
        <v>34</v>
      </c>
      <c r="C3" s="16" t="s">
        <v>49</v>
      </c>
      <c r="E3" t="s">
        <v>50</v>
      </c>
      <c r="G3" s="32" t="s">
        <v>51</v>
      </c>
      <c r="I3" s="26" t="s">
        <v>52</v>
      </c>
      <c r="J3" s="26" t="s">
        <v>53</v>
      </c>
      <c r="L3" s="26" t="s">
        <v>52</v>
      </c>
      <c r="M3" s="26" t="s">
        <v>53</v>
      </c>
      <c r="N3" s="27" t="s">
        <v>54</v>
      </c>
      <c r="O3" s="27" t="str">
        <f t="shared" ref="O3:O4" si="0">M3&amp;"/"&amp;N3</f>
        <v>GASTOS 1ª NECESIDAD/TRANSPORTE PUBLICO 1ATP</v>
      </c>
      <c r="P3" s="27">
        <v>650000014</v>
      </c>
      <c r="Q3" s="27" t="s">
        <v>55</v>
      </c>
      <c r="R3" s="27" t="s">
        <v>56</v>
      </c>
    </row>
    <row r="4" spans="1:18" x14ac:dyDescent="0.25">
      <c r="A4" s="7" t="s">
        <v>57</v>
      </c>
      <c r="C4" s="16" t="s">
        <v>58</v>
      </c>
      <c r="E4" t="s">
        <v>59</v>
      </c>
      <c r="G4" s="32" t="s">
        <v>60</v>
      </c>
      <c r="I4" s="28" t="s">
        <v>61</v>
      </c>
      <c r="J4" s="28" t="s">
        <v>35</v>
      </c>
      <c r="L4" s="26" t="s">
        <v>52</v>
      </c>
      <c r="M4" s="26" t="s">
        <v>53</v>
      </c>
      <c r="N4" s="27" t="s">
        <v>62</v>
      </c>
      <c r="O4" s="27" t="str">
        <f t="shared" si="0"/>
        <v>GASTOS 1ª NECESIDAD/MEDICAMENTOS 1AM</v>
      </c>
      <c r="P4" s="27">
        <v>650000020</v>
      </c>
      <c r="Q4" s="27" t="s">
        <v>63</v>
      </c>
      <c r="R4" s="27" t="s">
        <v>64</v>
      </c>
    </row>
    <row r="5" spans="1:18" x14ac:dyDescent="0.25">
      <c r="A5" s="7" t="s">
        <v>65</v>
      </c>
      <c r="C5" s="16" t="s">
        <v>66</v>
      </c>
      <c r="E5" t="s">
        <v>67</v>
      </c>
      <c r="G5" s="32" t="s">
        <v>68</v>
      </c>
      <c r="I5" s="28" t="s">
        <v>61</v>
      </c>
      <c r="J5" s="28" t="s">
        <v>69</v>
      </c>
      <c r="L5" s="28" t="s">
        <v>61</v>
      </c>
      <c r="M5" s="28" t="s">
        <v>35</v>
      </c>
      <c r="N5" s="29" t="s">
        <v>70</v>
      </c>
      <c r="O5" s="29" t="s">
        <v>71</v>
      </c>
      <c r="P5" s="29">
        <v>650000025</v>
      </c>
      <c r="Q5" s="29" t="s">
        <v>72</v>
      </c>
      <c r="R5" s="29" t="s">
        <v>73</v>
      </c>
    </row>
    <row r="6" spans="1:18" x14ac:dyDescent="0.25">
      <c r="A6" s="7" t="s">
        <v>74</v>
      </c>
      <c r="C6" s="16" t="s">
        <v>75</v>
      </c>
      <c r="E6" t="s">
        <v>76</v>
      </c>
      <c r="G6" s="32" t="s">
        <v>77</v>
      </c>
      <c r="I6" s="28" t="s">
        <v>61</v>
      </c>
      <c r="J6" s="28" t="s">
        <v>78</v>
      </c>
      <c r="L6" s="28" t="s">
        <v>61</v>
      </c>
      <c r="M6" s="28" t="s">
        <v>35</v>
      </c>
      <c r="N6" s="29" t="s">
        <v>36</v>
      </c>
      <c r="O6" s="29" t="s">
        <v>79</v>
      </c>
      <c r="P6" s="29">
        <v>650000025</v>
      </c>
      <c r="Q6" s="29" t="s">
        <v>80</v>
      </c>
      <c r="R6" s="29" t="s">
        <v>73</v>
      </c>
    </row>
    <row r="7" spans="1:18" x14ac:dyDescent="0.25">
      <c r="A7" s="7" t="s">
        <v>81</v>
      </c>
      <c r="C7" s="16" t="s">
        <v>82</v>
      </c>
      <c r="E7" t="s">
        <v>83</v>
      </c>
      <c r="G7" s="32" t="s">
        <v>84</v>
      </c>
      <c r="I7" s="28" t="s">
        <v>61</v>
      </c>
      <c r="J7" s="28" t="s">
        <v>85</v>
      </c>
      <c r="L7" s="28" t="s">
        <v>61</v>
      </c>
      <c r="M7" s="28" t="s">
        <v>69</v>
      </c>
      <c r="N7" s="29" t="s">
        <v>86</v>
      </c>
      <c r="O7" s="29" t="s">
        <v>87</v>
      </c>
      <c r="P7" s="29">
        <v>650000011</v>
      </c>
      <c r="Q7" s="29" t="s">
        <v>88</v>
      </c>
      <c r="R7" s="29" t="s">
        <v>73</v>
      </c>
    </row>
    <row r="8" spans="1:18" x14ac:dyDescent="0.25">
      <c r="A8" s="7" t="s">
        <v>89</v>
      </c>
      <c r="C8" s="16" t="s">
        <v>90</v>
      </c>
      <c r="E8" t="s">
        <v>91</v>
      </c>
      <c r="G8" s="32" t="s">
        <v>92</v>
      </c>
      <c r="I8" s="28" t="s">
        <v>61</v>
      </c>
      <c r="J8" s="28" t="s">
        <v>93</v>
      </c>
      <c r="L8" s="28" t="s">
        <v>61</v>
      </c>
      <c r="M8" s="28" t="s">
        <v>69</v>
      </c>
      <c r="N8" s="29" t="s">
        <v>94</v>
      </c>
      <c r="O8" s="29" t="s">
        <v>95</v>
      </c>
      <c r="P8" s="29">
        <v>650000011</v>
      </c>
      <c r="Q8" s="29" t="s">
        <v>96</v>
      </c>
      <c r="R8" s="29" t="s">
        <v>73</v>
      </c>
    </row>
    <row r="9" spans="1:18" x14ac:dyDescent="0.25">
      <c r="A9" s="6" t="s">
        <v>97</v>
      </c>
      <c r="C9" s="16" t="s">
        <v>98</v>
      </c>
      <c r="E9" t="s">
        <v>99</v>
      </c>
      <c r="G9" s="32" t="s">
        <v>100</v>
      </c>
      <c r="I9" s="28" t="s">
        <v>61</v>
      </c>
      <c r="J9" s="28" t="s">
        <v>101</v>
      </c>
      <c r="L9" s="28" t="s">
        <v>61</v>
      </c>
      <c r="M9" s="28" t="s">
        <v>69</v>
      </c>
      <c r="N9" s="29" t="s">
        <v>102</v>
      </c>
      <c r="O9" s="29" t="s">
        <v>103</v>
      </c>
      <c r="P9" s="29">
        <v>650000011</v>
      </c>
      <c r="Q9" s="29" t="s">
        <v>104</v>
      </c>
      <c r="R9" s="29" t="s">
        <v>105</v>
      </c>
    </row>
    <row r="10" spans="1:18" x14ac:dyDescent="0.25">
      <c r="A10" s="6" t="s">
        <v>106</v>
      </c>
      <c r="C10" s="16" t="s">
        <v>107</v>
      </c>
      <c r="E10" t="s">
        <v>108</v>
      </c>
      <c r="G10" s="32" t="s">
        <v>109</v>
      </c>
      <c r="I10" s="28" t="s">
        <v>61</v>
      </c>
      <c r="J10" s="28" t="s">
        <v>110</v>
      </c>
      <c r="L10" s="28" t="s">
        <v>61</v>
      </c>
      <c r="M10" s="28" t="s">
        <v>69</v>
      </c>
      <c r="N10" s="29" t="s">
        <v>111</v>
      </c>
      <c r="O10" s="29" t="s">
        <v>112</v>
      </c>
      <c r="P10" s="29">
        <v>650000011</v>
      </c>
      <c r="Q10" s="29" t="s">
        <v>113</v>
      </c>
      <c r="R10" s="29" t="s">
        <v>114</v>
      </c>
    </row>
    <row r="11" spans="1:18" ht="25.5" x14ac:dyDescent="0.25">
      <c r="A11" s="6" t="s">
        <v>115</v>
      </c>
      <c r="C11" s="16" t="s">
        <v>116</v>
      </c>
      <c r="E11" t="s">
        <v>117</v>
      </c>
      <c r="G11" s="32" t="s">
        <v>118</v>
      </c>
      <c r="I11" s="28" t="s">
        <v>61</v>
      </c>
      <c r="J11" s="28" t="s">
        <v>119</v>
      </c>
      <c r="L11" s="28" t="s">
        <v>61</v>
      </c>
      <c r="M11" s="28" t="s">
        <v>69</v>
      </c>
      <c r="N11" s="29" t="s">
        <v>120</v>
      </c>
      <c r="O11" s="29" t="s">
        <v>121</v>
      </c>
      <c r="P11" s="29">
        <v>650000011</v>
      </c>
      <c r="Q11" s="29" t="s">
        <v>122</v>
      </c>
      <c r="R11" s="29" t="s">
        <v>114</v>
      </c>
    </row>
    <row r="12" spans="1:18" x14ac:dyDescent="0.25">
      <c r="A12" s="6" t="s">
        <v>123</v>
      </c>
      <c r="C12" s="16" t="s">
        <v>124</v>
      </c>
      <c r="E12" t="s">
        <v>125</v>
      </c>
      <c r="G12" s="32" t="s">
        <v>126</v>
      </c>
      <c r="I12" s="28" t="s">
        <v>61</v>
      </c>
      <c r="J12" s="28" t="s">
        <v>127</v>
      </c>
      <c r="L12" s="28" t="s">
        <v>61</v>
      </c>
      <c r="M12" s="28" t="s">
        <v>69</v>
      </c>
      <c r="N12" s="29" t="s">
        <v>128</v>
      </c>
      <c r="O12" s="29" t="s">
        <v>129</v>
      </c>
      <c r="P12" s="29">
        <v>650000011</v>
      </c>
      <c r="Q12" s="29" t="s">
        <v>130</v>
      </c>
      <c r="R12" s="29" t="s">
        <v>114</v>
      </c>
    </row>
    <row r="13" spans="1:18" x14ac:dyDescent="0.25">
      <c r="A13" s="6" t="s">
        <v>131</v>
      </c>
      <c r="C13" s="16" t="s">
        <v>132</v>
      </c>
      <c r="E13" t="s">
        <v>133</v>
      </c>
      <c r="G13" s="32" t="s">
        <v>134</v>
      </c>
      <c r="I13" s="28" t="s">
        <v>61</v>
      </c>
      <c r="J13" s="28" t="s">
        <v>135</v>
      </c>
      <c r="L13" s="28" t="s">
        <v>61</v>
      </c>
      <c r="M13" s="28" t="s">
        <v>69</v>
      </c>
      <c r="N13" s="29" t="s">
        <v>136</v>
      </c>
      <c r="O13" s="29" t="s">
        <v>137</v>
      </c>
      <c r="P13" s="29">
        <v>650000011</v>
      </c>
      <c r="Q13" s="29" t="s">
        <v>138</v>
      </c>
      <c r="R13" s="29" t="s">
        <v>114</v>
      </c>
    </row>
    <row r="14" spans="1:18" x14ac:dyDescent="0.25">
      <c r="A14" s="6" t="s">
        <v>139</v>
      </c>
      <c r="C14" s="16" t="s">
        <v>140</v>
      </c>
      <c r="E14" t="s">
        <v>141</v>
      </c>
      <c r="G14" s="32" t="s">
        <v>142</v>
      </c>
      <c r="I14" s="28" t="s">
        <v>61</v>
      </c>
      <c r="J14" s="28" t="s">
        <v>143</v>
      </c>
      <c r="L14" s="28" t="s">
        <v>61</v>
      </c>
      <c r="M14" s="28" t="s">
        <v>69</v>
      </c>
      <c r="N14" s="29" t="s">
        <v>144</v>
      </c>
      <c r="O14" s="29" t="s">
        <v>145</v>
      </c>
      <c r="P14" s="29">
        <v>650000011</v>
      </c>
      <c r="Q14" s="29" t="s">
        <v>146</v>
      </c>
      <c r="R14" s="29" t="s">
        <v>114</v>
      </c>
    </row>
    <row r="15" spans="1:18" x14ac:dyDescent="0.25">
      <c r="A15" s="14" t="s">
        <v>147</v>
      </c>
      <c r="C15" s="16" t="s">
        <v>148</v>
      </c>
      <c r="E15" t="s">
        <v>149</v>
      </c>
      <c r="I15" s="30" t="s">
        <v>150</v>
      </c>
      <c r="J15" s="30" t="s">
        <v>151</v>
      </c>
      <c r="L15" s="28" t="s">
        <v>61</v>
      </c>
      <c r="M15" s="28" t="s">
        <v>69</v>
      </c>
      <c r="N15" s="29" t="s">
        <v>152</v>
      </c>
      <c r="O15" s="29" t="s">
        <v>153</v>
      </c>
      <c r="P15" s="29">
        <v>650000011</v>
      </c>
      <c r="Q15" s="29" t="s">
        <v>154</v>
      </c>
      <c r="R15" s="29" t="s">
        <v>114</v>
      </c>
    </row>
    <row r="16" spans="1:18" x14ac:dyDescent="0.25">
      <c r="A16" s="15" t="s">
        <v>35</v>
      </c>
      <c r="C16" s="16" t="s">
        <v>155</v>
      </c>
      <c r="E16" t="s">
        <v>156</v>
      </c>
      <c r="I16" s="30" t="s">
        <v>150</v>
      </c>
      <c r="J16" s="30" t="s">
        <v>157</v>
      </c>
      <c r="L16" s="28" t="s">
        <v>61</v>
      </c>
      <c r="M16" s="28" t="s">
        <v>78</v>
      </c>
      <c r="N16" s="29" t="s">
        <v>158</v>
      </c>
      <c r="O16" s="29" t="s">
        <v>159</v>
      </c>
      <c r="P16" s="29">
        <v>650000024</v>
      </c>
      <c r="Q16" s="29" t="s">
        <v>160</v>
      </c>
      <c r="R16" s="29" t="s">
        <v>161</v>
      </c>
    </row>
    <row r="17" spans="1:18" x14ac:dyDescent="0.25">
      <c r="A17" s="15" t="s">
        <v>69</v>
      </c>
      <c r="C17" s="16" t="s">
        <v>162</v>
      </c>
      <c r="L17" s="28" t="s">
        <v>61</v>
      </c>
      <c r="M17" s="28" t="s">
        <v>85</v>
      </c>
      <c r="N17" s="29" t="s">
        <v>163</v>
      </c>
      <c r="O17" s="29" t="s">
        <v>164</v>
      </c>
      <c r="P17" s="28">
        <v>650000020</v>
      </c>
      <c r="Q17" s="29" t="s">
        <v>165</v>
      </c>
      <c r="R17" s="29" t="s">
        <v>161</v>
      </c>
    </row>
    <row r="18" spans="1:18" x14ac:dyDescent="0.25">
      <c r="A18" s="15" t="s">
        <v>78</v>
      </c>
      <c r="C18" s="16" t="s">
        <v>166</v>
      </c>
      <c r="I18" s="31"/>
      <c r="J18" s="31"/>
      <c r="K18" s="31"/>
      <c r="L18" s="28" t="s">
        <v>61</v>
      </c>
      <c r="M18" s="28" t="s">
        <v>85</v>
      </c>
      <c r="N18" s="29" t="s">
        <v>167</v>
      </c>
      <c r="O18" s="29" t="s">
        <v>168</v>
      </c>
      <c r="P18" s="28">
        <v>650000020</v>
      </c>
      <c r="Q18" s="29" t="s">
        <v>169</v>
      </c>
      <c r="R18" s="29" t="s">
        <v>170</v>
      </c>
    </row>
    <row r="19" spans="1:18" x14ac:dyDescent="0.25">
      <c r="A19" s="15" t="s">
        <v>85</v>
      </c>
      <c r="C19" s="16" t="s">
        <v>171</v>
      </c>
      <c r="E19" t="s">
        <v>172</v>
      </c>
      <c r="L19" s="28" t="s">
        <v>61</v>
      </c>
      <c r="M19" s="28" t="s">
        <v>85</v>
      </c>
      <c r="N19" s="29" t="s">
        <v>173</v>
      </c>
      <c r="O19" s="29" t="s">
        <v>174</v>
      </c>
      <c r="P19" s="28">
        <v>650000020</v>
      </c>
      <c r="Q19" s="29" t="s">
        <v>175</v>
      </c>
      <c r="R19" s="29" t="s">
        <v>176</v>
      </c>
    </row>
    <row r="20" spans="1:18" x14ac:dyDescent="0.25">
      <c r="A20" s="15" t="s">
        <v>93</v>
      </c>
      <c r="C20" s="16" t="s">
        <v>177</v>
      </c>
      <c r="E20">
        <v>249001950</v>
      </c>
      <c r="L20" s="28" t="s">
        <v>61</v>
      </c>
      <c r="M20" s="28" t="s">
        <v>85</v>
      </c>
      <c r="N20" s="29" t="s">
        <v>178</v>
      </c>
      <c r="O20" s="29" t="s">
        <v>179</v>
      </c>
      <c r="P20" s="28">
        <v>650000020</v>
      </c>
      <c r="Q20" s="29" t="s">
        <v>180</v>
      </c>
      <c r="R20" s="29" t="s">
        <v>176</v>
      </c>
    </row>
    <row r="21" spans="1:18" x14ac:dyDescent="0.25">
      <c r="A21" s="15" t="s">
        <v>101</v>
      </c>
      <c r="C21" s="16" t="s">
        <v>181</v>
      </c>
      <c r="L21" s="28" t="s">
        <v>61</v>
      </c>
      <c r="M21" s="28" t="s">
        <v>85</v>
      </c>
      <c r="N21" s="29" t="s">
        <v>182</v>
      </c>
      <c r="O21" s="29" t="s">
        <v>183</v>
      </c>
      <c r="P21" s="28">
        <v>650000020</v>
      </c>
      <c r="Q21" s="29" t="s">
        <v>184</v>
      </c>
      <c r="R21" s="29" t="s">
        <v>176</v>
      </c>
    </row>
    <row r="22" spans="1:18" x14ac:dyDescent="0.25">
      <c r="A22" s="15" t="s">
        <v>110</v>
      </c>
      <c r="C22" s="16" t="s">
        <v>185</v>
      </c>
      <c r="L22" s="28" t="s">
        <v>61</v>
      </c>
      <c r="M22" s="28" t="s">
        <v>93</v>
      </c>
      <c r="N22" s="29" t="s">
        <v>186</v>
      </c>
      <c r="O22" s="29" t="s">
        <v>187</v>
      </c>
      <c r="P22" s="28">
        <v>650000013</v>
      </c>
      <c r="Q22" s="29" t="s">
        <v>188</v>
      </c>
      <c r="R22" s="29" t="s">
        <v>189</v>
      </c>
    </row>
    <row r="23" spans="1:18" x14ac:dyDescent="0.25">
      <c r="A23" s="15" t="s">
        <v>119</v>
      </c>
      <c r="C23" s="16" t="s">
        <v>190</v>
      </c>
      <c r="L23" s="28" t="s">
        <v>61</v>
      </c>
      <c r="M23" s="28" t="s">
        <v>101</v>
      </c>
      <c r="N23" s="29" t="s">
        <v>191</v>
      </c>
      <c r="O23" s="29" t="s">
        <v>192</v>
      </c>
      <c r="P23" s="28">
        <v>650000015</v>
      </c>
      <c r="Q23" s="29" t="s">
        <v>193</v>
      </c>
      <c r="R23" s="29" t="s">
        <v>189</v>
      </c>
    </row>
    <row r="24" spans="1:18" x14ac:dyDescent="0.25">
      <c r="A24" s="15" t="s">
        <v>127</v>
      </c>
      <c r="C24" s="16" t="s">
        <v>194</v>
      </c>
      <c r="L24" s="28" t="s">
        <v>61</v>
      </c>
      <c r="M24" s="28" t="s">
        <v>101</v>
      </c>
      <c r="N24" s="29" t="s">
        <v>195</v>
      </c>
      <c r="O24" s="29" t="s">
        <v>196</v>
      </c>
      <c r="P24" s="28">
        <v>650000014</v>
      </c>
      <c r="Q24" s="29" t="s">
        <v>197</v>
      </c>
      <c r="R24" s="29" t="s">
        <v>198</v>
      </c>
    </row>
    <row r="25" spans="1:18" x14ac:dyDescent="0.25">
      <c r="A25" s="15" t="s">
        <v>135</v>
      </c>
      <c r="C25" s="17" t="s">
        <v>199</v>
      </c>
      <c r="L25" s="28" t="s">
        <v>61</v>
      </c>
      <c r="M25" s="28" t="s">
        <v>101</v>
      </c>
      <c r="N25" s="29" t="s">
        <v>200</v>
      </c>
      <c r="O25" s="29" t="s">
        <v>201</v>
      </c>
      <c r="P25" s="28">
        <v>650000015</v>
      </c>
      <c r="Q25" s="29" t="s">
        <v>202</v>
      </c>
      <c r="R25" s="29" t="s">
        <v>198</v>
      </c>
    </row>
    <row r="26" spans="1:18" x14ac:dyDescent="0.25">
      <c r="A26" s="15" t="s">
        <v>143</v>
      </c>
      <c r="C26" s="16" t="s">
        <v>203</v>
      </c>
      <c r="L26" s="28" t="s">
        <v>61</v>
      </c>
      <c r="M26" s="28" t="s">
        <v>101</v>
      </c>
      <c r="N26" s="28" t="s">
        <v>204</v>
      </c>
      <c r="O26" s="29" t="s">
        <v>205</v>
      </c>
      <c r="P26" s="28">
        <v>650000015</v>
      </c>
      <c r="Q26" s="28" t="s">
        <v>206</v>
      </c>
      <c r="R26" s="28" t="s">
        <v>198</v>
      </c>
    </row>
    <row r="27" spans="1:18" x14ac:dyDescent="0.25">
      <c r="C27" s="16" t="s">
        <v>207</v>
      </c>
      <c r="L27" s="28" t="s">
        <v>61</v>
      </c>
      <c r="M27" s="28" t="s">
        <v>101</v>
      </c>
      <c r="N27" s="28" t="s">
        <v>208</v>
      </c>
      <c r="O27" s="29" t="s">
        <v>209</v>
      </c>
      <c r="P27" s="28">
        <v>650000015</v>
      </c>
      <c r="Q27" s="28" t="s">
        <v>210</v>
      </c>
      <c r="R27" s="28" t="s">
        <v>198</v>
      </c>
    </row>
    <row r="28" spans="1:18" x14ac:dyDescent="0.25">
      <c r="C28" s="16" t="s">
        <v>211</v>
      </c>
      <c r="L28" s="28" t="s">
        <v>61</v>
      </c>
      <c r="M28" s="28" t="s">
        <v>101</v>
      </c>
      <c r="N28" s="28" t="s">
        <v>212</v>
      </c>
      <c r="O28" s="29" t="s">
        <v>213</v>
      </c>
      <c r="P28" s="28">
        <v>650000015</v>
      </c>
      <c r="Q28" s="28" t="s">
        <v>214</v>
      </c>
      <c r="R28" s="28" t="s">
        <v>198</v>
      </c>
    </row>
    <row r="29" spans="1:18" x14ac:dyDescent="0.25">
      <c r="C29" s="16" t="s">
        <v>215</v>
      </c>
      <c r="L29" s="28" t="s">
        <v>61</v>
      </c>
      <c r="M29" s="28" t="s">
        <v>110</v>
      </c>
      <c r="N29" s="28" t="s">
        <v>216</v>
      </c>
      <c r="O29" s="29" t="s">
        <v>217</v>
      </c>
      <c r="P29" s="28">
        <v>650000018</v>
      </c>
      <c r="Q29" s="28" t="s">
        <v>218</v>
      </c>
      <c r="R29" s="28" t="s">
        <v>198</v>
      </c>
    </row>
    <row r="30" spans="1:18" x14ac:dyDescent="0.25">
      <c r="A30" t="s">
        <v>219</v>
      </c>
      <c r="C30" s="16" t="s">
        <v>220</v>
      </c>
      <c r="L30" s="28" t="s">
        <v>61</v>
      </c>
      <c r="M30" s="28" t="s">
        <v>110</v>
      </c>
      <c r="N30" s="28" t="s">
        <v>221</v>
      </c>
      <c r="O30" s="29" t="s">
        <v>222</v>
      </c>
      <c r="P30" s="28">
        <v>650000018</v>
      </c>
      <c r="Q30" s="28" t="s">
        <v>223</v>
      </c>
      <c r="R30" s="28" t="s">
        <v>198</v>
      </c>
    </row>
    <row r="31" spans="1:18" x14ac:dyDescent="0.25">
      <c r="A31" t="s">
        <v>224</v>
      </c>
      <c r="C31" s="16" t="s">
        <v>225</v>
      </c>
      <c r="E31" t="s">
        <v>226</v>
      </c>
      <c r="L31" s="28" t="s">
        <v>61</v>
      </c>
      <c r="M31" s="28" t="s">
        <v>110</v>
      </c>
      <c r="N31" s="28" t="s">
        <v>227</v>
      </c>
      <c r="O31" s="29" t="s">
        <v>228</v>
      </c>
      <c r="P31" s="28">
        <v>650000018</v>
      </c>
      <c r="Q31" s="28" t="s">
        <v>229</v>
      </c>
      <c r="R31" s="28" t="s">
        <v>198</v>
      </c>
    </row>
    <row r="32" spans="1:18" x14ac:dyDescent="0.25">
      <c r="A32" t="s">
        <v>230</v>
      </c>
      <c r="C32" s="16" t="s">
        <v>231</v>
      </c>
      <c r="E32" t="s">
        <v>53</v>
      </c>
      <c r="L32" s="28" t="s">
        <v>61</v>
      </c>
      <c r="M32" s="28" t="s">
        <v>110</v>
      </c>
      <c r="N32" s="28" t="s">
        <v>232</v>
      </c>
      <c r="O32" s="29" t="s">
        <v>233</v>
      </c>
      <c r="P32" s="28">
        <v>650000018</v>
      </c>
      <c r="Q32" s="28" t="s">
        <v>234</v>
      </c>
      <c r="R32" s="28" t="s">
        <v>198</v>
      </c>
    </row>
    <row r="33" spans="1:18" x14ac:dyDescent="0.25">
      <c r="A33" t="s">
        <v>235</v>
      </c>
      <c r="C33" s="16" t="s">
        <v>236</v>
      </c>
      <c r="E33" t="s">
        <v>101</v>
      </c>
      <c r="L33" s="28" t="s">
        <v>61</v>
      </c>
      <c r="M33" s="28" t="s">
        <v>110</v>
      </c>
      <c r="N33" s="28" t="s">
        <v>237</v>
      </c>
      <c r="O33" s="29" t="s">
        <v>238</v>
      </c>
      <c r="P33" s="28">
        <v>650000018</v>
      </c>
      <c r="Q33" s="28" t="s">
        <v>239</v>
      </c>
      <c r="R33" s="28" t="s">
        <v>240</v>
      </c>
    </row>
    <row r="34" spans="1:18" x14ac:dyDescent="0.25">
      <c r="A34" t="s">
        <v>241</v>
      </c>
      <c r="C34" s="16" t="s">
        <v>242</v>
      </c>
      <c r="L34" s="28" t="s">
        <v>61</v>
      </c>
      <c r="M34" s="28" t="s">
        <v>110</v>
      </c>
      <c r="N34" s="28" t="s">
        <v>243</v>
      </c>
      <c r="O34" s="29" t="s">
        <v>244</v>
      </c>
      <c r="P34" s="28">
        <v>650000018</v>
      </c>
      <c r="Q34" s="28" t="s">
        <v>245</v>
      </c>
      <c r="R34" s="28" t="s">
        <v>246</v>
      </c>
    </row>
    <row r="35" spans="1:18" x14ac:dyDescent="0.25">
      <c r="A35" t="s">
        <v>78</v>
      </c>
      <c r="C35" s="16" t="s">
        <v>247</v>
      </c>
      <c r="E35" t="s">
        <v>248</v>
      </c>
      <c r="L35" s="28" t="s">
        <v>61</v>
      </c>
      <c r="M35" s="28" t="s">
        <v>110</v>
      </c>
      <c r="N35" s="28" t="s">
        <v>249</v>
      </c>
      <c r="O35" s="29" t="s">
        <v>250</v>
      </c>
      <c r="P35" s="28">
        <v>650000018</v>
      </c>
      <c r="Q35" s="28" t="s">
        <v>251</v>
      </c>
      <c r="R35" s="28" t="s">
        <v>246</v>
      </c>
    </row>
    <row r="36" spans="1:18" x14ac:dyDescent="0.25">
      <c r="A36" t="s">
        <v>85</v>
      </c>
      <c r="C36" s="16" t="s">
        <v>252</v>
      </c>
      <c r="E36" t="s">
        <v>224</v>
      </c>
      <c r="L36" s="28" t="s">
        <v>61</v>
      </c>
      <c r="M36" s="28" t="s">
        <v>110</v>
      </c>
      <c r="N36" s="28" t="s">
        <v>253</v>
      </c>
      <c r="O36" s="29" t="s">
        <v>254</v>
      </c>
      <c r="P36" s="28">
        <v>650000018</v>
      </c>
      <c r="Q36" s="28" t="s">
        <v>255</v>
      </c>
      <c r="R36" s="28" t="s">
        <v>246</v>
      </c>
    </row>
    <row r="37" spans="1:18" x14ac:dyDescent="0.25">
      <c r="A37" t="s">
        <v>93</v>
      </c>
      <c r="C37" s="16" t="s">
        <v>256</v>
      </c>
      <c r="E37" t="s">
        <v>257</v>
      </c>
      <c r="L37" s="28" t="s">
        <v>61</v>
      </c>
      <c r="M37" s="28" t="s">
        <v>110</v>
      </c>
      <c r="N37" s="28" t="s">
        <v>258</v>
      </c>
      <c r="O37" s="29" t="s">
        <v>259</v>
      </c>
      <c r="P37" s="28">
        <v>650000017</v>
      </c>
      <c r="Q37" s="28" t="s">
        <v>260</v>
      </c>
      <c r="R37" s="28" t="s">
        <v>246</v>
      </c>
    </row>
    <row r="38" spans="1:18" x14ac:dyDescent="0.25">
      <c r="A38" t="s">
        <v>101</v>
      </c>
      <c r="C38" s="16" t="s">
        <v>261</v>
      </c>
      <c r="E38" t="s">
        <v>262</v>
      </c>
      <c r="L38" s="28" t="s">
        <v>61</v>
      </c>
      <c r="M38" s="28" t="s">
        <v>110</v>
      </c>
      <c r="N38" s="28" t="s">
        <v>263</v>
      </c>
      <c r="O38" s="29" t="s">
        <v>264</v>
      </c>
      <c r="P38" s="28">
        <v>650000017</v>
      </c>
      <c r="Q38" s="28" t="s">
        <v>265</v>
      </c>
      <c r="R38" s="28" t="s">
        <v>246</v>
      </c>
    </row>
    <row r="39" spans="1:18" x14ac:dyDescent="0.25">
      <c r="A39" t="s">
        <v>110</v>
      </c>
      <c r="C39" s="16" t="s">
        <v>266</v>
      </c>
      <c r="E39" t="s">
        <v>267</v>
      </c>
      <c r="L39" s="28" t="s">
        <v>61</v>
      </c>
      <c r="M39" s="28" t="s">
        <v>119</v>
      </c>
      <c r="N39" s="28" t="s">
        <v>268</v>
      </c>
      <c r="O39" s="29" t="s">
        <v>269</v>
      </c>
      <c r="P39" s="28">
        <v>650000018</v>
      </c>
      <c r="Q39" s="28" t="s">
        <v>270</v>
      </c>
      <c r="R39" s="28" t="s">
        <v>271</v>
      </c>
    </row>
    <row r="40" spans="1:18" x14ac:dyDescent="0.25">
      <c r="A40" t="s">
        <v>119</v>
      </c>
      <c r="C40" s="16" t="s">
        <v>272</v>
      </c>
      <c r="E40" t="s">
        <v>273</v>
      </c>
      <c r="L40" s="28" t="s">
        <v>61</v>
      </c>
      <c r="M40" s="28" t="s">
        <v>119</v>
      </c>
      <c r="N40" s="28" t="s">
        <v>274</v>
      </c>
      <c r="O40" s="29" t="s">
        <v>275</v>
      </c>
      <c r="P40" s="28">
        <v>650000018</v>
      </c>
      <c r="Q40" s="28" t="s">
        <v>276</v>
      </c>
      <c r="R40" s="28" t="s">
        <v>277</v>
      </c>
    </row>
    <row r="41" spans="1:18" x14ac:dyDescent="0.25">
      <c r="A41" t="s">
        <v>127</v>
      </c>
      <c r="C41" s="16" t="s">
        <v>278</v>
      </c>
      <c r="E41" t="s">
        <v>279</v>
      </c>
      <c r="L41" s="28" t="s">
        <v>61</v>
      </c>
      <c r="M41" s="28" t="s">
        <v>127</v>
      </c>
      <c r="N41" s="28" t="s">
        <v>280</v>
      </c>
      <c r="O41" s="29" t="s">
        <v>281</v>
      </c>
      <c r="P41" s="28">
        <v>650000019</v>
      </c>
      <c r="Q41" s="28" t="s">
        <v>282</v>
      </c>
      <c r="R41" s="28" t="s">
        <v>277</v>
      </c>
    </row>
    <row r="42" spans="1:18" x14ac:dyDescent="0.25">
      <c r="A42" t="s">
        <v>135</v>
      </c>
      <c r="C42" s="16" t="s">
        <v>283</v>
      </c>
      <c r="L42" s="28" t="s">
        <v>61</v>
      </c>
      <c r="M42" s="28" t="s">
        <v>135</v>
      </c>
      <c r="N42" s="28" t="s">
        <v>284</v>
      </c>
      <c r="O42" s="29" t="s">
        <v>284</v>
      </c>
      <c r="P42" s="28">
        <v>650000023</v>
      </c>
      <c r="Q42" s="28" t="s">
        <v>285</v>
      </c>
      <c r="R42" s="28" t="s">
        <v>277</v>
      </c>
    </row>
    <row r="43" spans="1:18" x14ac:dyDescent="0.25">
      <c r="A43" t="s">
        <v>143</v>
      </c>
      <c r="C43" s="17" t="s">
        <v>286</v>
      </c>
      <c r="L43" s="28" t="s">
        <v>61</v>
      </c>
      <c r="M43" s="28" t="s">
        <v>143</v>
      </c>
      <c r="N43" s="28" t="s">
        <v>287</v>
      </c>
      <c r="O43" s="29" t="s">
        <v>288</v>
      </c>
      <c r="P43" s="28">
        <v>650000023</v>
      </c>
      <c r="Q43" s="28" t="s">
        <v>289</v>
      </c>
      <c r="R43" s="28" t="s">
        <v>277</v>
      </c>
    </row>
    <row r="44" spans="1:18" x14ac:dyDescent="0.25">
      <c r="C44" s="16" t="s">
        <v>290</v>
      </c>
      <c r="E44" t="s">
        <v>291</v>
      </c>
      <c r="L44" s="28" t="s">
        <v>61</v>
      </c>
      <c r="M44" s="28" t="s">
        <v>143</v>
      </c>
      <c r="N44" s="28" t="s">
        <v>292</v>
      </c>
      <c r="O44" s="29" t="s">
        <v>293</v>
      </c>
      <c r="P44" s="28">
        <v>650000015</v>
      </c>
      <c r="Q44" s="28" t="s">
        <v>294</v>
      </c>
      <c r="R44" s="28" t="s">
        <v>277</v>
      </c>
    </row>
    <row r="45" spans="1:18" x14ac:dyDescent="0.25">
      <c r="C45" s="16" t="s">
        <v>295</v>
      </c>
      <c r="E45" t="s">
        <v>53</v>
      </c>
      <c r="L45" s="28" t="s">
        <v>61</v>
      </c>
      <c r="M45" s="28" t="s">
        <v>143</v>
      </c>
      <c r="N45" s="28" t="s">
        <v>296</v>
      </c>
      <c r="O45" s="29" t="s">
        <v>297</v>
      </c>
      <c r="P45" s="28">
        <v>650000015</v>
      </c>
      <c r="Q45" s="28" t="s">
        <v>298</v>
      </c>
      <c r="R45" s="28" t="s">
        <v>277</v>
      </c>
    </row>
    <row r="46" spans="1:18" x14ac:dyDescent="0.25">
      <c r="A46" t="s">
        <v>299</v>
      </c>
      <c r="C46" s="16" t="s">
        <v>300</v>
      </c>
      <c r="E46" t="s">
        <v>101</v>
      </c>
      <c r="L46" s="30" t="s">
        <v>150</v>
      </c>
      <c r="M46" s="30" t="s">
        <v>151</v>
      </c>
      <c r="N46" s="30" t="s">
        <v>301</v>
      </c>
      <c r="O46" s="30" t="str">
        <f t="shared" ref="O46:O47" si="1">M46&amp;"/"&amp;N46</f>
        <v>MEDICAMENTOS/1AM</v>
      </c>
      <c r="P46" s="30">
        <v>650000020</v>
      </c>
      <c r="Q46" s="30" t="s">
        <v>302</v>
      </c>
      <c r="R46" s="30" t="s">
        <v>303</v>
      </c>
    </row>
    <row r="47" spans="1:18" x14ac:dyDescent="0.25">
      <c r="A47" t="s">
        <v>304</v>
      </c>
      <c r="C47" s="16" t="s">
        <v>305</v>
      </c>
      <c r="E47" t="s">
        <v>35</v>
      </c>
      <c r="L47" s="30" t="s">
        <v>150</v>
      </c>
      <c r="M47" s="30" t="s">
        <v>157</v>
      </c>
      <c r="N47" s="30" t="s">
        <v>306</v>
      </c>
      <c r="O47" s="30" t="str">
        <f t="shared" si="1"/>
        <v>TRANSPORTE PÚBLICO/1ATP</v>
      </c>
      <c r="P47" s="30">
        <v>650000014</v>
      </c>
      <c r="Q47" s="30" t="s">
        <v>307</v>
      </c>
      <c r="R47" s="30" t="s">
        <v>303</v>
      </c>
    </row>
    <row r="48" spans="1:18" x14ac:dyDescent="0.25">
      <c r="C48" s="16" t="s">
        <v>308</v>
      </c>
      <c r="E48" t="s">
        <v>69</v>
      </c>
    </row>
    <row r="49" spans="3:5" x14ac:dyDescent="0.25">
      <c r="C49" s="16" t="s">
        <v>309</v>
      </c>
      <c r="E49" t="s">
        <v>78</v>
      </c>
    </row>
    <row r="50" spans="3:5" x14ac:dyDescent="0.25">
      <c r="C50" s="16" t="s">
        <v>310</v>
      </c>
      <c r="E50" t="s">
        <v>85</v>
      </c>
    </row>
    <row r="51" spans="3:5" x14ac:dyDescent="0.25">
      <c r="C51" s="16" t="s">
        <v>311</v>
      </c>
      <c r="E51" t="s">
        <v>93</v>
      </c>
    </row>
    <row r="52" spans="3:5" x14ac:dyDescent="0.25">
      <c r="C52" s="16" t="s">
        <v>312</v>
      </c>
      <c r="E52" t="s">
        <v>110</v>
      </c>
    </row>
    <row r="53" spans="3:5" x14ac:dyDescent="0.25">
      <c r="C53" s="16" t="s">
        <v>313</v>
      </c>
      <c r="E53" t="s">
        <v>119</v>
      </c>
    </row>
    <row r="54" spans="3:5" x14ac:dyDescent="0.25">
      <c r="C54" s="16" t="s">
        <v>314</v>
      </c>
      <c r="E54" t="s">
        <v>127</v>
      </c>
    </row>
    <row r="55" spans="3:5" x14ac:dyDescent="0.25">
      <c r="C55" s="16" t="s">
        <v>315</v>
      </c>
      <c r="E55" t="s">
        <v>135</v>
      </c>
    </row>
    <row r="56" spans="3:5" x14ac:dyDescent="0.25">
      <c r="C56" s="16" t="s">
        <v>316</v>
      </c>
      <c r="E56" t="s">
        <v>143</v>
      </c>
    </row>
    <row r="57" spans="3:5" x14ac:dyDescent="0.25">
      <c r="C57" s="16" t="s">
        <v>317</v>
      </c>
      <c r="E57" t="s">
        <v>224</v>
      </c>
    </row>
    <row r="58" spans="3:5" x14ac:dyDescent="0.25">
      <c r="C58" s="16" t="s">
        <v>318</v>
      </c>
      <c r="E58" t="s">
        <v>230</v>
      </c>
    </row>
    <row r="59" spans="3:5" x14ac:dyDescent="0.25">
      <c r="C59" s="16" t="s">
        <v>319</v>
      </c>
      <c r="E59" t="s">
        <v>235</v>
      </c>
    </row>
    <row r="60" spans="3:5" x14ac:dyDescent="0.25">
      <c r="C60" s="16" t="s">
        <v>320</v>
      </c>
      <c r="E60" t="s">
        <v>241</v>
      </c>
    </row>
    <row r="61" spans="3:5" x14ac:dyDescent="0.25">
      <c r="C61" s="16" t="s">
        <v>321</v>
      </c>
      <c r="E61" t="s">
        <v>257</v>
      </c>
    </row>
    <row r="62" spans="3:5" x14ac:dyDescent="0.25">
      <c r="C62" s="16" t="s">
        <v>322</v>
      </c>
      <c r="E62" t="s">
        <v>262</v>
      </c>
    </row>
    <row r="63" spans="3:5" x14ac:dyDescent="0.25">
      <c r="C63" s="16" t="s">
        <v>323</v>
      </c>
      <c r="E63" t="s">
        <v>267</v>
      </c>
    </row>
    <row r="64" spans="3:5" x14ac:dyDescent="0.25">
      <c r="C64" s="16" t="s">
        <v>324</v>
      </c>
      <c r="E64" t="s">
        <v>273</v>
      </c>
    </row>
    <row r="65" spans="3:5" x14ac:dyDescent="0.25">
      <c r="C65" s="16" t="s">
        <v>325</v>
      </c>
      <c r="E65" t="s">
        <v>279</v>
      </c>
    </row>
    <row r="66" spans="3:5" x14ac:dyDescent="0.25">
      <c r="E66" t="s">
        <v>304</v>
      </c>
    </row>
  </sheetData>
  <conditionalFormatting sqref="G3:G14">
    <cfRule type="cellIs" dxfId="3" priority="1" operator="equal">
      <formula>"SELECCIONAR"</formula>
    </cfRule>
  </conditionalFormatting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BE2FE-EE76-4502-8F6A-DF870F25F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Caja Año 2024</vt:lpstr>
      <vt:lpstr>DATOS</vt:lpstr>
      <vt:lpstr>LISTA1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2024-05-27T17:26:20Z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2024-05-27T17:25:59Z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cdcb498b-82b7-47d1-9d1c-bd0568350b78</vt:lpwstr>
  </property>
  <property fmtid="{D5CDD505-2E9C-101B-9397-08002B2CF9AE}" pid="7" name="MSIP_Label_defa4170-0d19-0005-0004-bc88714345d2_ActionId">
    <vt:lpwstr>64769eb0-0b83-4c01-bd33-339a5f716724</vt:lpwstr>
  </property>
  <property fmtid="{D5CDD505-2E9C-101B-9397-08002B2CF9AE}" pid="8" name="MSIP_Label_defa4170-0d19-0005-0004-bc88714345d2_ContentBits">
    <vt:lpwstr>0</vt:lpwstr>
  </property>
</Properties>
</file>