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filterPrivacy="1" codeName="ThisWorkbook"/>
  <xr:revisionPtr revIDLastSave="6" documentId="13_ncr:1_{09567BB8-9EF6-4EAF-AF16-E59CCE3503FC}" xr6:coauthVersionLast="47" xr6:coauthVersionMax="47" xr10:uidLastSave="{830E1476-4601-4A1D-8D20-09F68CF56E19}"/>
  <bookViews>
    <workbookView xWindow="-120" yWindow="-120" windowWidth="20640" windowHeight="11040" activeTab="2" xr2:uid="{00000000-000D-0000-FFFF-FFFF00000000}"/>
  </bookViews>
  <sheets>
    <sheet name="Caja Año 2025" sheetId="20" r:id="rId1"/>
    <sheet name="Hoja1" sheetId="9" state="hidden" r:id="rId2"/>
    <sheet name="ARQUEO" sheetId="21" r:id="rId3"/>
    <sheet name="DATOS" sheetId="8" state="hidden" r:id="rId4"/>
  </sheets>
  <definedNames>
    <definedName name="_xlnm._FilterDatabase" localSheetId="0" hidden="1">'Caja Año 2025'!$O$6:$S$7</definedName>
    <definedName name="Arqueo" localSheetId="2">OFFSET(INDIRECT(CONCATENATE("'DATOS'!L",MATCH(#REF!,Tabla7[Concepto],0)+2)),0,1,COUNTIF(Tabla7[Concepto],#REF!),1)</definedName>
    <definedName name="Arqueo" localSheetId="0">OFFSET(INDIRECT(CONCATENATE("'DATOS'!L",MATCH(Tabla115[[#This Row],[Tipología de ayuda]],Tabla7[Concepto],0)+2)),0,1,COUNTIF(Tabla7[Concepto],Tabla115[[#This Row],[Tipología de ayuda]]),1)</definedName>
    <definedName name="Arqueo">OFFSET(INDIRECT(CONCATENATE("'DATOS'!L",MATCH(#REF!,Tabla7[Concepto],0)+2)),0,1,COUNTIF(Tabla7[Concepto],#REF!),1)</definedName>
    <definedName name="ArqueoNoviembre" localSheetId="2">#REF!</definedName>
    <definedName name="ArqueoNoviembre" localSheetId="0">Tabla115[Clase]</definedName>
    <definedName name="ArqueoNoviembre">#REF!</definedName>
    <definedName name="CONCEPTO" localSheetId="2">OFFSET(INDIRECT(CONCATENATE("'DATOS'!L",MATCH(#REF!,Tabla7[Concepto],0)+2)),0,1,COUNTIF(Tabla7[Concepto],#REF!),1)</definedName>
    <definedName name="CONCEPTO" localSheetId="0">OFFSET(INDIRECT(CONCATENATE("'DATOS'!L",MATCH(Tabla115[[#This Row],[Tipología de ayuda]],Tabla7[Concepto],0)+2)),0,1,COUNTIF(Tabla7[Concepto],Tabla115[[#This Row],[Tipología de ayuda]]),1)</definedName>
    <definedName name="CONCEPTO">OFFSET(INDIRECT(CONCATENATE("'DATOS'!L",MATCH(#REF!,Tabla7[Concepto],0)+2)),0,1,COUNTIF(Tabla7[Concepto],#REF!),1)</definedName>
    <definedName name="lista" localSheetId="2">#REF!</definedName>
    <definedName name="lista" localSheetId="0">Tabla115[Clase]</definedName>
    <definedName name="lista">#REF!</definedName>
    <definedName name="LISTA1" localSheetId="2">#REF!</definedName>
    <definedName name="LISTA1" localSheetId="0">Tabla115[Clase]</definedName>
    <definedName name="LIST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1" l="1"/>
  <c r="G3" i="20" a="1"/>
  <c r="G3" i="20"/>
  <c r="C18" i="21"/>
  <c r="N2" i="20" l="1"/>
  <c r="K7" i="20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C9" i="21" l="1"/>
  <c r="C12" i="21"/>
  <c r="C17" i="21"/>
  <c r="C20" i="21"/>
  <c r="C19" i="21"/>
  <c r="C16" i="21"/>
  <c r="C15" i="21"/>
  <c r="C14" i="21"/>
  <c r="C13" i="21"/>
  <c r="C11" i="21"/>
  <c r="C10" i="21"/>
  <c r="C8" i="21"/>
  <c r="C7" i="21"/>
  <c r="C6" i="21"/>
  <c r="C21" i="21" l="1"/>
  <c r="C24" i="21" s="1"/>
  <c r="G4" i="20" l="1" a="1"/>
  <c r="G4" i="20" s="1"/>
  <c r="I2" i="20" s="1" a="1"/>
  <c r="I2" i="20" s="1"/>
  <c r="I3" i="20" s="1" a="1"/>
  <c r="I3" i="20" s="1"/>
  <c r="I4" i="20" s="1" a="1"/>
  <c r="I4" i="20" s="1"/>
  <c r="K2" i="20" s="1" a="1"/>
  <c r="K2" i="20" s="1"/>
  <c r="K3" i="20" s="1" a="1"/>
  <c r="K3" i="20" s="1"/>
  <c r="K4" i="20" s="1" a="1"/>
  <c r="K4" i="20" s="1"/>
  <c r="N3" i="20"/>
  <c r="E2" i="20" a="1"/>
  <c r="E2" i="20" s="1"/>
  <c r="E3" i="20" s="1" a="1"/>
  <c r="E3" i="20" s="1"/>
  <c r="E4" i="20" s="1" a="1"/>
  <c r="E4" i="20" s="1"/>
  <c r="G2" i="20" s="1" a="1"/>
  <c r="G2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6" authorId="0" shapeId="0" xr:uid="{BB81E226-912D-472C-8FAB-CFED907DDFDF}">
      <text>
        <r>
          <rPr>
            <b/>
            <sz val="9"/>
            <color indexed="81"/>
            <rFont val="Tahoma"/>
            <family val="2"/>
          </rPr>
          <t xml:space="preserve">Usuaria: </t>
        </r>
        <r>
          <rPr>
            <sz val="9"/>
            <color indexed="81"/>
            <rFont val="Tahoma"/>
            <family val="2"/>
          </rPr>
          <t xml:space="preserve">Nombre y apellidos
</t>
        </r>
        <r>
          <rPr>
            <b/>
            <sz val="9"/>
            <color indexed="81"/>
            <rFont val="Tahoma"/>
            <family val="2"/>
          </rPr>
          <t>Trabajadora:</t>
        </r>
        <r>
          <rPr>
            <sz val="9"/>
            <color indexed="81"/>
            <rFont val="Tahoma"/>
            <family val="2"/>
          </rPr>
          <t xml:space="preserve"> Nombre y apellidos
</t>
        </r>
        <r>
          <rPr>
            <b/>
            <sz val="9"/>
            <color indexed="81"/>
            <rFont val="Tahoma"/>
            <family val="2"/>
          </rPr>
          <t>Empresa:</t>
        </r>
        <r>
          <rPr>
            <sz val="9"/>
            <color indexed="81"/>
            <rFont val="Tahoma"/>
            <family val="2"/>
          </rPr>
          <t xml:space="preserve"> Razón social</t>
        </r>
      </text>
    </comment>
    <comment ref="F6" authorId="0" shapeId="0" xr:uid="{3F0397B0-A4F6-41C4-94D4-5E1905E2139F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G6" authorId="0" shapeId="0" xr:uid="{18AD686D-689A-4183-8945-26DD0E4FBB8F}">
      <text>
        <r>
          <rPr>
            <b/>
            <sz val="9"/>
            <color indexed="81"/>
            <rFont val="Tahoma"/>
            <family val="2"/>
          </rPr>
          <t xml:space="preserve">Rellenar cuando sea:
- ayuda
- devolución
</t>
        </r>
      </text>
    </comment>
    <comment ref="H6" authorId="0" shapeId="0" xr:uid="{D05E01A4-9099-4F7F-9CE9-9F8C5B280E27}">
      <text>
        <r>
          <rPr>
            <b/>
            <sz val="9"/>
            <color indexed="81"/>
            <rFont val="Tahoma"/>
            <family val="2"/>
          </rPr>
          <t xml:space="preserve">FACTURA: </t>
        </r>
        <r>
          <rPr>
            <sz val="9"/>
            <color indexed="81"/>
            <rFont val="Tahoma"/>
            <family val="2"/>
          </rPr>
          <t>Número de factura / Concepto de la factura</t>
        </r>
        <r>
          <rPr>
            <b/>
            <sz val="9"/>
            <color indexed="81"/>
            <rFont val="Tahoma"/>
            <family val="2"/>
          </rPr>
          <t xml:space="preserve">
DIETA:
     - de kilometraje: </t>
        </r>
        <r>
          <rPr>
            <sz val="9"/>
            <color indexed="81"/>
            <rFont val="Tahoma"/>
            <family val="2"/>
          </rPr>
          <t>ddmmaa ddmmaa/kilometraje o metro o bus o taxi o parking o aparcamiento regulado vehiculo cear matricula destino  motivo del viaje</t>
        </r>
        <r>
          <rPr>
            <b/>
            <sz val="9"/>
            <color indexed="81"/>
            <rFont val="Tahoma"/>
            <family val="2"/>
          </rPr>
          <t xml:space="preserve">
     - de manutención: </t>
        </r>
        <r>
          <rPr>
            <sz val="9"/>
            <color indexed="81"/>
            <rFont val="Tahoma"/>
            <family val="2"/>
          </rPr>
          <t>ddmmaa ddmmaa/manutencion destino motivo del viaje</t>
        </r>
        <r>
          <rPr>
            <b/>
            <sz val="9"/>
            <color indexed="81"/>
            <rFont val="Tahoma"/>
            <family val="2"/>
          </rPr>
          <t xml:space="preserve">
DEVOLUCION: </t>
        </r>
        <r>
          <rPr>
            <sz val="9"/>
            <color indexed="81"/>
            <rFont val="Tahoma"/>
            <family val="2"/>
          </rPr>
          <t>DEVPAsiento de la ayuda original o DEVTAsiento de la ayuda original</t>
        </r>
      </text>
    </comment>
    <comment ref="K7" authorId="0" shapeId="0" xr:uid="{63B62BC3-49D5-4625-8544-7883184AF21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Saldo a 30/04/2024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heet1" description="Conexión a la consulta 'Sheet1' en el libr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<sst xmlns="http://schemas.openxmlformats.org/spreadsheetml/2006/main" count="2602" uniqueCount="708">
  <si>
    <t>Fecha cont.</t>
  </si>
  <si>
    <t>Saldo Enero</t>
  </si>
  <si>
    <t>Saldo Abril</t>
  </si>
  <si>
    <t>Saldo Julio</t>
  </si>
  <si>
    <t>Saldo Octubre</t>
  </si>
  <si>
    <t>Saldo Apertura</t>
  </si>
  <si>
    <t>Caja</t>
  </si>
  <si>
    <t>Saldo Febrero</t>
  </si>
  <si>
    <t>Saldo Mayo</t>
  </si>
  <si>
    <t>Saldo Agosto</t>
  </si>
  <si>
    <t>Saldo Noviembre</t>
  </si>
  <si>
    <t>Saldo Actual</t>
  </si>
  <si>
    <t>Año</t>
  </si>
  <si>
    <t>Saldo Marzo</t>
  </si>
  <si>
    <t>Saldo Junio</t>
  </si>
  <si>
    <t>Saldo Septiembre</t>
  </si>
  <si>
    <t>Saldo Diciembre</t>
  </si>
  <si>
    <t>Fecha factura / Fecha Recibí / Fecha pago dietas, adelantos…</t>
  </si>
  <si>
    <t>Asiento</t>
  </si>
  <si>
    <t>Clase</t>
  </si>
  <si>
    <t>Analítica</t>
  </si>
  <si>
    <t>Usuaria /  Trabajadora / Empresa</t>
  </si>
  <si>
    <t>Tipología de ayuda</t>
  </si>
  <si>
    <t>Subtipo</t>
  </si>
  <si>
    <t>Concepto: fra. / dieta / devolución</t>
  </si>
  <si>
    <t>Entrada</t>
  </si>
  <si>
    <t>Salida</t>
  </si>
  <si>
    <t>Saldo</t>
  </si>
  <si>
    <t>Mes Imputación</t>
  </si>
  <si>
    <t>Código Inmueble</t>
  </si>
  <si>
    <t>Observaciones</t>
  </si>
  <si>
    <t>Fecha inicio</t>
  </si>
  <si>
    <t>Fecha fin</t>
  </si>
  <si>
    <t>Área</t>
  </si>
  <si>
    <t>Contabilizado</t>
  </si>
  <si>
    <t>SALDO APERTURA</t>
  </si>
  <si>
    <t>ACTUACIÓN</t>
  </si>
  <si>
    <t>ÁREA</t>
  </si>
  <si>
    <t>CENTRO DE COSTE (ANALÍTICA)</t>
  </si>
  <si>
    <t>MES</t>
  </si>
  <si>
    <t>FECHA INICIO</t>
  </si>
  <si>
    <t>FECHA FIN</t>
  </si>
  <si>
    <t>Forma de pago</t>
  </si>
  <si>
    <t>Cuenta acreedora</t>
  </si>
  <si>
    <t>Actuación</t>
  </si>
  <si>
    <t>Concepto</t>
  </si>
  <si>
    <t>Relación con el proyecto</t>
  </si>
  <si>
    <t>Concepto/Relación con el proyecto</t>
  </si>
  <si>
    <t>CODIGO</t>
  </si>
  <si>
    <t>DESCRIPCIÓN ASIENTO</t>
  </si>
  <si>
    <t>ACTUACIÓN/CONCEPTO</t>
  </si>
  <si>
    <t>Nº DOCUMENTO</t>
  </si>
  <si>
    <t>AC PI VAL INICIAL 24 (24) 241111014</t>
  </si>
  <si>
    <t>CHEQUE</t>
  </si>
  <si>
    <t>GASTOS 1ª NECESIDAD</t>
  </si>
  <si>
    <t>TRANSPORTE PUBLICO 1ATP</t>
  </si>
  <si>
    <t>GASTOS 1ª NECESIDAD/TRANSPORTE PUBLICO 1ATP</t>
  </si>
  <si>
    <t>1ATP_Transp. pub.</t>
  </si>
  <si>
    <t>AC PI VAL INICIAL 24 (24) 241111014/GASTOS 1ª NECESIDAD</t>
  </si>
  <si>
    <t>1ATP</t>
  </si>
  <si>
    <t>AC PI ACOGIDA 24 (24) 241121024</t>
  </si>
  <si>
    <t>EFECTIVO</t>
  </si>
  <si>
    <t>MEDICAMENTOS 1AM</t>
  </si>
  <si>
    <t>GASTOS 1ª NECESIDAD/MEDICAMENTOS 1AM</t>
  </si>
  <si>
    <t>1AM_Farmacia</t>
  </si>
  <si>
    <t>1AM</t>
  </si>
  <si>
    <t>AC AH ACOGIDA 24 (24) 243121114</t>
  </si>
  <si>
    <t>TARJETA PREPAGO</t>
  </si>
  <si>
    <t>TRANSVERSAL_NACIMIENTO DE HIJOS</t>
  </si>
  <si>
    <t>ATNH</t>
  </si>
  <si>
    <t>TRANSVERSAL_NACIMIENTO DE HIJOS/ATNH</t>
  </si>
  <si>
    <t>ATNH_Nacimiento</t>
  </si>
  <si>
    <t>AC PI VAL INICIAL 24 (24) 241111014/TRANSVERSAL_NACIMIENTO DE HIJOS</t>
  </si>
  <si>
    <t>AC AH VUL 24 (24) 243131114</t>
  </si>
  <si>
    <t>TRANSFERENCIA</t>
  </si>
  <si>
    <t>TRANSVERSAL_AYUDAS DE CARÁCTER SANITARIO</t>
  </si>
  <si>
    <t>GAFAS ATSANGA</t>
  </si>
  <si>
    <t>TRANSVERSAL_AYUDAS DE CARÁCTER SANITARIO/GAFAS ATSANGA</t>
  </si>
  <si>
    <t>ATSANGA_Gafas</t>
  </si>
  <si>
    <t>AC PI VAL INICIAL 24 (24) 241111014/TRANSVERSAL_AYUDAS DE CARÁCTER SANITARIO</t>
  </si>
  <si>
    <t>ATSANGA</t>
  </si>
  <si>
    <t>AC PI VUL 24 (24) 241131024</t>
  </si>
  <si>
    <t>CHEQUE PORTADOR</t>
  </si>
  <si>
    <t>MATERIAL ORTOPROTÉSICO ATSANMO</t>
  </si>
  <si>
    <t>TRANSVERSAL_AYUDAS DE CARÁCTER SANITARIO/MATERIAL ORTOPROTÉSICO ATSANMO</t>
  </si>
  <si>
    <t>ATSANMO_Protesis</t>
  </si>
  <si>
    <t>ATSANMO</t>
  </si>
  <si>
    <t>AC PI TRANSIT 24 (24) 241171014</t>
  </si>
  <si>
    <t>TRATAMIENTOS DENTALES ATSANTDE</t>
  </si>
  <si>
    <t>TRANSVERSAL_AYUDAS DE CARÁCTER SANITARIO/TRATAMIENTOS DENTALES ATSANTDE</t>
  </si>
  <si>
    <t>ATSANTDE_Bucodentales</t>
  </si>
  <si>
    <t>ATSANTDE</t>
  </si>
  <si>
    <t>AH EMERG 23 (23) 233021114</t>
  </si>
  <si>
    <t>PRÓTESIS DENTALES REMOVIBLES ATSANPR</t>
  </si>
  <si>
    <t>TRANSVERSAL_AYUDAS DE CARÁCTER SANITARIO/PRÓTESIS DENTALES REMOVIBLES ATSANPR</t>
  </si>
  <si>
    <t>ATSANPR_Bucodentales</t>
  </si>
  <si>
    <t>ATSANPR</t>
  </si>
  <si>
    <t>Itinerarios Empleo Verde 226821604</t>
  </si>
  <si>
    <t>TRANSVERSAL_ADQUISICIÓN DE VESTUARIO</t>
  </si>
  <si>
    <t>ATVES</t>
  </si>
  <si>
    <t>TRANSVERSAL_ADQUISICIÓN DE VESTUARIO/ATVES</t>
  </si>
  <si>
    <t>ATVES_Vestuario</t>
  </si>
  <si>
    <t>AC PI VAL INICIAL 24 (24) 241111014/TRANSVERSAL_ADQUISICIÓN DE VESTUARIO</t>
  </si>
  <si>
    <t>TRANSVERSAL_TRANSPORTE Y DESPLAZAMIENTO PARA GESTIONES</t>
  </si>
  <si>
    <t>INCORPORACIÓN A DISPOSITIVO ATTPINCO</t>
  </si>
  <si>
    <t>TRANSVERSAL_TRANSPORTE Y DESPLAZAMIENTO PARA GESTIONES/INCORPORACIÓN A DISPOSITIVO ATTPINCO</t>
  </si>
  <si>
    <t>ATTPINCO_Incorporacion</t>
  </si>
  <si>
    <t>AC PI VAL INICIAL 24 (24) 241111014/TRANSVERSAL_TRANSPORTE Y DESPLAZAMIENTO PARA GESTIONES</t>
  </si>
  <si>
    <t>ATTPINCO</t>
  </si>
  <si>
    <t>INTRAPROVINCIAL TRANSPORTE SEGÚN TARIFA DEL TRANSPORTE PÚBLICO ATTPTIN</t>
  </si>
  <si>
    <t>TRANSVERSAL_TRANSPORTE Y DESPLAZAMIENTO PARA GESTIONES/INTRAPROVINCIAL TRANSPORTE SEGÚN TARIFA DEL TRANSPORTE PÚBLICO ATTPTIN</t>
  </si>
  <si>
    <t>ATTPTIN_Abono transporte</t>
  </si>
  <si>
    <t>ATTPTIN</t>
  </si>
  <si>
    <t>INTRAPROVINCIAL TAXIS ATTPTIN</t>
  </si>
  <si>
    <t>TRANSVERSAL_TRANSPORTE Y DESPLAZAMIENTO PARA GESTIONES/INTRAPROVINCIAL TAXIS ATTPTIN</t>
  </si>
  <si>
    <t>ATTPTIN_Taxi intraprov.</t>
  </si>
  <si>
    <t>EXTRAPROVINCIAL TRANSPORTE ATTPTEXT</t>
  </si>
  <si>
    <t>TRANSVERSAL_TRANSPORTE Y DESPLAZAMIENTO PARA GESTIONES/EXTRAPROVINCIAL TRANSPORTE ATTPTEXT</t>
  </si>
  <si>
    <t>ATTPTEXT_Transp. pub.</t>
  </si>
  <si>
    <t>ATTPTEXT</t>
  </si>
  <si>
    <t>EXTRAPROVINCIAL ALOJAMIENTO ATTPTEXA</t>
  </si>
  <si>
    <t>TRANSVERSAL_TRANSPORTE Y DESPLAZAMIENTO PARA GESTIONES/EXTRAPROVINCIAL ALOJAMIENTO ATTPTEXA</t>
  </si>
  <si>
    <t>ATTPTEXA_Alojamiento</t>
  </si>
  <si>
    <t>ATTPTEXA</t>
  </si>
  <si>
    <t>LOCALIZACIÓN</t>
  </si>
  <si>
    <t>DELEGACIÓN</t>
  </si>
  <si>
    <t>EXTRAPROVINCIAL MANUTENCIÓN ATTPTEXM</t>
  </si>
  <si>
    <t>TRANSVERSAL_TRANSPORTE Y DESPLAZAMIENTO PARA GESTIONES/EXTRAPROVINCIAL MANUTENCIÓN ATTPTEXM</t>
  </si>
  <si>
    <t>ATTPTEXM_Manutencion</t>
  </si>
  <si>
    <t>ATTPTEXM</t>
  </si>
  <si>
    <t>700_MADRID</t>
  </si>
  <si>
    <t>TRANSVERSAL_EDUCATIVAS</t>
  </si>
  <si>
    <t>EDUCACIÓN REGLADA ACTIVIDADES EXTRAESCOLARES ATEDUREXTR</t>
  </si>
  <si>
    <t>TRANSVERSAL_EDUCATIVAS/EDUCACIÓN REGLADA ACTIVIDADES EXTRAESCOLARES ATEDUREXTR</t>
  </si>
  <si>
    <t>ATEDUREXTR_Extraescolar</t>
  </si>
  <si>
    <t>AC PI VAL INICIAL 24 (24) 241111014/TRANSVERSAL_EDUCATIVAS</t>
  </si>
  <si>
    <t>ATEDUREXTR</t>
  </si>
  <si>
    <t>701_MADRID (CARABANCHEL)</t>
  </si>
  <si>
    <t>EDUCACIÓN REGLADA MATERIAL ESCOLAR ATEDURMATE</t>
  </si>
  <si>
    <t>TRANSVERSAL_EDUCATIVAS/EDUCACIÓN REGLADA MATERIAL ESCOLAR ATEDURMATE</t>
  </si>
  <si>
    <t>ATEDURMATE_Mat. Escolar</t>
  </si>
  <si>
    <t>ATEDURMATE</t>
  </si>
  <si>
    <t>710_MADRID (GETAFE)</t>
  </si>
  <si>
    <t>TRANSVERSAL_OBTENCIÓN DE DOCUMENTOS</t>
  </si>
  <si>
    <t>EXPEDICIÓN, HOMOLOGACIÓN Y TRAMITACIÓN DE DOCUMENTACIÓN ATDOCU</t>
  </si>
  <si>
    <t>TRANSVERSAL_OBTENCIÓN DE DOCUMENTOS/EXPEDICIÓN, HOMOLOGACIÓN Y TRAMITACIÓN DE DOCUMENTACIÓN ATDOCU</t>
  </si>
  <si>
    <t>ATDOCU_Documentacion</t>
  </si>
  <si>
    <t>AC PI VAL INICIAL 24 (24) 241111014/TRANSVERSAL_OBTENCIÓN DE DOCUMENTOS</t>
  </si>
  <si>
    <t>ATDOCU</t>
  </si>
  <si>
    <t>720_MADRID (LEGANÉS)</t>
  </si>
  <si>
    <t>TRANSVERSAL_AYUDAS PARA LA REAGRUPACIÓN FAMILIAR</t>
  </si>
  <si>
    <t>OBTENCIÓN DE DOCUMENTACIÓN ATREADOCU</t>
  </si>
  <si>
    <t>TRANSVERSAL_AYUDAS PARA LA REAGRUPACIÓN FAMILIAR/OBTENCIÓN DE DOCUMENTACIÓN ATREADOCU</t>
  </si>
  <si>
    <t>ATREADOCU_Documentacion</t>
  </si>
  <si>
    <t>AC PI VAL INICIAL 24 (24) 241111014/TRANSVERSAL_AYUDAS PARA LA REAGRUPACIÓN FAMILIAR</t>
  </si>
  <si>
    <t>ATREADOCU</t>
  </si>
  <si>
    <t>730_MADRID (RIVAS)</t>
  </si>
  <si>
    <t>VIAJES, TRASLADOS Y ESTANCIAS NECESARIOS PARA LA LLEGADA A ESPAÑA ATREALLEG</t>
  </si>
  <si>
    <t>TRANSVERSAL_AYUDAS PARA LA REAGRUPACIÓN FAMILIAR/VIAJES, TRASLADOS Y ESTANCIAS NECESARIOS PARA LA LLEGADA A ESPAÑA ATREALLEG</t>
  </si>
  <si>
    <t>ATREALLEG_Traslados</t>
  </si>
  <si>
    <t>ATREALLEG</t>
  </si>
  <si>
    <t>750_MADRID (MÓSTOLES)</t>
  </si>
  <si>
    <t>VIAJES, TRASLADOS Y ESTANCIAS EN ESPAÑA ATREAESTA</t>
  </si>
  <si>
    <t>TRANSVERSAL_AYUDAS PARA LA REAGRUPACIÓN FAMILIAR/VIAJES, TRASLADOS Y ESTANCIAS EN ESPAÑA ATREAESTA</t>
  </si>
  <si>
    <t>ATREAESTA_Traslados</t>
  </si>
  <si>
    <t>ATREAESTA</t>
  </si>
  <si>
    <t>760_MADRID (EL ESCORIAL)</t>
  </si>
  <si>
    <t>GASTOS DE BOLSILLO</t>
  </si>
  <si>
    <t>INDIVIDUAL 1FGBI</t>
  </si>
  <si>
    <t>GASTOS DE BOLSILLO/INDIVIDUAL 1FGBI</t>
  </si>
  <si>
    <t>1FGBI_Bolsillo</t>
  </si>
  <si>
    <t>AC PI ACOGIDA 24 (24) 241121024/GASTOS DE BOLSILLO</t>
  </si>
  <si>
    <t>1FGBI</t>
  </si>
  <si>
    <t>770_MADRID (ALCORCÓN)</t>
  </si>
  <si>
    <t>Menores de 18 años 1FGBM</t>
  </si>
  <si>
    <t>GASTOS DE BOLSILLO/Menores de 18 años 1FGBM</t>
  </si>
  <si>
    <t>1FGBM_Bolsillo</t>
  </si>
  <si>
    <t>1FGBM</t>
  </si>
  <si>
    <t>MANUTENCIÓN</t>
  </si>
  <si>
    <t>INDIVIDUAL 1FMI</t>
  </si>
  <si>
    <t>MANUTENCIÓN/INDIVIDUAL 1FMI</t>
  </si>
  <si>
    <t>1FMI_Manutencion</t>
  </si>
  <si>
    <t>AC PI ACOGIDA 24 (24) 241121024/MANUTENCIÓN</t>
  </si>
  <si>
    <t>1FMI</t>
  </si>
  <si>
    <t>UC2 1FMUC2</t>
  </si>
  <si>
    <t>MANUTENCIÓN/UC2 1FMUC2</t>
  </si>
  <si>
    <t>1FMUC2_Manutencion</t>
  </si>
  <si>
    <t>1FMUC2</t>
  </si>
  <si>
    <t>NACIMIENTO DE HIJOS</t>
  </si>
  <si>
    <t>UC3 1FMUC3</t>
  </si>
  <si>
    <t>MANUTENCIÓN/UC3 1FMUC3</t>
  </si>
  <si>
    <t>1FMUC3_Manutencion</t>
  </si>
  <si>
    <t>1FMUC3</t>
  </si>
  <si>
    <t>AYUDAS DE CARÁCTER SANITARIO</t>
  </si>
  <si>
    <t>UC4 1FMUC4</t>
  </si>
  <si>
    <t>MANUTENCIÓN/UC4 1FMUC4</t>
  </si>
  <si>
    <t>1FMUC4_Manutencion</t>
  </si>
  <si>
    <t>1FMUC4</t>
  </si>
  <si>
    <t>ADQUISICIÓN DE VESTUARIO</t>
  </si>
  <si>
    <t>UC5 1FMUC5</t>
  </si>
  <si>
    <t>MANUTENCIÓN/UC5 1FMUC5</t>
  </si>
  <si>
    <t>1FMUC5_Manutencion</t>
  </si>
  <si>
    <t>1FMUC5</t>
  </si>
  <si>
    <t>TRANSPORTE Y DESPLAZAMIENTO PARA GESTIONES</t>
  </si>
  <si>
    <t>UC6 1FMUC6</t>
  </si>
  <si>
    <t>MANUTENCIÓN/UC6 1FMUC6</t>
  </si>
  <si>
    <t>1FMUC6_Manutencion</t>
  </si>
  <si>
    <t>1FMUC6</t>
  </si>
  <si>
    <t>EDUCATIVAS</t>
  </si>
  <si>
    <t>UC7 1FMUC7</t>
  </si>
  <si>
    <t>MANUTENCIÓN/UC7 1FMUC7</t>
  </si>
  <si>
    <t>1FMUC7_Manutencion</t>
  </si>
  <si>
    <t>1FMUC7</t>
  </si>
  <si>
    <t>CONTEXTUALIZACIÓN Y HABILIDADES SOCIALES</t>
  </si>
  <si>
    <t>UC8 1FMUC8</t>
  </si>
  <si>
    <t>MANUTENCIÓN/UC8 1FMUC8</t>
  </si>
  <si>
    <t>1FMUC8_Manutencion</t>
  </si>
  <si>
    <t>1FMUC8</t>
  </si>
  <si>
    <t>OCIO</t>
  </si>
  <si>
    <t>UC9 o mas 1FMUC9</t>
  </si>
  <si>
    <t>MANUTENCIÓN/UC9 o mas 1FMUC9</t>
  </si>
  <si>
    <t>1FMUC9_Manutencion</t>
  </si>
  <si>
    <t>1FMUC9</t>
  </si>
  <si>
    <t>OBTENCIÓN DE DOCUMENTOS</t>
  </si>
  <si>
    <t>NACIMIENTO DE HIJOS/ATNH</t>
  </si>
  <si>
    <t>AC PI ACOGIDA 24 (24) 241121024/NACIMIENTO DE HIJOS</t>
  </si>
  <si>
    <t>AYUDAS PARA LA REAGRUPACIÓN FAMILIAR</t>
  </si>
  <si>
    <t>MEDICAMENTOS ATSANMED</t>
  </si>
  <si>
    <t>AYUDAS DE CARÁCTER SANITARIO/MEDICAMENTOS ATSANMED</t>
  </si>
  <si>
    <t>ATSANMED_Farmacia</t>
  </si>
  <si>
    <t>AC PI ACOGIDA 24 (24) 241121024/AYUDAS DE CARÁCTER SANITARIO</t>
  </si>
  <si>
    <t>ATSANMED</t>
  </si>
  <si>
    <t>AYUDAS DE CARÁCTER SANITARIO/GAFAS ATSANGA</t>
  </si>
  <si>
    <t>AYUDAS DE CARÁCTER SANITARIO/MATERIAL ORTOPROTÉSICO ATSANMO</t>
  </si>
  <si>
    <t>AYUDAS DE CARÁCTER SANITARIO/TRATAMIENTOS DENTALES ATSANTDE</t>
  </si>
  <si>
    <t>AYUDAS DE CARÁCTER SANITARIO/PRÓTESIS DENTALES REMOVIBLES ATSANPR</t>
  </si>
  <si>
    <t>ADQUISICIÓN DE VESTUARIO/ATVES</t>
  </si>
  <si>
    <t>AC PI ACOGIDA 24 (24) 241121024/ADQUISICIÓN DE VESTUARIO</t>
  </si>
  <si>
    <t>TRANSPORTE Y DESPLAZAMIENTO PARA GESTIONES/INCORPORACIÓN A DISPOSITIVO ATTPINCO</t>
  </si>
  <si>
    <t>AC PI ACOGIDA 24 (24) 241121024/TRANSPORTE Y DESPLAZAMIENTO PARA GESTIONES</t>
  </si>
  <si>
    <t>TRANSPORTE Y DESPLAZAMIENTO PARA GESTIONES/INTRAPROVINCIAL TRANSPORTE SEGÚN TARIFA DEL TRANSPORTE PÚBLICO ATTPTIN</t>
  </si>
  <si>
    <t>TRANSPORTE Y DESPLAZAMIENTO PARA GESTIONES/INTRAPROVINCIAL TAXIS ATTPTIN</t>
  </si>
  <si>
    <t>TRANSPORTE Y DESPLAZAMIENTO PARA GESTIONES/EXTRAPROVINCIAL TRANSPORTE ATTPTEXT</t>
  </si>
  <si>
    <t>TRANSPORTE Y DESPLAZAMIENTO PARA GESTIONES/EXTRAPROVINCIAL ALOJAMIENTO ATTPTEXA</t>
  </si>
  <si>
    <t>TRANSPORTE Y DESPLAZAMIENTO PARA GESTIONES/EXTRAPROVINCIAL MANUTENCIÓN ATTPTEXM</t>
  </si>
  <si>
    <t>AYUDAS DE BOLSILLO</t>
  </si>
  <si>
    <t>EDUCATIVAS/EDUCACIÓN REGLADA ACTIVIDADES EXTRAESCOLARES ATEDUREXTR</t>
  </si>
  <si>
    <t>AC PI ACOGIDA 24 (24) 241121024/EDUCATIVAS</t>
  </si>
  <si>
    <t>EDUCACIÓN REGLADA COMEDOR ESCOLAR ATEDURCOM</t>
  </si>
  <si>
    <t>EDUCATIVAS/EDUCACIÓN REGLADA COMEDOR ESCOLAR ATEDURCOM</t>
  </si>
  <si>
    <t>ATEDURCOM_Comedor</t>
  </si>
  <si>
    <t>ATEDURCOM</t>
  </si>
  <si>
    <t>TRANSPORTE PÚBLICO</t>
  </si>
  <si>
    <t>EDUCACIÓN REGLADA CUOTAS ASOC. MADRES Y PADRES ATEDURAMPA</t>
  </si>
  <si>
    <t>EDUCATIVAS/EDUCACIÓN REGLADA CUOTAS ASOC. MADRES Y PADRES ATEDURAMPA</t>
  </si>
  <si>
    <t>ATEDURAMPA_AMPA</t>
  </si>
  <si>
    <t>ATEDURAMPA</t>
  </si>
  <si>
    <t>TRANSPORTE (DESPLAZAMIENTOS EXCEPCIONALES)</t>
  </si>
  <si>
    <t>EDUCATIVAS/EDUCACIÓN REGLADA MATERIAL ESCOLAR ATEDURMATE</t>
  </si>
  <si>
    <t>AYUDA DE SALIDA</t>
  </si>
  <si>
    <t>EDUCACIÓN REGLADA MATRÍCULA ATEDURMA</t>
  </si>
  <si>
    <t>EDUCATIVAS/EDUCACIÓN REGLADA MATRÍCULA ATEDURMA</t>
  </si>
  <si>
    <t>ATEDURMA_Matricula</t>
  </si>
  <si>
    <t>ATEDURMA</t>
  </si>
  <si>
    <t>EDUCATIVAS-ESCUELA INFANTIL</t>
  </si>
  <si>
    <t>EDUCACIÓN REGLADA SEGURO ESCOLAR OBLIGATORIO ATEDURSEO</t>
  </si>
  <si>
    <t>EDUCATIVAS/EDUCACIÓN REGLADA SEGURO ESCOLAR OBLIGATORIO ATEDURSEO</t>
  </si>
  <si>
    <t>ATEDURSEO_Seguro esc.</t>
  </si>
  <si>
    <t>ATEDURSEO</t>
  </si>
  <si>
    <t>EDUCATIVAS-SEGURO ESCOLAR</t>
  </si>
  <si>
    <t>EDUCACIÓN REGLADA TRANSPORTE ESCOLAR ATEDURTPT</t>
  </si>
  <si>
    <t>EDUCATIVAS/EDUCACIÓN REGLADA TRANSPORTE ESCOLAR ATEDURTPT</t>
  </si>
  <si>
    <t>ATEDURTPT_Transp. esc.</t>
  </si>
  <si>
    <t>ATEDURTPT</t>
  </si>
  <si>
    <t>EDUCATIVAS-UNIFORMES ESCOLARES</t>
  </si>
  <si>
    <t>EDUCACIÓN REGLADA UNIFORMES ESCOLARES ATEDURUNI</t>
  </si>
  <si>
    <t>EDUCATIVAS/EDUCACIÓN REGLADA UNIFORMES ESCOLARES ATEDURUNI</t>
  </si>
  <si>
    <t>ATEDURUNI_Uniforme esc.</t>
  </si>
  <si>
    <t>ATEDURUNI</t>
  </si>
  <si>
    <t>EDUCATIVAS-COMEDOR ESCOLAR O BECA DE COMEDOR</t>
  </si>
  <si>
    <t>GUARDERÍA MATRÍCULA ATEDUGUMA</t>
  </si>
  <si>
    <t>EDUCATIVAS/GUARDERÍA MATRÍCULA ATEDUGUMA</t>
  </si>
  <si>
    <t>ATEDUGUMA_Matricula</t>
  </si>
  <si>
    <t>ATEDUGUMA</t>
  </si>
  <si>
    <t>EDUCATIVAS-TRANSPORTE ESCOLAR</t>
  </si>
  <si>
    <t>GUARDERÍA MENSUALIDAD ATEDUGUME</t>
  </si>
  <si>
    <t>EDUCATIVAS/GUARDERÍA MENSUALIDAD ATEDUGUME</t>
  </si>
  <si>
    <t>ATEDUGUME_Mes guarde</t>
  </si>
  <si>
    <t>ATEDUGUME</t>
  </si>
  <si>
    <t>EDUCATIVAS-CLASES EXTRAESCOLARES</t>
  </si>
  <si>
    <t>MATRÍCULA Y/O MENSUALIDADES ATCONMM</t>
  </si>
  <si>
    <t>CONTEXTUALIZACIÓN Y HABILIDADES SOCIALES/MATRÍCULA Y/O MENSUALIDADES ATCONMM</t>
  </si>
  <si>
    <t>ATCONMM_Matricula</t>
  </si>
  <si>
    <t>AC PI ACOGIDA 24 (24) 241121024/CONTEXTUALIZACIÓN Y HABILIDADES SOCIALES</t>
  </si>
  <si>
    <t>ATCONMM</t>
  </si>
  <si>
    <t>EDUCATIVAS-MATERIAL ESCOLAR</t>
  </si>
  <si>
    <t>MATERIAL DIDÁCTICO ATCONMAT</t>
  </si>
  <si>
    <t>CONTEXTUALIZACIÓN Y HABILIDADES SOCIALES/MATERIAL DIDÁCTICO ATCONMAT</t>
  </si>
  <si>
    <t>ATCONMAT_Mat. Didactico</t>
  </si>
  <si>
    <t>ATCONMAT</t>
  </si>
  <si>
    <t>ACTIVIDADES LÚDICO-EDUCATIVAS</t>
  </si>
  <si>
    <t>CAMPAMENTOS DE VERANO INFANTIL Y JUVENIL ATOCCAMP</t>
  </si>
  <si>
    <t>OCIO/CAMPAMENTOS DE VERANO INFANTIL Y JUVENIL ATOCCAMP</t>
  </si>
  <si>
    <t>ATOCCAMP_Campamento</t>
  </si>
  <si>
    <t>AC PI ACOGIDA 24 (24) 241121024/OCIO</t>
  </si>
  <si>
    <t>ATOCCAMP</t>
  </si>
  <si>
    <t>ACTIVIDADES CULTURALES</t>
  </si>
  <si>
    <t>OBTENCIÓN DE DOCUMENTOS/EXPEDICIÓN, HOMOLOGACIÓN Y TRAMITACIÓN DE DOCUMENTACIÓN ATDOCU</t>
  </si>
  <si>
    <t>AC PI ACOGIDA 24 (24) 241121024/OBTENCIÓN DE DOCUMENTOS</t>
  </si>
  <si>
    <t>EXCURSIONES Y CAMPAMENTOS DE VERANO INFANTILES Y JUVENILES</t>
  </si>
  <si>
    <t>AYUDAS PARA LA REAGRUPACIÓN FAMILIAR/OBTENCIÓN DE DOCUMENTACIÓN ATREADOCU</t>
  </si>
  <si>
    <t>AC PI ACOGIDA 24 (24) 241121024/AYUDAS PARA LA REAGRUPACIÓN FAMILIAR</t>
  </si>
  <si>
    <t>ACTIVIDADES DEPORTIVAS</t>
  </si>
  <si>
    <t>AYUDAS PARA LA REAGRUPACIÓN FAMILIAR/VIAJES, TRASLADOS Y ESTANCIAS NECESARIOS PARA LA LLEGADA A ESPAÑA ATREALLEG</t>
  </si>
  <si>
    <t>SANITARIAS-MEDICAMENTOS</t>
  </si>
  <si>
    <t>AYUDAS PARA LA REAGRUPACIÓN FAMILIAR/VIAJES, TRASLADOS Y ESTANCIAS EN ESPAÑA ATREAESTA</t>
  </si>
  <si>
    <t>SANITARIA-ATENCIÓN MÉDICA</t>
  </si>
  <si>
    <t>AC PI VUL 24 (24) 241131024/GASTOS DE BOLSILLO</t>
  </si>
  <si>
    <t xml:space="preserve">TRADUCCIÓN E INTERPRETACIÓN PARA LA REALIZACIÓN DE TRÁMITES </t>
  </si>
  <si>
    <t>EXPEDICIÓN Y HOMOLOGACIÓN</t>
  </si>
  <si>
    <t>AC PI VUL 24 (24) 241131024/MANUTENCIÓN</t>
  </si>
  <si>
    <t>AYUDAS EXTRAORDINARIAS GAFAS</t>
  </si>
  <si>
    <t>AYUDAS EXTRAORDINARIAS DENTALES TRATAMIENTOS</t>
  </si>
  <si>
    <t>AYUDAS EXTRAORDINARIAS DENTALES PRÓTESIS</t>
  </si>
  <si>
    <t>AYUDAS EXTRAORDINARIAS MATERIAL ORTOPROTÉSICO</t>
  </si>
  <si>
    <t>AC PI VUL 24 (24) 241131024/NACIMIENTO DE HIJOS</t>
  </si>
  <si>
    <t>AC PI VUL 24 (24) 241131024/AYUDAS DE CARÁCTER SANITARIO</t>
  </si>
  <si>
    <t>AC PI VUL 24 (24) 241131024/ADQUISICIÓN DE VESTUARIO</t>
  </si>
  <si>
    <t>AC PI VUL 24 (24) 241131024/TRANSPORTE Y DESPLAZAMIENTO PARA GESTIONES</t>
  </si>
  <si>
    <t>AC PI VUL 24 (24) 241131024/EDUCATIVAS</t>
  </si>
  <si>
    <t>MEDICAMENTOS</t>
  </si>
  <si>
    <t>AC PI VUL 24 (24) 241131024/CONTEXTUALIZACIÓN Y HABILIDADES SOCIALES</t>
  </si>
  <si>
    <t>AC PI VUL 24 (24) 241131024/OCIO</t>
  </si>
  <si>
    <t>AC PI VUL 24 (24) 241131024/OBTENCIÓN DE DOCUMENTOS</t>
  </si>
  <si>
    <t>AC PI VUL 24 (24) 241131024/AYUDAS PARA LA REAGRUPACIÓN FAMILIAR</t>
  </si>
  <si>
    <t>AHFGI</t>
  </si>
  <si>
    <t>AYUDAS DE BOLSILLO/AHFGI</t>
  </si>
  <si>
    <t>AHFGI_Bolsillo</t>
  </si>
  <si>
    <t>AC AH ACOGIDA 24 (24) 243121114/AYUDAS DE BOLSILLO</t>
  </si>
  <si>
    <t>AHFGM</t>
  </si>
  <si>
    <t>AYUDAS DE BOLSILLO/AHFGM</t>
  </si>
  <si>
    <t>AHFGM_Bolsillo</t>
  </si>
  <si>
    <t>AHMI</t>
  </si>
  <si>
    <t>MANUTENCIÓN/AHMI</t>
  </si>
  <si>
    <t>AHMI_Manutencion</t>
  </si>
  <si>
    <t>AC AH ACOGIDA 24 (24) 243121114/MANUTENCIÓN</t>
  </si>
  <si>
    <t>AHMI2</t>
  </si>
  <si>
    <t>MANUTENCIÓN/AHMI2</t>
  </si>
  <si>
    <t>AHMI2_Manutencion</t>
  </si>
  <si>
    <t>AHMI3</t>
  </si>
  <si>
    <t>MANUTENCIÓN/AHMI3</t>
  </si>
  <si>
    <t>AHMI3_Manutencion</t>
  </si>
  <si>
    <t>AHMI4</t>
  </si>
  <si>
    <t>MANUTENCIÓN/AHMI4</t>
  </si>
  <si>
    <t>AHMI4_Manutencion</t>
  </si>
  <si>
    <t>AHMI5</t>
  </si>
  <si>
    <t>MANUTENCIÓN/AHMI5</t>
  </si>
  <si>
    <t>AHMI5_Manutencion</t>
  </si>
  <si>
    <t>AHMI6</t>
  </si>
  <si>
    <t>MANUTENCIÓN/AHMI6</t>
  </si>
  <si>
    <t>AHMI6_Manutencion</t>
  </si>
  <si>
    <t>AHMI7</t>
  </si>
  <si>
    <t>MANUTENCIÓN/AHMI7</t>
  </si>
  <si>
    <t>AHMI7_Manutencion</t>
  </si>
  <si>
    <t>AHMI8</t>
  </si>
  <si>
    <t>MANUTENCIÓN/AHMI8</t>
  </si>
  <si>
    <t>AHMI8_Manutencion</t>
  </si>
  <si>
    <t>AHMI9</t>
  </si>
  <si>
    <t>MANUTENCIÓN/AHMI9</t>
  </si>
  <si>
    <t>AHMI9_Manutencion</t>
  </si>
  <si>
    <t>AHTPTIN</t>
  </si>
  <si>
    <t>TRANSPORTE PÚBLICO/AHTPTIN</t>
  </si>
  <si>
    <t>AHTPTIN_Transp. pub.</t>
  </si>
  <si>
    <t>AC AH ACOGIDA 24 (24) 243121114/TRANSPORTE PÚBLICO</t>
  </si>
  <si>
    <t>AHTPTEXA</t>
  </si>
  <si>
    <t>TRANSPORTE (DESPLAZAMIENTOS EXCEPCIONALES)/AHTPTEXA</t>
  </si>
  <si>
    <t>AHTPTEXA_Transp. pub.</t>
  </si>
  <si>
    <t>AC AH ACOGIDA 24 (24) 243121114/TRANSPORTE (DESPLAZAMIENTOS EXCEPCIONALES)</t>
  </si>
  <si>
    <t>AHTPTEXARD</t>
  </si>
  <si>
    <t>AYUDA DE SALIDA/AHTPTEXARD</t>
  </si>
  <si>
    <t>AHTPTEXARD_Salida</t>
  </si>
  <si>
    <t>AC AH ACOGIDA 24 (24) 243121114/AYUDA DE SALIDA</t>
  </si>
  <si>
    <t>AHTPTEXARD2</t>
  </si>
  <si>
    <t>AYUDA DE SALIDA/AHTPTEXARD2</t>
  </si>
  <si>
    <t>AHTPTEXARD2_Salida</t>
  </si>
  <si>
    <t>AHTPTEXARD3</t>
  </si>
  <si>
    <t>AYUDA DE SALIDA/AHTPTEXARD3</t>
  </si>
  <si>
    <t>AHTPTEXARD3_Salida</t>
  </si>
  <si>
    <t>AYUDAS BOLSILLO</t>
  </si>
  <si>
    <t>AHTPTEXARD4</t>
  </si>
  <si>
    <t>AYUDA DE SALIDA/AHTPTEXARD4</t>
  </si>
  <si>
    <t>AHTPTEXARD4_Salida</t>
  </si>
  <si>
    <t>AHTPTEXARD5</t>
  </si>
  <si>
    <t>AYUDA DE SALIDA/AHTPTEXARD5</t>
  </si>
  <si>
    <t>AHTPTEXARD5_Salida</t>
  </si>
  <si>
    <t>AHTPTEXARD6</t>
  </si>
  <si>
    <t>AYUDA DE SALIDA/AHTPTEXARD6</t>
  </si>
  <si>
    <t>AHTPTEXARD6_Salida</t>
  </si>
  <si>
    <t>AHTPTEXARD7</t>
  </si>
  <si>
    <t>AYUDA DE SALIDA/AHTPTEXARD7</t>
  </si>
  <si>
    <t>AHTPTEXARD7_Salida</t>
  </si>
  <si>
    <t>AHTPTEXARD8</t>
  </si>
  <si>
    <t>AYUDA DE SALIDA/AHTPTEXARD8</t>
  </si>
  <si>
    <t>AHTPTEXARD8_Salida</t>
  </si>
  <si>
    <t>AHTPTEXARD9</t>
  </si>
  <si>
    <t>AYUDA DE SALIDA/AHTPTEXARD9</t>
  </si>
  <si>
    <t>AHTPTEXARD9_Salida</t>
  </si>
  <si>
    <t>AHEDURMA</t>
  </si>
  <si>
    <t>EDUCATIVAS-ESCUELA INFANTIL/AHEDURMA</t>
  </si>
  <si>
    <t>AHEDURMA_Esc. Infantil</t>
  </si>
  <si>
    <t>AC AH ACOGIDA 24 (24) 243121114/EDUCATIVAS-ESCUELA INFANTIL</t>
  </si>
  <si>
    <t>AHEDURSEO</t>
  </si>
  <si>
    <t>EDUCATIVAS-SEGURO ESCOLAR/AHEDURSEO</t>
  </si>
  <si>
    <t>AHEDURSEO_Seguro esc.</t>
  </si>
  <si>
    <t>AC AH ACOGIDA 24 (24) 243121114/EDUCATIVAS-SEGURO ESCOLAR</t>
  </si>
  <si>
    <t>AHEDURUNI</t>
  </si>
  <si>
    <t>EDUCATIVAS-UNIFORMES ESCOLARES/AHEDURUNI</t>
  </si>
  <si>
    <t>AHEDURUNI_Uniforme esc.</t>
  </si>
  <si>
    <t>AC AH ACOGIDA 24 (24) 243121114/EDUCATIVAS-UNIFORMES ESCOLARES</t>
  </si>
  <si>
    <t>AHEDURCOM</t>
  </si>
  <si>
    <t>EDUCATIVAS-COMEDOR ESCOLAR O BECA DE COMEDOR/AHEDURCOM</t>
  </si>
  <si>
    <t>AHEDURCOM_Comedor</t>
  </si>
  <si>
    <t>AC AH ACOGIDA 24 (24) 243121114/EDUCATIVAS-COMEDOR ESCOLAR O BECA DE COMEDOR</t>
  </si>
  <si>
    <t>AHEDURTPT</t>
  </si>
  <si>
    <t>EDUCATIVAS-TRANSPORTE ESCOLAR/AHEDURTPT</t>
  </si>
  <si>
    <t>AHEDURTPT_Transp. esc.</t>
  </si>
  <si>
    <t>AC AH ACOGIDA 24 (24) 243121114/EDUCATIVAS-TRANSPORTE ESCOLAR</t>
  </si>
  <si>
    <t>AHEDUREXTR</t>
  </si>
  <si>
    <t>EDUCATIVAS-CLASES EXTRAESCOLARES/AHEDUREXTR</t>
  </si>
  <si>
    <t>AHEDUREXTR_Extraescolar</t>
  </si>
  <si>
    <t>AC AH ACOGIDA 24 (24) 243121114/EDUCATIVAS-CLASES EXTRAESCOLARES</t>
  </si>
  <si>
    <t>AHEDUESOMD</t>
  </si>
  <si>
    <t>EDUCATIVAS-MATERIAL ESCOLAR/AHEDUESOMD</t>
  </si>
  <si>
    <t>AHEDUESOMD_Mat. Escolar</t>
  </si>
  <si>
    <t>AC AH ACOGIDA 24 (24) 243121114/EDUCATIVAS-MATERIAL ESCOLAR</t>
  </si>
  <si>
    <t>AHEDUGUMD</t>
  </si>
  <si>
    <t>EDUCATIVAS-MATERIAL ESCOLAR/AHEDUGUMD</t>
  </si>
  <si>
    <t>AHEDUGUMD_Mat. Escolar</t>
  </si>
  <si>
    <t>AHEDUPREMD</t>
  </si>
  <si>
    <t>EDUCATIVAS-MATERIAL ESCOLAR/AHEDUPREMD</t>
  </si>
  <si>
    <t>AHEDUPREMD_Mat. Escolar</t>
  </si>
  <si>
    <t>AHEDUPRIMD</t>
  </si>
  <si>
    <t>EDUCATIVAS-MATERIAL ESCOLAR/AHEDUPRIMD</t>
  </si>
  <si>
    <t>AHEDUPRIMD_Mat. Escolar</t>
  </si>
  <si>
    <t>ACTIVIDADES LÚDICO-EDUCATIVAS/AHEDUREXTR</t>
  </si>
  <si>
    <t>AC AH ACOGIDA 24 (24) 243121114/ACTIVIDADES LÚDICO-EDUCATIVAS</t>
  </si>
  <si>
    <t>AHEDUEXTCUL</t>
  </si>
  <si>
    <t>ACTIVIDADES CULTURALES/AHEDUEXTCUL</t>
  </si>
  <si>
    <t>AHEDUEXTCUL_Actividades</t>
  </si>
  <si>
    <t>AC AH ACOGIDA 24 (24) 243121114/ACTIVIDADES CULTURALES</t>
  </si>
  <si>
    <t>AHATOCEX</t>
  </si>
  <si>
    <t>EXCURSIONES Y CAMPAMENTOS DE VERANO INFANTILES Y JUVENILES/AHATOCEX</t>
  </si>
  <si>
    <t>AHATOCEX_Excursion</t>
  </si>
  <si>
    <t>AC AH ACOGIDA 24 (24) 243121114/EXCURSIONES Y CAMPAMENTOS DE VERANO INFANTILES Y JUVENILES</t>
  </si>
  <si>
    <t>AHATODEP</t>
  </si>
  <si>
    <t>ACTIVIDADES DEPORTIVAS/AHATODEP</t>
  </si>
  <si>
    <t>AHATODEP_Actividades</t>
  </si>
  <si>
    <t>AC AH ACOGIDA 24 (24) 243121114/ACTIVIDADES DEPORTIVAS</t>
  </si>
  <si>
    <t>AHSANFA</t>
  </si>
  <si>
    <t>SANITARIAS-MEDICAMENTOS/AHSANFA</t>
  </si>
  <si>
    <t>AHSANFA_Farmacia</t>
  </si>
  <si>
    <t>AC AH ACOGIDA 24 (24) 243121114/SANITARIAS-MEDICAMENTOS</t>
  </si>
  <si>
    <t>AHSANNOCUB</t>
  </si>
  <si>
    <t>SANITARIA-ATENCIÓN MÉDICA/AHSANNOCUB</t>
  </si>
  <si>
    <t>AHSANNOCUB_Medica no SPS</t>
  </si>
  <si>
    <t>AC AH ACOGIDA 24 (24) 243121114/SANITARIA-ATENCIÓN MÉDICA</t>
  </si>
  <si>
    <t>AHTRADTRAM</t>
  </si>
  <si>
    <t>TRADUCCIÓN E INTERPRETACIÓN PARA LA REALIZACIÓN DE TRÁMITES /AHTRADTRAM</t>
  </si>
  <si>
    <t>AHTRADTRAM_Traduccion</t>
  </si>
  <si>
    <t xml:space="preserve">AC AH ACOGIDA 24 (24) 243121114/TRADUCCIÓN E INTERPRETACIÓN PARA LA REALIZACIÓN DE TRÁMITES </t>
  </si>
  <si>
    <t>AHDOCU</t>
  </si>
  <si>
    <t>EXPEDICIÓN Y HOMOLOGACIÓN/AHDOCU</t>
  </si>
  <si>
    <t>AHDOCU_Documentacion</t>
  </si>
  <si>
    <t>AC AH ACOGIDA 24 (24) 243121114/EXPEDICIÓN Y HOMOLOGACIÓN</t>
  </si>
  <si>
    <t>AHSAGA</t>
  </si>
  <si>
    <t>AYUDAS EXTRAORDINARIAS GAFAS/AHSAGA</t>
  </si>
  <si>
    <t>AHSAGA_Gafas</t>
  </si>
  <si>
    <t>AC AH ACOGIDA 24 (24) 243121114/AYUDAS EXTRAORDINARIAS GAFAS</t>
  </si>
  <si>
    <t>AHEXDE</t>
  </si>
  <si>
    <t>AYUDAS EXTRAORDINARIAS DENTALES TRATAMIENTOS/AHEXDE</t>
  </si>
  <si>
    <t>AHEXDE_Bucodentales</t>
  </si>
  <si>
    <t>AC AH ACOGIDA 24 (24) 243121114/AYUDAS EXTRAORDINARIAS DENTALES TRATAMIENTOS</t>
  </si>
  <si>
    <t>AYUDAS EXTRAORDINARIAS DENTALES PRÓTESIS/AHEXDE</t>
  </si>
  <si>
    <t>AC AH ACOGIDA 24 (24) 243121114/AYUDAS EXTRAORDINARIAS DENTALES PRÓTESIS</t>
  </si>
  <si>
    <t>AYUDAS EXTRAORDINARIAS MATERIAL ORTOPROTÉSICO/ATSANMO</t>
  </si>
  <si>
    <t>AC AH ACOGIDA 24 (24) 243121114/AYUDAS EXTRAORDINARIAS MATERIAL ORTOPROTÉSICO</t>
  </si>
  <si>
    <t>MEDICAMENTOS/1AM</t>
  </si>
  <si>
    <t>AC PI TRANSIT 24 (24) 241171014/MEDICAMENTOS</t>
  </si>
  <si>
    <t>TRANSPORTE PÚBLICO/1ATP</t>
  </si>
  <si>
    <t>AC PI TRANSIT 24 (24) 241171014/TRANSPORTE PÚBLICO</t>
  </si>
  <si>
    <t>AC AH VUL 24 (24) 243131114/AYUDAS DE BOLSILLO</t>
  </si>
  <si>
    <t>AC AH VUL 24 (24) 243131114/MANUTENCIÓN</t>
  </si>
  <si>
    <t>AC AH VUL 24 (24) 243131114/TRANSPORTE PÚBLICO</t>
  </si>
  <si>
    <t>AC AH VUL 24 (24) 243131114/TRANSPORTE (DESPLAZAMIENTOS EXCEPCIONALES)</t>
  </si>
  <si>
    <t>AC AH VUL 24 (24) 243131114/AYUDA DE SALIDA</t>
  </si>
  <si>
    <t>AC AH VUL 24 (24) 243131114/EDUCATIVAS-ESCUELA INFANTIL</t>
  </si>
  <si>
    <t>AC AH VUL 24 (24) 243131114/EDUCATIVAS-SEGURO ESCOLAR</t>
  </si>
  <si>
    <t>AC AH VUL 24 (24) 243131114/EDUCATIVAS-UNIFORMES ESCOLARES</t>
  </si>
  <si>
    <t>AC AH VUL 24 (24) 243131114/EDUCATIVAS-COMEDOR ESCOLAR O BECA DE COMEDOR</t>
  </si>
  <si>
    <t>AC AH VUL 24 (24) 243131114/EDUCATIVAS-TRANSPORTE ESCOLAR</t>
  </si>
  <si>
    <t>AC AH VUL 24 (24) 243131114/EDUCATIVAS-CLASES EXTRAESCOLARES</t>
  </si>
  <si>
    <t>AC AH VUL 24 (24) 243131114/EDUCATIVAS-MATERIAL ESCOLAR</t>
  </si>
  <si>
    <t>AC AH VUL 24 (24) 243131114/ACTIVIDADES LÚDICO-EDUCATIVAS</t>
  </si>
  <si>
    <t>AC AH VUL 24 (24) 243131114/ACTIVIDADES CULTURALES</t>
  </si>
  <si>
    <t>AC AH VUL 24 (24) 243131114/EXCURSIONES Y CAMPAMENTOS DE VERANO INFANTILES Y JUVENILES</t>
  </si>
  <si>
    <t>AC AH VUL 24 (24) 243131114/ACTIVIDADES DEPORTIVAS</t>
  </si>
  <si>
    <t>AC AH VUL 24 (24) 243131114/SANITARIAS-MEDICAMENTOS</t>
  </si>
  <si>
    <t>AC AH VUL 24 (24) 243131114/SANITARIA-ATENCIÓN MÉDICA</t>
  </si>
  <si>
    <t xml:space="preserve">AC AH VUL 24 (24) 243131114/TRADUCCIÓN E INTERPRETACIÓN PARA LA REALIZACIÓN DE TRÁMITES </t>
  </si>
  <si>
    <t>AC AH VUL 24 (24) 243131114/EXPEDICIÓN Y HOMOLOGACIÓN</t>
  </si>
  <si>
    <t>AC AH VUL 24 (24) 243131114/AYUDAS EXTRAORDINARIAS GAFAS</t>
  </si>
  <si>
    <t>AC AH VUL 24 (24) 243131114/AYUDAS EXTRAORDINARIAS DENTALES TRATAMIENTOS</t>
  </si>
  <si>
    <t>AC AH VUL 24 (24) 243131114/AYUDAS EXTRAORDINARIAS DENTALES PRÓTESIS</t>
  </si>
  <si>
    <t>AC AH VUL 24 (24) 243131114/AYUDAS EXTRAORDINARIAS MATERIAL ORTOPROTÉSICO</t>
  </si>
  <si>
    <t>AH EMERG 23 (23) 233021114/AYUDAS DE BOLSILLO</t>
  </si>
  <si>
    <t>AH EMERG 23 (23) 233021114/MANUTENCIÓN</t>
  </si>
  <si>
    <t>AH EMERG 23 (23) 233021114/TRANSPORTE PÚBLICO</t>
  </si>
  <si>
    <t>AH EMERG 23 (23) 233021114/TRANSPORTE (DESPLAZAMIENTOS EXCEPCIONALES)</t>
  </si>
  <si>
    <t>AH EMERG 23 (23) 233021114/AYUDA DE SALIDA</t>
  </si>
  <si>
    <t>AH EMERG 23 (23) 233021114/EDUCATIVAS-ESCUELA INFANTIL</t>
  </si>
  <si>
    <t>AH EMERG 23 (23) 233021114/EDUCATIVAS-SEGURO ESCOLAR</t>
  </si>
  <si>
    <t>AH EMERG 23 (23) 233021114/EDUCATIVAS-UNIFORMES ESCOLARES</t>
  </si>
  <si>
    <t>AH EMERG 23 (23) 233021114/EDUCATIVAS-COMEDOR ESCOLAR O BECA DE COMEDOR</t>
  </si>
  <si>
    <t>AH EMERG 23 (23) 233021114/EDUCATIVAS-TRANSPORTE ESCOLAR</t>
  </si>
  <si>
    <t>AH EMERG 23 (23) 233021114/EDUCATIVAS-CLASES EXTRAESCOLARES</t>
  </si>
  <si>
    <t>AH EMERG 23 (23) 233021114/EDUCATIVAS-MATERIAL ESCOLAR</t>
  </si>
  <si>
    <t>AH EMERG 23 (23) 233021114/ACTIVIDADES LÚDICO-EDUCATIVAS</t>
  </si>
  <si>
    <t>AH EMERG 23 (23) 233021114/ACTIVIDADES CULTURALES</t>
  </si>
  <si>
    <t>AH EMERG 23 (23) 233021114/EXCURSIONES Y CAMPAMENTOS DE VERANO INFANTILES Y JUVENILES</t>
  </si>
  <si>
    <t>AH EMERG 23 (23) 233021114/ACTIVIDADES DEPORTIVAS</t>
  </si>
  <si>
    <t>AH EMERG 23 (23) 233021114/SANITARIAS-MEDICAMENTOS</t>
  </si>
  <si>
    <t>AH EMERG 23 (23) 233021114/SANITARIA-ATENCIÓN MÉDICA</t>
  </si>
  <si>
    <t xml:space="preserve">AH EMERG 23 (23) 233021114/TRADUCCIÓN E INTERPRETACIÓN PARA LA REALIZACIÓN DE TRÁMITES </t>
  </si>
  <si>
    <t>AH EMERG 23 (23) 233021114/EXPEDICIÓN Y HOMOLOGACIÓN</t>
  </si>
  <si>
    <t>AH EMERG 23 (23) 233021114/AYUDAS EXTRAORDINARIAS GAFAS</t>
  </si>
  <si>
    <t>AH EMERG 23 (23) 233021114/AYUDAS EXTRAORDINARIAS DENTALES TRATAMIENTOS</t>
  </si>
  <si>
    <t>AH EMERG 23 (23) 233021114/AYUDAS EXTRAORDINARIAS DENTALES PRÓTESIS</t>
  </si>
  <si>
    <t>AH EMERG 23 (23) 233021114/AYUDAS EXTRAORDINARIAS MATERIAL ORTOPROTÉSICO</t>
  </si>
  <si>
    <t>COMISIÓN ESPAÑOLA DE AYUDA AL REFUGIADO - CEAR</t>
  </si>
  <si>
    <t>Arqueo de caja</t>
  </si>
  <si>
    <t>ENERO 2025</t>
  </si>
  <si>
    <r>
      <t xml:space="preserve">DISPOSITIVO                     </t>
    </r>
    <r>
      <rPr>
        <b/>
        <u/>
        <sz val="11"/>
        <color theme="1"/>
        <rFont val="Calibri"/>
        <family val="2"/>
        <scheme val="minor"/>
      </rPr>
      <t>07XXXX</t>
    </r>
  </si>
  <si>
    <t>Cantidad</t>
  </si>
  <si>
    <t>TOTAL</t>
  </si>
  <si>
    <t>Monedas 0,01 €</t>
  </si>
  <si>
    <t>Monedas 0,02 €</t>
  </si>
  <si>
    <t>Monedas 0,05 €</t>
  </si>
  <si>
    <t>Monedas 0,10 €</t>
  </si>
  <si>
    <t>Monedas 0,20 €</t>
  </si>
  <si>
    <t>Monedas 0,50 €</t>
  </si>
  <si>
    <t>Monedas 1 €</t>
  </si>
  <si>
    <t>Monedas 2 €</t>
  </si>
  <si>
    <t>Billetes 5 €</t>
  </si>
  <si>
    <t>Billetes 10 €</t>
  </si>
  <si>
    <t>Billetes 20 €</t>
  </si>
  <si>
    <t>Billetes 50 €</t>
  </si>
  <si>
    <t>Billetes 100 €</t>
  </si>
  <si>
    <t>Billetes 200 €</t>
  </si>
  <si>
    <t>Billetes 500 €</t>
  </si>
  <si>
    <t>TOTAL EFECTIVO</t>
  </si>
  <si>
    <t>TOTAL CAJA</t>
  </si>
  <si>
    <t>DIFERENCIA (Efectivo real - Efectivo teórico)</t>
  </si>
  <si>
    <t>(si el nº es positivo, significa que falta esta cantidad en efectivo. Averiguar el motivo)</t>
  </si>
  <si>
    <t>Vº Bº</t>
  </si>
  <si>
    <t>ADMIN 1</t>
  </si>
  <si>
    <t>ADMIN 2</t>
  </si>
  <si>
    <t>ADMINISTRACION</t>
  </si>
  <si>
    <t>PUESTO</t>
  </si>
  <si>
    <t>CLASE</t>
  </si>
  <si>
    <t>Todos los códigos</t>
  </si>
  <si>
    <t>MOTIVO</t>
  </si>
  <si>
    <t>Meses</t>
  </si>
  <si>
    <t>AYUDA</t>
  </si>
  <si>
    <t>070001</t>
  </si>
  <si>
    <t>DEVP FASE2</t>
  </si>
  <si>
    <t>01-ENERO</t>
  </si>
  <si>
    <t>AC PI VAL INICIAL 25 (25) 251111014</t>
  </si>
  <si>
    <t>DEVOLUCIÓN</t>
  </si>
  <si>
    <t>070002</t>
  </si>
  <si>
    <t>DEVP SPERS</t>
  </si>
  <si>
    <t>02-FEBRERO</t>
  </si>
  <si>
    <t>FACTURA</t>
  </si>
  <si>
    <t>070003</t>
  </si>
  <si>
    <t>DEVP ERAYU</t>
  </si>
  <si>
    <t>03-MARZO</t>
  </si>
  <si>
    <t>DIETA</t>
  </si>
  <si>
    <t>070006</t>
  </si>
  <si>
    <t>DEVP ERDAT</t>
  </si>
  <si>
    <t>04-ABRIL</t>
  </si>
  <si>
    <t>ADELANTO TRABAJADOR</t>
  </si>
  <si>
    <t>070008</t>
  </si>
  <si>
    <t>DEVP DOCUM</t>
  </si>
  <si>
    <t>05-MAYO</t>
  </si>
  <si>
    <t>ENTREGA RECUPERACIÓN SALDO</t>
  </si>
  <si>
    <t>070009</t>
  </si>
  <si>
    <t>DEVP ERDUP</t>
  </si>
  <si>
    <t>06-JUNIO</t>
  </si>
  <si>
    <t>COSTE TARJETA (5€)</t>
  </si>
  <si>
    <t>070010</t>
  </si>
  <si>
    <t>DEVP ERPER</t>
  </si>
  <si>
    <t>07-JULIO</t>
  </si>
  <si>
    <t>070011</t>
  </si>
  <si>
    <t>DEVT FASE2</t>
  </si>
  <si>
    <t>08-AGOSTO</t>
  </si>
  <si>
    <t>QR</t>
  </si>
  <si>
    <t>070012</t>
  </si>
  <si>
    <t>DEVT SPERS</t>
  </si>
  <si>
    <t>09-SEPTIEMBRE</t>
  </si>
  <si>
    <t>AC PI ACOGIDA 25 (25) 251121024</t>
  </si>
  <si>
    <t>ASIENTO DE APERTURA</t>
  </si>
  <si>
    <t>070013</t>
  </si>
  <si>
    <t>DEVT ERAYU</t>
  </si>
  <si>
    <t>10-OCTUBRE</t>
  </si>
  <si>
    <t>TRASPASO ENTRE CAJAS</t>
  </si>
  <si>
    <t>070014</t>
  </si>
  <si>
    <t>DEVT ERDAT</t>
  </si>
  <si>
    <t>11-NOVIEMBRE</t>
  </si>
  <si>
    <t>TRASPASO A LC</t>
  </si>
  <si>
    <t>070017</t>
  </si>
  <si>
    <t>DEVT DOCUM</t>
  </si>
  <si>
    <t>12-DICIEMBRE</t>
  </si>
  <si>
    <t>AT</t>
  </si>
  <si>
    <t>070018</t>
  </si>
  <si>
    <t>DEVT ERDUP</t>
  </si>
  <si>
    <t>070020</t>
  </si>
  <si>
    <t>DEVT ERPER</t>
  </si>
  <si>
    <t>070024</t>
  </si>
  <si>
    <t>070026</t>
  </si>
  <si>
    <t>070028</t>
  </si>
  <si>
    <t>900555</t>
  </si>
  <si>
    <t>070032</t>
  </si>
  <si>
    <t>070033</t>
  </si>
  <si>
    <t>070034</t>
  </si>
  <si>
    <t>AC PI VUL 25 (25) 251131024</t>
  </si>
  <si>
    <t>070036</t>
  </si>
  <si>
    <t>070044</t>
  </si>
  <si>
    <t>070045</t>
  </si>
  <si>
    <t>070046</t>
  </si>
  <si>
    <t>070051</t>
  </si>
  <si>
    <t>070052</t>
  </si>
  <si>
    <t>070053</t>
  </si>
  <si>
    <t>IS</t>
  </si>
  <si>
    <t>070056</t>
  </si>
  <si>
    <t>NECESIDADES BÁSICAS</t>
  </si>
  <si>
    <t>070057</t>
  </si>
  <si>
    <t>PA</t>
  </si>
  <si>
    <t>ALQUILER DE VIVIENDA</t>
  </si>
  <si>
    <t>070058</t>
  </si>
  <si>
    <t>FIANZAS, SEGURO DE ALQUILER Y/O GESTIÓN DE AGENCIA</t>
  </si>
  <si>
    <t>070059</t>
  </si>
  <si>
    <t>AC AH ACOGIDA 25 (25) 253121114</t>
  </si>
  <si>
    <t>TASAS ORGANISMOS Y SUMINISTROS</t>
  </si>
  <si>
    <t>070060</t>
  </si>
  <si>
    <t>070061</t>
  </si>
  <si>
    <t>PV</t>
  </si>
  <si>
    <t>070062</t>
  </si>
  <si>
    <t>071001</t>
  </si>
  <si>
    <t>EDUCATIVAS PARA FACILITAR LA FORMACIÓN OCUPACIONAL Y EL EMPLEO</t>
  </si>
  <si>
    <t>071002</t>
  </si>
  <si>
    <t>PREFORMACIÓN</t>
  </si>
  <si>
    <t>072001</t>
  </si>
  <si>
    <t>FORMACIÓN OCUPACIONAL Y RECICLAJE PROFESIONAL</t>
  </si>
  <si>
    <t>072002</t>
  </si>
  <si>
    <t>TRANSPORTE PARA ASISTENCIA A CURSOS DE FORMACIÓN O BÚSQUEDA ACTIVA DE EMPLEO</t>
  </si>
  <si>
    <t>072003</t>
  </si>
  <si>
    <t>EXPEDICIÓN, HOMOLOGACIÓN Y TRAMITACIÓN DOCUMENTOS</t>
  </si>
  <si>
    <t>072004</t>
  </si>
  <si>
    <t>072005</t>
  </si>
  <si>
    <t>072006</t>
  </si>
  <si>
    <t>DEVT</t>
  </si>
  <si>
    <t>072008</t>
  </si>
  <si>
    <t>RG</t>
  </si>
  <si>
    <t>072014</t>
  </si>
  <si>
    <t>ACOMPAÑAMIENTO SOCIAL Y APOYO ECONÓMICO</t>
  </si>
  <si>
    <t>072016</t>
  </si>
  <si>
    <t>072017</t>
  </si>
  <si>
    <t>072018</t>
  </si>
  <si>
    <t>Sí</t>
  </si>
  <si>
    <t>072019</t>
  </si>
  <si>
    <t>No</t>
  </si>
  <si>
    <t>072020</t>
  </si>
  <si>
    <t>073001</t>
  </si>
  <si>
    <t>073002</t>
  </si>
  <si>
    <t>073003</t>
  </si>
  <si>
    <t>073004</t>
  </si>
  <si>
    <t>073006</t>
  </si>
  <si>
    <t>073007</t>
  </si>
  <si>
    <t>AC AH VUL 25 (25) 253131114</t>
  </si>
  <si>
    <t>073009</t>
  </si>
  <si>
    <t>073010</t>
  </si>
  <si>
    <t>073011</t>
  </si>
  <si>
    <t>074003</t>
  </si>
  <si>
    <t>075001</t>
  </si>
  <si>
    <t>075002</t>
  </si>
  <si>
    <t>AYUDAS MONETARIAS SALIDA CENTROS (FIN DE ESTANCIA)</t>
  </si>
  <si>
    <t>075007</t>
  </si>
  <si>
    <t>075008</t>
  </si>
  <si>
    <t>075009</t>
  </si>
  <si>
    <t>075010</t>
  </si>
  <si>
    <t>075011</t>
  </si>
  <si>
    <t>075012</t>
  </si>
  <si>
    <t>075014</t>
  </si>
  <si>
    <t>076001</t>
  </si>
  <si>
    <t>077001</t>
  </si>
  <si>
    <t>077002</t>
  </si>
  <si>
    <t>CUENTA</t>
  </si>
  <si>
    <t>AC PI TRANSIT 25 (25) 251171014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</si>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</sst>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.00\ _€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9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rgb="FFFFE699"/>
        <bgColor rgb="FF000000"/>
      </patternFill>
    </fill>
    <fill>
      <patternFill patternType="solid">
        <fgColor rgb="FFFFE699"/>
        <bgColor rgb="FFE2EFDA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000000"/>
      </patternFill>
    </fill>
    <fill>
      <patternFill patternType="solid">
        <fgColor rgb="FFBFBFBF"/>
        <bgColor rgb="FFE2EFDA"/>
      </patternFill>
    </fill>
    <fill>
      <patternFill patternType="solid">
        <fgColor rgb="FFF8CBAD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rgb="FFF8CBAD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3" fillId="0" borderId="0"/>
    <xf numFmtId="0" fontId="5" fillId="0" borderId="0"/>
    <xf numFmtId="0" fontId="16" fillId="0" borderId="0"/>
  </cellStyleXfs>
  <cellXfs count="1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0" borderId="0" xfId="2"/>
    <xf numFmtId="49" fontId="0" fillId="0" borderId="6" xfId="0" applyNumberFormat="1" applyBorder="1"/>
    <xf numFmtId="49" fontId="0" fillId="0" borderId="4" xfId="0" applyNumberFormat="1" applyBorder="1"/>
    <xf numFmtId="0" fontId="1" fillId="0" borderId="0" xfId="2" applyFont="1"/>
    <xf numFmtId="0" fontId="5" fillId="5" borderId="0" xfId="3" applyFill="1"/>
    <xf numFmtId="0" fontId="3" fillId="5" borderId="0" xfId="2" applyFill="1"/>
    <xf numFmtId="0" fontId="5" fillId="2" borderId="0" xfId="3" applyFill="1"/>
    <xf numFmtId="0" fontId="3" fillId="2" borderId="0" xfId="2" applyFill="1"/>
    <xf numFmtId="0" fontId="0" fillId="6" borderId="0" xfId="2" applyFont="1" applyFill="1"/>
    <xf numFmtId="0" fontId="7" fillId="0" borderId="0" xfId="3" applyFont="1"/>
    <xf numFmtId="49" fontId="5" fillId="0" borderId="1" xfId="3" applyNumberFormat="1" applyBorder="1" applyAlignment="1">
      <alignment horizontal="center" vertical="center" wrapText="1"/>
    </xf>
    <xf numFmtId="0" fontId="3" fillId="8" borderId="0" xfId="2" applyFill="1"/>
    <xf numFmtId="0" fontId="3" fillId="9" borderId="0" xfId="2" applyFill="1"/>
    <xf numFmtId="0" fontId="5" fillId="10" borderId="0" xfId="3" applyFill="1"/>
    <xf numFmtId="0" fontId="5" fillId="11" borderId="0" xfId="3" applyFill="1"/>
    <xf numFmtId="0" fontId="0" fillId="12" borderId="0" xfId="2" applyFont="1" applyFill="1"/>
    <xf numFmtId="0" fontId="0" fillId="14" borderId="11" xfId="0" applyFill="1" applyBorder="1"/>
    <xf numFmtId="0" fontId="0" fillId="0" borderId="11" xfId="0" applyBorder="1"/>
    <xf numFmtId="0" fontId="4" fillId="4" borderId="11" xfId="0" applyFont="1" applyFill="1" applyBorder="1"/>
    <xf numFmtId="0" fontId="0" fillId="9" borderId="10" xfId="2" applyFont="1" applyFill="1" applyBorder="1"/>
    <xf numFmtId="0" fontId="5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15" borderId="12" xfId="0" applyFont="1" applyFill="1" applyBorder="1"/>
    <xf numFmtId="0" fontId="11" fillId="15" borderId="13" xfId="0" applyFont="1" applyFill="1" applyBorder="1"/>
    <xf numFmtId="0" fontId="11" fillId="15" borderId="14" xfId="0" applyFont="1" applyFill="1" applyBorder="1"/>
    <xf numFmtId="16" fontId="5" fillId="0" borderId="1" xfId="0" applyNumberFormat="1" applyFont="1" applyBorder="1" applyAlignment="1">
      <alignment wrapText="1"/>
    </xf>
    <xf numFmtId="14" fontId="12" fillId="0" borderId="9" xfId="0" applyNumberFormat="1" applyFont="1" applyBorder="1"/>
    <xf numFmtId="0" fontId="12" fillId="0" borderId="0" xfId="0" applyFont="1"/>
    <xf numFmtId="0" fontId="5" fillId="16" borderId="12" xfId="0" applyFont="1" applyFill="1" applyBorder="1"/>
    <xf numFmtId="0" fontId="5" fillId="16" borderId="13" xfId="0" applyFont="1" applyFill="1" applyBorder="1"/>
    <xf numFmtId="0" fontId="12" fillId="16" borderId="13" xfId="0" applyFont="1" applyFill="1" applyBorder="1"/>
    <xf numFmtId="0" fontId="12" fillId="16" borderId="14" xfId="0" applyFont="1" applyFill="1" applyBorder="1"/>
    <xf numFmtId="16" fontId="5" fillId="0" borderId="2" xfId="0" applyNumberFormat="1" applyFont="1" applyBorder="1" applyAlignment="1">
      <alignment wrapText="1"/>
    </xf>
    <xf numFmtId="14" fontId="12" fillId="0" borderId="8" xfId="0" applyNumberFormat="1" applyFont="1" applyBorder="1"/>
    <xf numFmtId="0" fontId="12" fillId="17" borderId="13" xfId="0" applyFont="1" applyFill="1" applyBorder="1"/>
    <xf numFmtId="0" fontId="12" fillId="17" borderId="14" xfId="0" applyFont="1" applyFill="1" applyBorder="1"/>
    <xf numFmtId="0" fontId="13" fillId="15" borderId="12" xfId="0" applyFont="1" applyFill="1" applyBorder="1"/>
    <xf numFmtId="0" fontId="13" fillId="15" borderId="14" xfId="0" applyFont="1" applyFill="1" applyBorder="1"/>
    <xf numFmtId="0" fontId="5" fillId="16" borderId="14" xfId="0" applyFont="1" applyFill="1" applyBorder="1"/>
    <xf numFmtId="0" fontId="5" fillId="18" borderId="12" xfId="0" applyFont="1" applyFill="1" applyBorder="1"/>
    <xf numFmtId="0" fontId="5" fillId="18" borderId="13" xfId="0" applyFont="1" applyFill="1" applyBorder="1"/>
    <xf numFmtId="0" fontId="12" fillId="18" borderId="13" xfId="0" applyFont="1" applyFill="1" applyBorder="1"/>
    <xf numFmtId="0" fontId="12" fillId="18" borderId="14" xfId="0" applyFont="1" applyFill="1" applyBorder="1"/>
    <xf numFmtId="0" fontId="5" fillId="18" borderId="14" xfId="0" applyFont="1" applyFill="1" applyBorder="1"/>
    <xf numFmtId="0" fontId="12" fillId="19" borderId="12" xfId="0" applyFont="1" applyFill="1" applyBorder="1"/>
    <xf numFmtId="0" fontId="12" fillId="19" borderId="14" xfId="0" applyFont="1" applyFill="1" applyBorder="1"/>
    <xf numFmtId="0" fontId="12" fillId="20" borderId="12" xfId="0" applyFont="1" applyFill="1" applyBorder="1"/>
    <xf numFmtId="0" fontId="12" fillId="20" borderId="14" xfId="0" applyFont="1" applyFill="1" applyBorder="1"/>
    <xf numFmtId="0" fontId="12" fillId="19" borderId="13" xfId="0" applyFont="1" applyFill="1" applyBorder="1"/>
    <xf numFmtId="0" fontId="5" fillId="21" borderId="12" xfId="0" applyFont="1" applyFill="1" applyBorder="1"/>
    <xf numFmtId="0" fontId="5" fillId="21" borderId="14" xfId="0" applyFont="1" applyFill="1" applyBorder="1"/>
    <xf numFmtId="0" fontId="12" fillId="22" borderId="12" xfId="0" applyFont="1" applyFill="1" applyBorder="1"/>
    <xf numFmtId="0" fontId="12" fillId="22" borderId="14" xfId="0" applyFont="1" applyFill="1" applyBorder="1"/>
    <xf numFmtId="0" fontId="5" fillId="23" borderId="12" xfId="0" applyFont="1" applyFill="1" applyBorder="1"/>
    <xf numFmtId="0" fontId="5" fillId="23" borderId="14" xfId="0" applyFont="1" applyFill="1" applyBorder="1"/>
    <xf numFmtId="0" fontId="12" fillId="20" borderId="13" xfId="0" applyFont="1" applyFill="1" applyBorder="1"/>
    <xf numFmtId="0" fontId="12" fillId="22" borderId="13" xfId="0" applyFont="1" applyFill="1" applyBorder="1"/>
    <xf numFmtId="0" fontId="12" fillId="24" borderId="12" xfId="0" applyFont="1" applyFill="1" applyBorder="1"/>
    <xf numFmtId="0" fontId="12" fillId="24" borderId="13" xfId="0" applyFont="1" applyFill="1" applyBorder="1"/>
    <xf numFmtId="0" fontId="12" fillId="24" borderId="14" xfId="0" applyFont="1" applyFill="1" applyBorder="1"/>
    <xf numFmtId="0" fontId="12" fillId="25" borderId="12" xfId="0" applyFont="1" applyFill="1" applyBorder="1"/>
    <xf numFmtId="0" fontId="12" fillId="25" borderId="13" xfId="0" applyFont="1" applyFill="1" applyBorder="1"/>
    <xf numFmtId="0" fontId="12" fillId="25" borderId="14" xfId="0" applyFont="1" applyFill="1" applyBorder="1"/>
    <xf numFmtId="0" fontId="14" fillId="15" borderId="1" xfId="0" applyFont="1" applyFill="1" applyBorder="1"/>
    <xf numFmtId="0" fontId="11" fillId="15" borderId="1" xfId="0" applyFont="1" applyFill="1" applyBorder="1"/>
    <xf numFmtId="0" fontId="15" fillId="0" borderId="2" xfId="0" applyFont="1" applyBorder="1"/>
    <xf numFmtId="0" fontId="12" fillId="26" borderId="1" xfId="0" applyFont="1" applyFill="1" applyBorder="1"/>
    <xf numFmtId="0" fontId="12" fillId="0" borderId="1" xfId="0" applyFont="1" applyBorder="1"/>
    <xf numFmtId="0" fontId="12" fillId="0" borderId="2" xfId="0" applyFont="1" applyBorder="1"/>
    <xf numFmtId="0" fontId="0" fillId="0" borderId="0" xfId="0" applyAlignment="1">
      <alignment vertical="center"/>
    </xf>
    <xf numFmtId="0" fontId="0" fillId="0" borderId="0" xfId="4" applyFont="1" applyAlignment="1">
      <alignment vertical="center"/>
    </xf>
    <xf numFmtId="49" fontId="0" fillId="0" borderId="0" xfId="4" applyNumberFormat="1" applyFont="1" applyAlignment="1">
      <alignment vertical="center"/>
    </xf>
    <xf numFmtId="4" fontId="0" fillId="0" borderId="0" xfId="4" applyNumberFormat="1" applyFont="1" applyAlignment="1">
      <alignment vertical="center"/>
    </xf>
    <xf numFmtId="4" fontId="17" fillId="0" borderId="0" xfId="4" applyNumberFormat="1" applyFont="1" applyAlignment="1">
      <alignment vertical="center"/>
    </xf>
    <xf numFmtId="165" fontId="0" fillId="0" borderId="0" xfId="4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18" fillId="2" borderId="0" xfId="0" applyFont="1" applyFill="1"/>
    <xf numFmtId="0" fontId="18" fillId="0" borderId="0" xfId="0" applyFont="1"/>
    <xf numFmtId="0" fontId="19" fillId="3" borderId="1" xfId="0" applyFont="1" applyFill="1" applyBorder="1" applyAlignment="1">
      <alignment horizontal="left" vertical="center" wrapText="1"/>
    </xf>
    <xf numFmtId="14" fontId="19" fillId="3" borderId="1" xfId="0" applyNumberFormat="1" applyFont="1" applyFill="1" applyBorder="1" applyAlignment="1">
      <alignment horizontal="center" vertical="center"/>
    </xf>
    <xf numFmtId="14" fontId="18" fillId="2" borderId="0" xfId="0" applyNumberFormat="1" applyFont="1" applyFill="1" applyAlignment="1">
      <alignment horizontal="center" vertical="center"/>
    </xf>
    <xf numFmtId="4" fontId="19" fillId="0" borderId="1" xfId="0" applyNumberFormat="1" applyFont="1" applyBorder="1" applyAlignment="1">
      <alignment horizontal="right" vertical="center"/>
    </xf>
    <xf numFmtId="2" fontId="19" fillId="3" borderId="1" xfId="0" applyNumberFormat="1" applyFont="1" applyFill="1" applyBorder="1" applyAlignment="1">
      <alignment horizontal="right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4" fontId="18" fillId="0" borderId="9" xfId="0" applyNumberFormat="1" applyFont="1" applyBorder="1"/>
    <xf numFmtId="0" fontId="18" fillId="0" borderId="1" xfId="0" applyFont="1" applyBorder="1"/>
    <xf numFmtId="164" fontId="20" fillId="13" borderId="1" xfId="0" applyNumberFormat="1" applyFont="1" applyFill="1" applyBorder="1"/>
    <xf numFmtId="164" fontId="21" fillId="0" borderId="1" xfId="0" applyNumberFormat="1" applyFont="1" applyBorder="1"/>
    <xf numFmtId="164" fontId="18" fillId="7" borderId="1" xfId="0" applyNumberFormat="1" applyFont="1" applyFill="1" applyBorder="1"/>
    <xf numFmtId="49" fontId="18" fillId="0" borderId="1" xfId="0" applyNumberFormat="1" applyFont="1" applyBorder="1"/>
    <xf numFmtId="0" fontId="18" fillId="0" borderId="7" xfId="0" applyFont="1" applyBorder="1"/>
    <xf numFmtId="0" fontId="12" fillId="26" borderId="15" xfId="0" applyFont="1" applyFill="1" applyBorder="1"/>
    <xf numFmtId="0" fontId="12" fillId="0" borderId="8" xfId="0" applyFont="1" applyBorder="1"/>
    <xf numFmtId="0" fontId="19" fillId="3" borderId="16" xfId="0" applyFont="1" applyFill="1" applyBorder="1" applyAlignment="1">
      <alignment horizontal="center" vertical="center" wrapText="1"/>
    </xf>
    <xf numFmtId="14" fontId="18" fillId="0" borderId="18" xfId="0" applyNumberFormat="1" applyFont="1" applyBorder="1"/>
    <xf numFmtId="0" fontId="18" fillId="0" borderId="19" xfId="0" applyFont="1" applyBorder="1"/>
    <xf numFmtId="164" fontId="20" fillId="13" borderId="19" xfId="0" applyNumberFormat="1" applyFont="1" applyFill="1" applyBorder="1"/>
    <xf numFmtId="164" fontId="21" fillId="0" borderId="19" xfId="0" applyNumberFormat="1" applyFont="1" applyBorder="1"/>
    <xf numFmtId="164" fontId="18" fillId="7" borderId="19" xfId="0" applyNumberFormat="1" applyFont="1" applyFill="1" applyBorder="1"/>
    <xf numFmtId="49" fontId="18" fillId="0" borderId="19" xfId="0" applyNumberFormat="1" applyFont="1" applyBorder="1"/>
    <xf numFmtId="0" fontId="18" fillId="0" borderId="20" xfId="0" applyFont="1" applyBorder="1"/>
    <xf numFmtId="14" fontId="22" fillId="0" borderId="17" xfId="0" applyNumberFormat="1" applyFont="1" applyBorder="1"/>
    <xf numFmtId="14" fontId="22" fillId="0" borderId="21" xfId="0" applyNumberFormat="1" applyFont="1" applyBorder="1"/>
    <xf numFmtId="0" fontId="22" fillId="0" borderId="21" xfId="0" applyFont="1" applyBorder="1"/>
    <xf numFmtId="0" fontId="22" fillId="0" borderId="1" xfId="0" applyFont="1" applyBorder="1"/>
    <xf numFmtId="4" fontId="24" fillId="0" borderId="0" xfId="0" applyNumberFormat="1" applyFont="1"/>
    <xf numFmtId="0" fontId="25" fillId="0" borderId="0" xfId="4" applyFont="1" applyAlignment="1">
      <alignment horizontal="right" vertical="center"/>
    </xf>
    <xf numFmtId="0" fontId="25" fillId="0" borderId="0" xfId="4" applyFont="1" applyAlignment="1">
      <alignment horizontal="left" vertical="center"/>
    </xf>
    <xf numFmtId="0" fontId="0" fillId="28" borderId="0" xfId="4" applyFont="1" applyFill="1" applyAlignment="1">
      <alignment vertical="center"/>
    </xf>
    <xf numFmtId="0" fontId="0" fillId="0" borderId="0" xfId="0" applyAlignment="1">
      <alignment horizontal="left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27" borderId="1" xfId="0" applyFont="1" applyFill="1" applyBorder="1" applyAlignment="1">
      <alignment horizontal="center"/>
    </xf>
  </cellXfs>
  <cellStyles count="5">
    <cellStyle name="Normal" xfId="0" builtinId="0"/>
    <cellStyle name="Normal 13" xfId="1" xr:uid="{00000000-0005-0000-0000-000001000000}"/>
    <cellStyle name="Normal 2 2" xfId="3" xr:uid="{00000000-0005-0000-0000-000002000000}"/>
    <cellStyle name="Normal 4" xfId="4" xr:uid="{96AE4F16-B199-4254-A64F-442CFFC35F9B}"/>
    <cellStyle name="Normal 4 2" xfId="2" xr:uid="{00000000-0005-0000-0000-000003000000}"/>
  </cellStyles>
  <dxfs count="61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,##0.00_ ;[Red]\-#,##0.00\ "/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rgb="FFFF0000"/>
        <name val="Calibri"/>
        <family val="2"/>
        <scheme val="minor"/>
      </font>
      <numFmt numFmtId="164" formatCode="#,##0.00_ ;[Red]\-#,##0.00\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8"/>
        <color theme="9"/>
        <name val="Calibri"/>
        <family val="2"/>
        <scheme val="minor"/>
      </font>
      <numFmt numFmtId="164" formatCode="#,##0.00_ ;[Red]\-#,##0.00\ 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minor"/>
      </font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  <numFmt numFmtId="4" formatCode="#,##0.00"/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977ABD3-226B-47A4-ABCD-4D1E64F25F46}" name="Tabla115" displayName="Tabla115" ref="A6:R70" totalsRowShown="0" headerRowDxfId="52" dataDxfId="51" headerRowBorderDxfId="49" tableBorderDxfId="50" totalsRowBorderDxfId="48">
  <autoFilter ref="A6:R70" xr:uid="{9977ABD3-226B-47A4-ABCD-4D1E64F25F46}"/>
  <tableColumns count="18">
    <tableColumn id="2" xr3:uid="{5BB55160-A17D-4BFD-BA55-28D65EB27060}" name="Fecha factura / Fecha Recibí / Fecha pago dietas, adelantos…" dataDxfId="47"/>
    <tableColumn id="3" xr3:uid="{8512F001-E53A-443C-BD60-C725DAD5AD5E}" name="Asiento" dataDxfId="46"/>
    <tableColumn id="8" xr3:uid="{A235E399-8E11-4180-9938-A73D46F31FA6}" name="Clase" dataDxfId="45"/>
    <tableColumn id="6" xr3:uid="{D1AD5F0E-1DFB-425F-BAD9-7F4AB17D5CB6}" name="Analítica" dataDxfId="44"/>
    <tableColumn id="4" xr3:uid="{62F7EEB6-53CF-4390-AC0D-3F6E8C361BBA}" name="Usuaria /  Trabajadora / Empresa" dataDxfId="43"/>
    <tableColumn id="5" xr3:uid="{CAEBCDC5-7137-4E8A-9A36-D14920CBB485}" name="Tipología de ayuda" dataDxfId="42"/>
    <tableColumn id="9" xr3:uid="{EA677CF4-5489-4AC5-85AE-1D9A2EDB6850}" name="Subtipo" dataDxfId="41"/>
    <tableColumn id="17" xr3:uid="{5DDDA52D-5546-4808-AD4C-7757C10F00FC}" name="Concepto: fra. / dieta / devolución" dataDxfId="40"/>
    <tableColumn id="12" xr3:uid="{CC0ED54C-2B32-4735-A482-7643D5CB3C42}" name="Entrada" dataDxfId="39"/>
    <tableColumn id="13" xr3:uid="{E959938E-54F3-4904-80AF-87654A7249A5}" name="Salida" dataDxfId="38"/>
    <tableColumn id="1" xr3:uid="{7B6C1C1F-D7C9-43ED-A684-18274A94F2F9}" name="Saldo" dataDxfId="37">
      <calculatedColumnFormula>IFERROR(IF(Tabla115[[#This Row],[Concepto: fra. / dieta / devolución]]="saldo apertura",Tabla115[[#This Row],[Entrada]]-Tabla115[[#This Row],[Salida]],K6+Tabla115[[#This Row],[Entrada]]-Tabla115[[#This Row],[Salida]]),"")</calculatedColumnFormula>
    </tableColumn>
    <tableColumn id="14" xr3:uid="{B431CF04-A73E-4C1B-928B-A3DCC0FCCB1C}" name="Mes Imputación" dataDxfId="36"/>
    <tableColumn id="7" xr3:uid="{91FFEE29-3029-4F59-B167-B9F5EE5ECF08}" name="Código Inmueble" dataDxfId="35"/>
    <tableColumn id="11" xr3:uid="{7B0B4D6A-AAB0-4419-BED6-92D831FFE886}" name="Observaciones" dataDxfId="34"/>
    <tableColumn id="10" xr3:uid="{0455CF6B-A2BE-492D-87DD-53BABFD43874}" name="Fecha inicio" dataDxfId="33"/>
    <tableColumn id="15" xr3:uid="{AC3D2CF5-9DD3-4758-A8A6-622EDB23F166}" name="Fecha fin" dataDxfId="32"/>
    <tableColumn id="16" xr3:uid="{A7595DA3-0662-478E-B3D3-E080A71BE008}" name="Área" dataDxfId="31"/>
    <tableColumn id="18" xr3:uid="{07A90C80-007B-4516-A447-5AB08BDC9417}" name="Contabilizado" dataDxfId="3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C2:C73" totalsRowShown="0" headerRowDxfId="28" dataDxfId="27" headerRowBorderDxfId="25" tableBorderDxfId="26" totalsRowBorderDxfId="24">
  <autoFilter ref="C2:C73" xr:uid="{00000000-000C-0000-FFFF-FFFF01000000}"/>
  <sortState xmlns:xlrd2="http://schemas.microsoft.com/office/spreadsheetml/2017/richdata2" ref="C3:C73">
    <sortCondition ref="C2:C73"/>
  </sortState>
  <tableColumns count="1">
    <tableColumn id="1" xr3:uid="{00000000-0010-0000-0100-000001000000}" name="Todos los código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A14" totalsRowShown="0" headerRowDxfId="22" headerRowBorderDxfId="20" tableBorderDxfId="21" totalsRowBorderDxfId="19">
  <autoFilter ref="A2:A14" xr:uid="{00000000-0009-0000-0100-000003000000}"/>
  <tableColumns count="1">
    <tableColumn id="1" xr3:uid="{00000000-0010-0000-0200-000001000000}" name="CLASE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E2:E16" totalsRowShown="0" headerRowDxfId="17">
  <autoFilter ref="E2:E16" xr:uid="{00000000-0009-0000-0100-000004000000}"/>
  <tableColumns count="1">
    <tableColumn id="1" xr3:uid="{00000000-0010-0000-0300-000001000000}" name="MOTIV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G2:G14" totalsRowShown="0" headerRowDxfId="16" dataDxfId="15" dataCellStyle="Normal 2 2">
  <autoFilter ref="G2:G14" xr:uid="{00000000-0009-0000-0100-000005000000}"/>
  <tableColumns count="1">
    <tableColumn id="1" xr3:uid="{00000000-0010-0000-0400-000001000000}" name="Meses" dataDxfId="14" dataCellStyle="Normal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15:A26" totalsRowShown="0" headerRowDxfId="13" dataDxfId="12" headerRowBorderDxfId="10" tableBorderDxfId="11" totalsRowBorderDxfId="9" dataCellStyle="Normal 13">
  <autoFilter ref="A15:A26" xr:uid="{00000000-0009-0000-0100-000006000000}"/>
  <tableColumns count="1">
    <tableColumn id="1" xr3:uid="{00000000-0010-0000-0500-000001000000}" name="AT" dataDxfId="8" dataCellStyle="Normal 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A30:A43" totalsRowShown="0">
  <autoFilter ref="A30:A43" xr:uid="{00000000-0009-0000-0100-000008000000}"/>
  <tableColumns count="1">
    <tableColumn id="1" xr3:uid="{00000000-0010-0000-0700-000001000000}" name="I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E31:E33" totalsRowShown="0">
  <autoFilter ref="E31:E33" xr:uid="{00000000-0009-0000-0100-000009000000}"/>
  <tableColumns count="1">
    <tableColumn id="1" xr3:uid="{00000000-0010-0000-0800-000001000000}" name="P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E35:E41" totalsRowShown="0">
  <autoFilter ref="E35:E41" xr:uid="{00000000-0009-0000-0100-00000A000000}"/>
  <tableColumns count="1">
    <tableColumn id="1" xr3:uid="{00000000-0010-0000-0900-000001000000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E44:E68" totalsRowShown="0">
  <autoFilter ref="E44:E68" xr:uid="{00000000-0009-0000-0100-00000B000000}"/>
  <tableColumns count="1">
    <tableColumn id="1" xr3:uid="{00000000-0010-0000-0A00-000001000000}" name="DEV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E19:E21" totalsRowShown="0">
  <autoFilter ref="E19:E21" xr:uid="{00000000-0009-0000-0100-00000C000000}"/>
  <tableColumns count="1">
    <tableColumn id="1" xr3:uid="{00000000-0010-0000-0B00-000001000000}" name="90055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A46:A47" totalsRowShown="0">
  <autoFilter ref="A46:A47" xr:uid="{00000000-0009-0000-0100-00000D000000}"/>
  <tableColumns count="1">
    <tableColumn id="1" xr3:uid="{00000000-0010-0000-0C00-000001000000}" name="R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79861-120D-4C7B-9D2D-F1C72E722CDE}" name="Tabla7" displayName="Tabla7" ref="L2:M109" totalsRowShown="0" headerRowDxfId="7" dataDxfId="6" headerRowCellStyle="Normal 4 2" dataCellStyle="Normal 2 2">
  <autoFilter ref="L2:M109" xr:uid="{2D379861-120D-4C7B-9D2D-F1C72E722CDE}"/>
  <sortState xmlns:xlrd2="http://schemas.microsoft.com/office/spreadsheetml/2017/richdata2" ref="L3:M109">
    <sortCondition ref="L2:L109"/>
  </sortState>
  <tableColumns count="2">
    <tableColumn id="2" xr3:uid="{B031DA80-DCEC-42D8-93DA-7E2EC21BDFE3}" name="Concepto" dataDxfId="5" dataCellStyle="Normal 2 2"/>
    <tableColumn id="3" xr3:uid="{E5065459-0CCC-4FB7-A6D4-0ACFBF4D9FEE}" name="Relación con el proyecto" dataDxfId="4" dataCellStyle="Normal 2 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24BA41-461E-479A-B414-05C94F8EB7AF}" name="Tabla316" displayName="Tabla316" ref="I2:J107" totalsRowShown="0" headerRowDxfId="3" dataDxfId="2">
  <autoFilter ref="I2:J107" xr:uid="{FCAB67A6-2DC3-4401-820E-AFF8ABDD3A3E}"/>
  <tableColumns count="2">
    <tableColumn id="1" xr3:uid="{7255497C-4B21-4F77-95F6-F236F5E0FFF4}" name="Actuación" dataDxfId="1"/>
    <tableColumn id="2" xr3:uid="{DC0C7A01-C9AC-49B8-BC4D-AF344671C483}" name="Concep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0DB-E96B-4C86-B61B-86DB8D1E93F6}">
  <dimension ref="A1:R70"/>
  <sheetViews>
    <sheetView zoomScale="95" zoomScaleNormal="95" workbookViewId="0">
      <pane ySplit="6" topLeftCell="A7" activePane="bottomLeft" state="frozen"/>
      <selection pane="bottomLeft" activeCell="K1" sqref="K1"/>
    </sheetView>
  </sheetViews>
  <sheetFormatPr defaultColWidth="11.42578125" defaultRowHeight="11.25"/>
  <cols>
    <col min="1" max="1" width="10.28515625" style="85" customWidth="1"/>
    <col min="2" max="2" width="12.7109375" style="85" customWidth="1"/>
    <col min="3" max="3" width="9.140625" style="85" customWidth="1"/>
    <col min="4" max="4" width="13.85546875" style="85" customWidth="1"/>
    <col min="5" max="5" width="24.5703125" style="85" customWidth="1"/>
    <col min="6" max="6" width="22.140625" style="85" customWidth="1"/>
    <col min="7" max="7" width="15.140625" style="85" customWidth="1"/>
    <col min="8" max="8" width="20.140625" style="85" customWidth="1"/>
    <col min="9" max="9" width="10.42578125" style="85" customWidth="1"/>
    <col min="10" max="10" width="10.5703125" style="85" customWidth="1"/>
    <col min="11" max="11" width="12" style="85" bestFit="1" customWidth="1"/>
    <col min="12" max="12" width="9.7109375" style="85" customWidth="1"/>
    <col min="13" max="13" width="10.5703125" style="85" customWidth="1"/>
    <col min="14" max="14" width="8.42578125" style="85" customWidth="1"/>
    <col min="15" max="15" width="9.140625" style="85" customWidth="1"/>
    <col min="16" max="16" width="10.42578125" style="85" customWidth="1"/>
    <col min="17" max="17" width="5.7109375" style="85" customWidth="1"/>
    <col min="18" max="18" width="12.28515625" style="85" customWidth="1"/>
    <col min="19" max="19" width="5.42578125" style="85" customWidth="1"/>
    <col min="20" max="16384" width="11.42578125" style="85"/>
  </cols>
  <sheetData>
    <row r="1" spans="1:18" ht="23.25" customHeigh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18" ht="31.5" customHeight="1">
      <c r="A2" s="86" t="s">
        <v>0</v>
      </c>
      <c r="B2" s="87">
        <v>45657</v>
      </c>
      <c r="C2" s="88"/>
      <c r="D2" s="86" t="s">
        <v>1</v>
      </c>
      <c r="E2" s="89" cm="1">
        <f t="array" aca="1" ref="E2" ca="1">IF(EDATE(TODAY(),0)&gt;=EDATE(EOMONTH("01/12/"&amp;B4-1,0),0),SUMPRODUCT((MONTH(Tabla115[Fecha factura / Fecha Recibí / Fecha pago dietas, adelantos…])=1)*Tabla115[Entrada])-SUMPRODUCT((MONTH(Tabla115[Fecha factura / Fecha Recibí / Fecha pago dietas, adelantos…])=1)*Tabla115[Salida]),0)</f>
        <v>0</v>
      </c>
      <c r="F2" s="86" t="s">
        <v>2</v>
      </c>
      <c r="G2" s="89" cm="1">
        <f t="array" aca="1" ref="G2" ca="1">IF(EDATE(TODAY(),0)&gt;=EDATE(EOMONTH("01/03/"&amp;B4,0),0),SUMPRODUCT((MONTH(Tabla115[Fecha factura / Fecha Recibí / Fecha pago dietas, adelantos…])=4)*Tabla115[Entrada])-SUMPRODUCT((MONTH(Tabla115[Fecha factura / Fecha Recibí / Fecha pago dietas, adelantos…])=4)*Tabla115[Salida])+E4,0)</f>
        <v>0</v>
      </c>
      <c r="H2" s="86" t="s">
        <v>3</v>
      </c>
      <c r="I2" s="89" cm="1">
        <f t="array" aca="1" ref="I2" ca="1">IF(EDATE(TODAY(),0)&gt;=EDATE(EOMONTH("01/06/"&amp;B4,0),0),SUMPRODUCT((MONTH(Tabla115[Fecha factura / Fecha Recibí / Fecha pago dietas, adelantos…])=7)*Tabla115[Entrada])-SUMPRODUCT((MONTH(Tabla115[Fecha factura / Fecha Recibí / Fecha pago dietas, adelantos…])=7)*Tabla115[Salida])+G4,0)</f>
        <v>0</v>
      </c>
      <c r="J2" s="86" t="s">
        <v>4</v>
      </c>
      <c r="K2" s="89" cm="1">
        <f t="array" aca="1" ref="K2" ca="1">IF(EDATE(TODAY(),0)&gt;=EDATE(EOMONTH("01/09/"&amp;B4,0),0),SUMPRODUCT((MONTH(Tabla115[Fecha factura / Fecha Recibí / Fecha pago dietas, adelantos…])=10)*Tabla115[Entrada])-SUMPRODUCT((MONTH(Tabla115[Fecha factura / Fecha Recibí / Fecha pago dietas, adelantos…])=10)*Tabla115[Salida])+I4,0)</f>
        <v>0</v>
      </c>
      <c r="L2" s="84"/>
      <c r="M2" s="86" t="s">
        <v>5</v>
      </c>
      <c r="N2" s="90">
        <f>I7</f>
        <v>0</v>
      </c>
      <c r="O2" s="84"/>
      <c r="P2" s="84"/>
      <c r="Q2" s="84"/>
      <c r="R2" s="84"/>
    </row>
    <row r="3" spans="1:18" ht="25.15" customHeight="1">
      <c r="A3" s="86" t="s">
        <v>6</v>
      </c>
      <c r="B3" s="91"/>
      <c r="C3" s="88"/>
      <c r="D3" s="86" t="s">
        <v>7</v>
      </c>
      <c r="E3" s="89" cm="1">
        <f t="array" aca="1" ref="E3" ca="1">IF(EDATE(TODAY(),0)&gt;=EDATE(EOMONTH("01/01/"&amp;B4,0),0),SUMPRODUCT((MONTH(Tabla115[Fecha factura / Fecha Recibí / Fecha pago dietas, adelantos…])=2)*Tabla115[Entrada])-SUMPRODUCT((MONTH(Tabla115[Fecha factura / Fecha Recibí / Fecha pago dietas, adelantos…])=2)*Tabla115[Salida])+E2,0)</f>
        <v>0</v>
      </c>
      <c r="F3" s="86" t="s">
        <v>8</v>
      </c>
      <c r="G3" s="89" cm="1">
        <f t="array" aca="1" ref="G3" ca="1">IF(EDATE(TODAY(),0)&gt;=EDATE(EOMONTH("01/04/"&amp;B4,0),0),SUMPRODUCT((MONTH(Tabla115[Fecha factura / Fecha Recibí / Fecha pago dietas, adelantos…])=5)*Tabla115[Entrada])-SUMPRODUCT((MONTH(Tabla115[Fecha factura / Fecha Recibí / Fecha pago dietas, adelantos…])=5)*Tabla115[Salida])+G2,0)</f>
        <v>0</v>
      </c>
      <c r="H3" s="86" t="s">
        <v>9</v>
      </c>
      <c r="I3" s="89" cm="1">
        <f t="array" aca="1" ref="I3" ca="1">IF(EDATE(TODAY(),0)&gt;=EDATE(EOMONTH("01/07/"&amp;B4,0),0),SUMPRODUCT((MONTH(Tabla115[Fecha factura / Fecha Recibí / Fecha pago dietas, adelantos…])=8)*Tabla115[Entrada])-SUMPRODUCT((MONTH(Tabla115[Fecha factura / Fecha Recibí / Fecha pago dietas, adelantos…])=8)*Tabla115[Salida])+I2,0)</f>
        <v>0</v>
      </c>
      <c r="J3" s="86" t="s">
        <v>10</v>
      </c>
      <c r="K3" s="89" cm="1">
        <f t="array" aca="1" ref="K3" ca="1">IF(EDATE(TODAY(),0)&gt;=EDATE(EOMONTH("01/10/"&amp;B4,0),0),SUMPRODUCT((MONTH(Tabla115[Fecha factura / Fecha Recibí / Fecha pago dietas, adelantos…])=11)*Tabla115[Entrada])-SUMPRODUCT((MONTH(Tabla115[Fecha factura / Fecha Recibí / Fecha pago dietas, adelantos…])=11)*Tabla115[Salida])+K2,0)</f>
        <v>0</v>
      </c>
      <c r="L3" s="84"/>
      <c r="M3" s="86" t="s">
        <v>11</v>
      </c>
      <c r="N3" s="89">
        <f>SUM(Tabla115[Entrada])-SUM(Tabla115[Salida])</f>
        <v>0</v>
      </c>
      <c r="O3" s="84"/>
      <c r="P3" s="84"/>
      <c r="Q3" s="84"/>
      <c r="R3" s="84"/>
    </row>
    <row r="4" spans="1:18" ht="33" customHeight="1">
      <c r="A4" s="86" t="s">
        <v>12</v>
      </c>
      <c r="B4" s="92">
        <v>2025</v>
      </c>
      <c r="C4" s="84"/>
      <c r="D4" s="86" t="s">
        <v>13</v>
      </c>
      <c r="E4" s="89" cm="1">
        <f t="array" aca="1" ref="E4" ca="1">IF(EDATE(TODAY(),0)&gt;=EDATE(EOMONTH("01/02/"&amp;B4,0),0),SUMPRODUCT((MONTH(Tabla115[Fecha factura / Fecha Recibí / Fecha pago dietas, adelantos…])=3)*Tabla115[Entrada])-SUMPRODUCT((MONTH(Tabla115[Fecha factura / Fecha Recibí / Fecha pago dietas, adelantos…])=3)*Tabla115[Salida])+E3,0)</f>
        <v>0</v>
      </c>
      <c r="F4" s="86" t="s">
        <v>14</v>
      </c>
      <c r="G4" s="89" cm="1">
        <f t="array" aca="1" ref="G4" ca="1">IF(EDATE(TODAY(),0)&gt;=EDATE(EOMONTH("01/05/"&amp;B4,0),0),SUMPRODUCT((MONTH(Tabla115[Fecha factura / Fecha Recibí / Fecha pago dietas, adelantos…])=6)*Tabla115[Entrada])-SUMPRODUCT((MONTH(Tabla115[Fecha factura / Fecha Recibí / Fecha pago dietas, adelantos…])=6)*Tabla115[Salida])+G3,0)</f>
        <v>0</v>
      </c>
      <c r="H4" s="86" t="s">
        <v>15</v>
      </c>
      <c r="I4" s="89" cm="1">
        <f t="array" aca="1" ref="I4" ca="1">IF(EDATE(TODAY(),0)&gt;=EDATE(EOMONTH("01/08/"&amp;B4,0),0),SUMPRODUCT((MONTH(Tabla115[Fecha factura / Fecha Recibí / Fecha pago dietas, adelantos…])=9)*Tabla115[Entrada])-SUMPRODUCT((MONTH(Tabla115[Fecha factura / Fecha Recibí / Fecha pago dietas, adelantos…])=9)*Tabla115[Salida])+I3,0)</f>
        <v>0</v>
      </c>
      <c r="J4" s="86" t="s">
        <v>16</v>
      </c>
      <c r="K4" s="89" cm="1">
        <f t="array" aca="1" ref="K4" ca="1">IF(EDATE(TODAY(),0)&gt;=EDATE(EOMONTH("01/11/"&amp;B4,0),0),SUMPRODUCT((MONTH(Tabla115[Fecha factura / Fecha Recibí / Fecha pago dietas, adelantos…])=12)*Tabla115[Entrada])-SUMPRODUCT((MONTH(Tabla115[Fecha factura / Fecha Recibí / Fecha pago dietas, adelantos…])=12)*Tabla115[Salida])+K3,0)</f>
        <v>0</v>
      </c>
      <c r="L4" s="84"/>
      <c r="M4" s="84"/>
      <c r="N4" s="84"/>
      <c r="O4" s="84"/>
      <c r="P4" s="84"/>
      <c r="Q4" s="84"/>
      <c r="R4" s="84"/>
    </row>
    <row r="5" spans="1:18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</row>
    <row r="6" spans="1:18" s="96" customFormat="1" ht="56.25">
      <c r="A6" s="93" t="s">
        <v>17</v>
      </c>
      <c r="B6" s="94" t="s">
        <v>18</v>
      </c>
      <c r="C6" s="94" t="s">
        <v>19</v>
      </c>
      <c r="D6" s="94" t="s">
        <v>20</v>
      </c>
      <c r="E6" s="94" t="s">
        <v>21</v>
      </c>
      <c r="F6" s="94" t="s">
        <v>22</v>
      </c>
      <c r="G6" s="94" t="s">
        <v>23</v>
      </c>
      <c r="H6" s="94" t="s">
        <v>24</v>
      </c>
      <c r="I6" s="94" t="s">
        <v>25</v>
      </c>
      <c r="J6" s="94" t="s">
        <v>26</v>
      </c>
      <c r="K6" s="94" t="s">
        <v>27</v>
      </c>
      <c r="L6" s="94" t="s">
        <v>28</v>
      </c>
      <c r="M6" s="94" t="s">
        <v>29</v>
      </c>
      <c r="N6" s="95" t="s">
        <v>30</v>
      </c>
      <c r="O6" s="106" t="s">
        <v>31</v>
      </c>
      <c r="P6" s="106" t="s">
        <v>32</v>
      </c>
      <c r="Q6" s="106" t="s">
        <v>33</v>
      </c>
      <c r="R6" s="106" t="s">
        <v>34</v>
      </c>
    </row>
    <row r="7" spans="1:18">
      <c r="A7" s="97">
        <v>45658</v>
      </c>
      <c r="B7" s="98"/>
      <c r="C7" s="98"/>
      <c r="D7" s="98"/>
      <c r="E7" s="98"/>
      <c r="F7" s="98"/>
      <c r="G7" s="98"/>
      <c r="H7" s="98" t="s">
        <v>35</v>
      </c>
      <c r="I7" s="99"/>
      <c r="J7" s="100"/>
      <c r="K7" s="101">
        <f>IFERROR(IF(Tabla115[[#This Row],[Concepto: fra. / dieta / devolución]]="saldo apertura",Tabla115[[#This Row],[Entrada]]-Tabla115[[#This Row],[Salida]],K6+Tabla115[[#This Row],[Entrada]]-Tabla115[[#This Row],[Salida]]),"")</f>
        <v>0</v>
      </c>
      <c r="L7" s="102"/>
      <c r="M7" s="102"/>
      <c r="N7" s="103"/>
      <c r="O7" s="114"/>
      <c r="P7" s="115"/>
      <c r="Q7" s="116"/>
      <c r="R7" s="116"/>
    </row>
    <row r="8" spans="1:18">
      <c r="A8" s="97"/>
      <c r="B8" s="98"/>
      <c r="C8" s="98"/>
      <c r="D8" s="98"/>
      <c r="E8" s="98"/>
      <c r="F8" s="98"/>
      <c r="G8" s="98"/>
      <c r="H8" s="98"/>
      <c r="I8" s="99"/>
      <c r="J8" s="100"/>
      <c r="K8" s="101">
        <f>IFERROR(IF(Tabla115[[#This Row],[Concepto: fra. / dieta / devolución]]="saldo apertura",Tabla115[[#This Row],[Entrada]]-Tabla115[[#This Row],[Salida]],K7+Tabla115[[#This Row],[Entrada]]-Tabla115[[#This Row],[Salida]]),"")</f>
        <v>0</v>
      </c>
      <c r="L8" s="102"/>
      <c r="M8" s="102"/>
      <c r="N8" s="103"/>
      <c r="O8" s="117"/>
      <c r="P8" s="117"/>
      <c r="Q8" s="117"/>
      <c r="R8" s="117"/>
    </row>
    <row r="9" spans="1:18">
      <c r="A9" s="97"/>
      <c r="B9" s="98"/>
      <c r="C9" s="98"/>
      <c r="D9" s="98"/>
      <c r="E9" s="98"/>
      <c r="F9" s="98"/>
      <c r="G9" s="98"/>
      <c r="H9" s="98"/>
      <c r="I9" s="99"/>
      <c r="J9" s="100"/>
      <c r="K9" s="101">
        <f>IFERROR(IF(Tabla115[[#This Row],[Concepto: fra. / dieta / devolución]]="saldo apertura",Tabla115[[#This Row],[Entrada]]-Tabla115[[#This Row],[Salida]],K8+Tabla115[[#This Row],[Entrada]]-Tabla115[[#This Row],[Salida]]),"")</f>
        <v>0</v>
      </c>
      <c r="L9" s="102"/>
      <c r="M9" s="102"/>
      <c r="N9" s="103"/>
      <c r="O9" s="117"/>
      <c r="P9" s="117"/>
      <c r="Q9" s="117"/>
      <c r="R9" s="117"/>
    </row>
    <row r="10" spans="1:18">
      <c r="A10" s="97"/>
      <c r="B10" s="98"/>
      <c r="C10" s="98"/>
      <c r="D10" s="98"/>
      <c r="E10" s="98"/>
      <c r="F10" s="98"/>
      <c r="G10" s="98"/>
      <c r="H10" s="98"/>
      <c r="I10" s="99"/>
      <c r="J10" s="100"/>
      <c r="K10" s="101">
        <f>IFERROR(IF(Tabla115[[#This Row],[Concepto: fra. / dieta / devolución]]="saldo apertura",Tabla115[[#This Row],[Entrada]]-Tabla115[[#This Row],[Salida]],K9+Tabla115[[#This Row],[Entrada]]-Tabla115[[#This Row],[Salida]]),"")</f>
        <v>0</v>
      </c>
      <c r="L10" s="102"/>
      <c r="M10" s="102"/>
      <c r="N10" s="103"/>
      <c r="O10" s="117"/>
      <c r="P10" s="117"/>
      <c r="Q10" s="117"/>
      <c r="R10" s="117"/>
    </row>
    <row r="11" spans="1:18">
      <c r="A11" s="97"/>
      <c r="B11" s="98"/>
      <c r="C11" s="98"/>
      <c r="D11" s="98"/>
      <c r="E11" s="98"/>
      <c r="F11" s="98"/>
      <c r="G11" s="98"/>
      <c r="H11" s="98"/>
      <c r="I11" s="99"/>
      <c r="J11" s="100"/>
      <c r="K11" s="101">
        <f>IFERROR(IF(Tabla115[[#This Row],[Concepto: fra. / dieta / devolución]]="saldo apertura",Tabla115[[#This Row],[Entrada]]-Tabla115[[#This Row],[Salida]],K10+Tabla115[[#This Row],[Entrada]]-Tabla115[[#This Row],[Salida]]),"")</f>
        <v>0</v>
      </c>
      <c r="L11" s="102"/>
      <c r="M11" s="102"/>
      <c r="N11" s="103"/>
      <c r="O11" s="117"/>
      <c r="P11" s="117"/>
      <c r="Q11" s="117"/>
      <c r="R11" s="117"/>
    </row>
    <row r="12" spans="1:18">
      <c r="A12" s="97"/>
      <c r="B12" s="98"/>
      <c r="C12" s="98"/>
      <c r="D12" s="98"/>
      <c r="E12" s="98"/>
      <c r="F12" s="98"/>
      <c r="G12" s="98"/>
      <c r="H12" s="98"/>
      <c r="I12" s="99"/>
      <c r="J12" s="100"/>
      <c r="K12" s="101">
        <f>IFERROR(IF(Tabla115[[#This Row],[Concepto: fra. / dieta / devolución]]="saldo apertura",Tabla115[[#This Row],[Entrada]]-Tabla115[[#This Row],[Salida]],K11+Tabla115[[#This Row],[Entrada]]-Tabla115[[#This Row],[Salida]]),"")</f>
        <v>0</v>
      </c>
      <c r="L12" s="102"/>
      <c r="M12" s="102"/>
      <c r="N12" s="103"/>
      <c r="O12" s="117"/>
      <c r="P12" s="117"/>
      <c r="Q12" s="117"/>
      <c r="R12" s="117"/>
    </row>
    <row r="13" spans="1:18">
      <c r="A13" s="97"/>
      <c r="B13" s="98"/>
      <c r="C13" s="98"/>
      <c r="D13" s="98"/>
      <c r="E13" s="98"/>
      <c r="F13" s="98"/>
      <c r="G13" s="98"/>
      <c r="H13" s="98"/>
      <c r="I13" s="99"/>
      <c r="J13" s="100"/>
      <c r="K13" s="101">
        <f>IFERROR(IF(Tabla115[[#This Row],[Concepto: fra. / dieta / devolución]]="saldo apertura",Tabla115[[#This Row],[Entrada]]-Tabla115[[#This Row],[Salida]],K12+Tabla115[[#This Row],[Entrada]]-Tabla115[[#This Row],[Salida]]),"")</f>
        <v>0</v>
      </c>
      <c r="L13" s="102"/>
      <c r="M13" s="102"/>
      <c r="N13" s="103"/>
      <c r="O13" s="117"/>
      <c r="P13" s="117"/>
      <c r="Q13" s="117"/>
      <c r="R13" s="117"/>
    </row>
    <row r="14" spans="1:18">
      <c r="A14" s="97"/>
      <c r="B14" s="98"/>
      <c r="C14" s="98"/>
      <c r="D14" s="98"/>
      <c r="E14" s="98"/>
      <c r="F14" s="98"/>
      <c r="G14" s="98"/>
      <c r="H14" s="98"/>
      <c r="I14" s="99"/>
      <c r="J14" s="100"/>
      <c r="K14" s="101">
        <f>IFERROR(IF(Tabla115[[#This Row],[Concepto: fra. / dieta / devolución]]="saldo apertura",Tabla115[[#This Row],[Entrada]]-Tabla115[[#This Row],[Salida]],K13+Tabla115[[#This Row],[Entrada]]-Tabla115[[#This Row],[Salida]]),"")</f>
        <v>0</v>
      </c>
      <c r="L14" s="102"/>
      <c r="M14" s="102"/>
      <c r="N14" s="103"/>
      <c r="O14" s="117"/>
      <c r="P14" s="117"/>
      <c r="Q14" s="117"/>
      <c r="R14" s="117"/>
    </row>
    <row r="15" spans="1:18">
      <c r="A15" s="97"/>
      <c r="B15" s="98"/>
      <c r="C15" s="98"/>
      <c r="D15" s="98"/>
      <c r="E15" s="98"/>
      <c r="F15" s="98"/>
      <c r="G15" s="98"/>
      <c r="H15" s="98"/>
      <c r="I15" s="99"/>
      <c r="J15" s="100"/>
      <c r="K15" s="101">
        <f>IFERROR(IF(Tabla115[[#This Row],[Concepto: fra. / dieta / devolución]]="saldo apertura",Tabla115[[#This Row],[Entrada]]-Tabla115[[#This Row],[Salida]],K14+Tabla115[[#This Row],[Entrada]]-Tabla115[[#This Row],[Salida]]),"")</f>
        <v>0</v>
      </c>
      <c r="L15" s="102"/>
      <c r="M15" s="102"/>
      <c r="N15" s="103"/>
      <c r="O15" s="117"/>
      <c r="P15" s="117"/>
      <c r="Q15" s="117"/>
      <c r="R15" s="117"/>
    </row>
    <row r="16" spans="1:18">
      <c r="A16" s="97"/>
      <c r="B16" s="98"/>
      <c r="C16" s="98"/>
      <c r="D16" s="98"/>
      <c r="E16" s="98"/>
      <c r="F16" s="98"/>
      <c r="G16" s="98"/>
      <c r="H16" s="98"/>
      <c r="I16" s="99"/>
      <c r="J16" s="100"/>
      <c r="K16" s="101">
        <f>IFERROR(IF(Tabla115[[#This Row],[Concepto: fra. / dieta / devolución]]="saldo apertura",Tabla115[[#This Row],[Entrada]]-Tabla115[[#This Row],[Salida]],K15+Tabla115[[#This Row],[Entrada]]-Tabla115[[#This Row],[Salida]]),"")</f>
        <v>0</v>
      </c>
      <c r="L16" s="102"/>
      <c r="M16" s="102"/>
      <c r="N16" s="103"/>
      <c r="O16" s="117"/>
      <c r="P16" s="117"/>
      <c r="Q16" s="117"/>
      <c r="R16" s="117"/>
    </row>
    <row r="17" spans="1:18">
      <c r="A17" s="97"/>
      <c r="B17" s="98"/>
      <c r="C17" s="98"/>
      <c r="D17" s="98"/>
      <c r="E17" s="98"/>
      <c r="F17" s="98"/>
      <c r="G17" s="98"/>
      <c r="H17" s="98"/>
      <c r="I17" s="99"/>
      <c r="J17" s="100"/>
      <c r="K17" s="101">
        <f>IFERROR(IF(Tabla115[[#This Row],[Concepto: fra. / dieta / devolución]]="saldo apertura",Tabla115[[#This Row],[Entrada]]-Tabla115[[#This Row],[Salida]],K16+Tabla115[[#This Row],[Entrada]]-Tabla115[[#This Row],[Salida]]),"")</f>
        <v>0</v>
      </c>
      <c r="L17" s="102"/>
      <c r="M17" s="102"/>
      <c r="N17" s="103"/>
      <c r="O17" s="117"/>
      <c r="P17" s="117"/>
      <c r="Q17" s="117"/>
      <c r="R17" s="117"/>
    </row>
    <row r="18" spans="1:18">
      <c r="A18" s="97"/>
      <c r="B18" s="98"/>
      <c r="C18" s="98"/>
      <c r="D18" s="98"/>
      <c r="E18" s="98"/>
      <c r="F18" s="98"/>
      <c r="G18" s="98"/>
      <c r="H18" s="98"/>
      <c r="I18" s="99"/>
      <c r="J18" s="100"/>
      <c r="K18" s="101">
        <f>IFERROR(IF(Tabla115[[#This Row],[Concepto: fra. / dieta / devolución]]="saldo apertura",Tabla115[[#This Row],[Entrada]]-Tabla115[[#This Row],[Salida]],K17+Tabla115[[#This Row],[Entrada]]-Tabla115[[#This Row],[Salida]]),"")</f>
        <v>0</v>
      </c>
      <c r="L18" s="102"/>
      <c r="M18" s="102"/>
      <c r="N18" s="103"/>
      <c r="O18" s="117"/>
      <c r="P18" s="117"/>
      <c r="Q18" s="117"/>
      <c r="R18" s="117"/>
    </row>
    <row r="19" spans="1:18">
      <c r="A19" s="97"/>
      <c r="B19" s="98"/>
      <c r="C19" s="98"/>
      <c r="D19" s="98"/>
      <c r="E19" s="98"/>
      <c r="F19" s="98"/>
      <c r="G19" s="98"/>
      <c r="H19" s="98"/>
      <c r="I19" s="99"/>
      <c r="J19" s="100"/>
      <c r="K19" s="101">
        <f>IFERROR(IF(Tabla115[[#This Row],[Concepto: fra. / dieta / devolución]]="saldo apertura",Tabla115[[#This Row],[Entrada]]-Tabla115[[#This Row],[Salida]],K18+Tabla115[[#This Row],[Entrada]]-Tabla115[[#This Row],[Salida]]),"")</f>
        <v>0</v>
      </c>
      <c r="L19" s="102"/>
      <c r="M19" s="102"/>
      <c r="N19" s="103"/>
      <c r="O19" s="117"/>
      <c r="P19" s="117"/>
      <c r="Q19" s="117"/>
      <c r="R19" s="117"/>
    </row>
    <row r="20" spans="1:18">
      <c r="A20" s="97"/>
      <c r="B20" s="98"/>
      <c r="C20" s="98"/>
      <c r="D20" s="98"/>
      <c r="E20" s="98"/>
      <c r="F20" s="98"/>
      <c r="G20" s="98"/>
      <c r="H20" s="98"/>
      <c r="I20" s="99"/>
      <c r="J20" s="100"/>
      <c r="K20" s="101">
        <f>IFERROR(IF(Tabla115[[#This Row],[Concepto: fra. / dieta / devolución]]="saldo apertura",Tabla115[[#This Row],[Entrada]]-Tabla115[[#This Row],[Salida]],K19+Tabla115[[#This Row],[Entrada]]-Tabla115[[#This Row],[Salida]]),"")</f>
        <v>0</v>
      </c>
      <c r="L20" s="102"/>
      <c r="M20" s="102"/>
      <c r="N20" s="103"/>
      <c r="O20" s="117"/>
      <c r="P20" s="117"/>
      <c r="Q20" s="117"/>
      <c r="R20" s="117"/>
    </row>
    <row r="21" spans="1:18">
      <c r="A21" s="97"/>
      <c r="B21" s="98"/>
      <c r="C21" s="98"/>
      <c r="D21" s="98"/>
      <c r="E21" s="98"/>
      <c r="F21" s="98"/>
      <c r="G21" s="98"/>
      <c r="H21" s="98"/>
      <c r="I21" s="99"/>
      <c r="J21" s="100"/>
      <c r="K21" s="101">
        <f>IFERROR(IF(Tabla115[[#This Row],[Concepto: fra. / dieta / devolución]]="saldo apertura",Tabla115[[#This Row],[Entrada]]-Tabla115[[#This Row],[Salida]],K20+Tabla115[[#This Row],[Entrada]]-Tabla115[[#This Row],[Salida]]),"")</f>
        <v>0</v>
      </c>
      <c r="L21" s="102"/>
      <c r="M21" s="102"/>
      <c r="N21" s="103"/>
      <c r="O21" s="117"/>
      <c r="P21" s="117"/>
      <c r="Q21" s="117"/>
      <c r="R21" s="117"/>
    </row>
    <row r="22" spans="1:18">
      <c r="A22" s="97"/>
      <c r="B22" s="98"/>
      <c r="C22" s="98"/>
      <c r="D22" s="98"/>
      <c r="E22" s="98"/>
      <c r="F22" s="98"/>
      <c r="G22" s="98"/>
      <c r="H22" s="98"/>
      <c r="I22" s="99"/>
      <c r="J22" s="100"/>
      <c r="K22" s="101">
        <f>IFERROR(IF(Tabla115[[#This Row],[Concepto: fra. / dieta / devolución]]="saldo apertura",Tabla115[[#This Row],[Entrada]]-Tabla115[[#This Row],[Salida]],K21+Tabla115[[#This Row],[Entrada]]-Tabla115[[#This Row],[Salida]]),"")</f>
        <v>0</v>
      </c>
      <c r="L22" s="102"/>
      <c r="M22" s="102"/>
      <c r="N22" s="103"/>
      <c r="O22" s="117"/>
      <c r="P22" s="117"/>
      <c r="Q22" s="117"/>
      <c r="R22" s="117"/>
    </row>
    <row r="23" spans="1:18">
      <c r="A23" s="97"/>
      <c r="B23" s="98"/>
      <c r="C23" s="98"/>
      <c r="D23" s="98"/>
      <c r="E23" s="98"/>
      <c r="F23" s="98"/>
      <c r="G23" s="98"/>
      <c r="H23" s="98"/>
      <c r="I23" s="99"/>
      <c r="J23" s="100"/>
      <c r="K23" s="101">
        <f>IFERROR(IF(Tabla115[[#This Row],[Concepto: fra. / dieta / devolución]]="saldo apertura",Tabla115[[#This Row],[Entrada]]-Tabla115[[#This Row],[Salida]],K22+Tabla115[[#This Row],[Entrada]]-Tabla115[[#This Row],[Salida]]),"")</f>
        <v>0</v>
      </c>
      <c r="L23" s="102"/>
      <c r="M23" s="102"/>
      <c r="N23" s="103"/>
      <c r="O23" s="117"/>
      <c r="P23" s="117"/>
      <c r="Q23" s="117"/>
      <c r="R23" s="117"/>
    </row>
    <row r="24" spans="1:18">
      <c r="A24" s="97"/>
      <c r="B24" s="98"/>
      <c r="C24" s="98"/>
      <c r="D24" s="98"/>
      <c r="E24" s="98"/>
      <c r="F24" s="98"/>
      <c r="G24" s="98"/>
      <c r="H24" s="98"/>
      <c r="I24" s="99"/>
      <c r="J24" s="100"/>
      <c r="K24" s="101">
        <f>IFERROR(IF(Tabla115[[#This Row],[Concepto: fra. / dieta / devolución]]="saldo apertura",Tabla115[[#This Row],[Entrada]]-Tabla115[[#This Row],[Salida]],K23+Tabla115[[#This Row],[Entrada]]-Tabla115[[#This Row],[Salida]]),"")</f>
        <v>0</v>
      </c>
      <c r="L24" s="102"/>
      <c r="M24" s="102"/>
      <c r="N24" s="103"/>
      <c r="O24" s="117"/>
      <c r="P24" s="117"/>
      <c r="Q24" s="117"/>
      <c r="R24" s="117"/>
    </row>
    <row r="25" spans="1:18">
      <c r="A25" s="97"/>
      <c r="B25" s="98"/>
      <c r="C25" s="98"/>
      <c r="D25" s="98"/>
      <c r="E25" s="98"/>
      <c r="F25" s="98"/>
      <c r="G25" s="98"/>
      <c r="H25" s="98"/>
      <c r="I25" s="99"/>
      <c r="J25" s="100"/>
      <c r="K25" s="101">
        <f>IFERROR(IF(Tabla115[[#This Row],[Concepto: fra. / dieta / devolución]]="saldo apertura",Tabla115[[#This Row],[Entrada]]-Tabla115[[#This Row],[Salida]],K24+Tabla115[[#This Row],[Entrada]]-Tabla115[[#This Row],[Salida]]),"")</f>
        <v>0</v>
      </c>
      <c r="L25" s="102"/>
      <c r="M25" s="102"/>
      <c r="N25" s="103"/>
      <c r="O25" s="117"/>
      <c r="P25" s="117"/>
      <c r="Q25" s="117"/>
      <c r="R25" s="117"/>
    </row>
    <row r="26" spans="1:18">
      <c r="A26" s="97"/>
      <c r="B26" s="98"/>
      <c r="C26" s="98"/>
      <c r="D26" s="98"/>
      <c r="E26" s="98"/>
      <c r="F26" s="98"/>
      <c r="G26" s="98"/>
      <c r="H26" s="98"/>
      <c r="I26" s="99"/>
      <c r="J26" s="100"/>
      <c r="K26" s="101">
        <f>IFERROR(IF(Tabla115[[#This Row],[Concepto: fra. / dieta / devolución]]="saldo apertura",Tabla115[[#This Row],[Entrada]]-Tabla115[[#This Row],[Salida]],K25+Tabla115[[#This Row],[Entrada]]-Tabla115[[#This Row],[Salida]]),"")</f>
        <v>0</v>
      </c>
      <c r="L26" s="102"/>
      <c r="M26" s="102"/>
      <c r="N26" s="103"/>
      <c r="O26" s="117"/>
      <c r="P26" s="117"/>
      <c r="Q26" s="117"/>
      <c r="R26" s="117"/>
    </row>
    <row r="27" spans="1:18">
      <c r="A27" s="97"/>
      <c r="B27" s="98"/>
      <c r="C27" s="98"/>
      <c r="D27" s="98"/>
      <c r="E27" s="98"/>
      <c r="F27" s="98"/>
      <c r="G27" s="98"/>
      <c r="H27" s="98"/>
      <c r="I27" s="99"/>
      <c r="J27" s="100"/>
      <c r="K27" s="101">
        <f>IFERROR(IF(Tabla115[[#This Row],[Concepto: fra. / dieta / devolución]]="saldo apertura",Tabla115[[#This Row],[Entrada]]-Tabla115[[#This Row],[Salida]],K26+Tabla115[[#This Row],[Entrada]]-Tabla115[[#This Row],[Salida]]),"")</f>
        <v>0</v>
      </c>
      <c r="L27" s="102"/>
      <c r="M27" s="102"/>
      <c r="N27" s="103"/>
      <c r="O27" s="117"/>
      <c r="P27" s="117"/>
      <c r="Q27" s="117"/>
      <c r="R27" s="117"/>
    </row>
    <row r="28" spans="1:18">
      <c r="A28" s="97"/>
      <c r="B28" s="98"/>
      <c r="C28" s="98"/>
      <c r="D28" s="98"/>
      <c r="E28" s="98"/>
      <c r="F28" s="98"/>
      <c r="G28" s="98"/>
      <c r="H28" s="98"/>
      <c r="I28" s="99"/>
      <c r="J28" s="100"/>
      <c r="K28" s="101">
        <f>IFERROR(IF(Tabla115[[#This Row],[Concepto: fra. / dieta / devolución]]="saldo apertura",Tabla115[[#This Row],[Entrada]]-Tabla115[[#This Row],[Salida]],K27+Tabla115[[#This Row],[Entrada]]-Tabla115[[#This Row],[Salida]]),"")</f>
        <v>0</v>
      </c>
      <c r="L28" s="102"/>
      <c r="M28" s="102"/>
      <c r="N28" s="103"/>
      <c r="O28" s="117"/>
      <c r="P28" s="117"/>
      <c r="Q28" s="117"/>
      <c r="R28" s="117"/>
    </row>
    <row r="29" spans="1:18">
      <c r="A29" s="97"/>
      <c r="B29" s="98"/>
      <c r="C29" s="98"/>
      <c r="D29" s="98"/>
      <c r="E29" s="98"/>
      <c r="F29" s="98"/>
      <c r="G29" s="98"/>
      <c r="H29" s="98"/>
      <c r="I29" s="99"/>
      <c r="J29" s="100"/>
      <c r="K29" s="101">
        <f>IFERROR(IF(Tabla115[[#This Row],[Concepto: fra. / dieta / devolución]]="saldo apertura",Tabla115[[#This Row],[Entrada]]-Tabla115[[#This Row],[Salida]],K28+Tabla115[[#This Row],[Entrada]]-Tabla115[[#This Row],[Salida]]),"")</f>
        <v>0</v>
      </c>
      <c r="L29" s="102"/>
      <c r="M29" s="102"/>
      <c r="N29" s="103"/>
      <c r="O29" s="117"/>
      <c r="P29" s="117"/>
      <c r="Q29" s="117"/>
      <c r="R29" s="117"/>
    </row>
    <row r="30" spans="1:18">
      <c r="A30" s="97"/>
      <c r="B30" s="98"/>
      <c r="C30" s="98"/>
      <c r="D30" s="98"/>
      <c r="E30" s="98"/>
      <c r="F30" s="98"/>
      <c r="G30" s="98"/>
      <c r="H30" s="98"/>
      <c r="I30" s="99"/>
      <c r="J30" s="100"/>
      <c r="K30" s="101">
        <f>IFERROR(IF(Tabla115[[#This Row],[Concepto: fra. / dieta / devolución]]="saldo apertura",Tabla115[[#This Row],[Entrada]]-Tabla115[[#This Row],[Salida]],K29+Tabla115[[#This Row],[Entrada]]-Tabla115[[#This Row],[Salida]]),"")</f>
        <v>0</v>
      </c>
      <c r="L30" s="102"/>
      <c r="M30" s="102"/>
      <c r="N30" s="103"/>
      <c r="O30" s="117"/>
      <c r="P30" s="117"/>
      <c r="Q30" s="117"/>
      <c r="R30" s="117"/>
    </row>
    <row r="31" spans="1:18">
      <c r="A31" s="97"/>
      <c r="B31" s="98"/>
      <c r="C31" s="98"/>
      <c r="D31" s="98"/>
      <c r="E31" s="98"/>
      <c r="F31" s="98"/>
      <c r="G31" s="98"/>
      <c r="H31" s="98"/>
      <c r="I31" s="99"/>
      <c r="J31" s="100"/>
      <c r="K31" s="101">
        <f>IFERROR(IF(Tabla115[[#This Row],[Concepto: fra. / dieta / devolución]]="saldo apertura",Tabla115[[#This Row],[Entrada]]-Tabla115[[#This Row],[Salida]],K30+Tabla115[[#This Row],[Entrada]]-Tabla115[[#This Row],[Salida]]),"")</f>
        <v>0</v>
      </c>
      <c r="L31" s="102"/>
      <c r="M31" s="102"/>
      <c r="N31" s="103"/>
      <c r="O31" s="117"/>
      <c r="P31" s="117"/>
      <c r="Q31" s="117"/>
      <c r="R31" s="117"/>
    </row>
    <row r="32" spans="1:18">
      <c r="A32" s="97"/>
      <c r="B32" s="98"/>
      <c r="C32" s="98"/>
      <c r="D32" s="98"/>
      <c r="E32" s="98"/>
      <c r="F32" s="98"/>
      <c r="G32" s="98"/>
      <c r="H32" s="98"/>
      <c r="I32" s="99"/>
      <c r="J32" s="100"/>
      <c r="K32" s="101">
        <f>IFERROR(IF(Tabla115[[#This Row],[Concepto: fra. / dieta / devolución]]="saldo apertura",Tabla115[[#This Row],[Entrada]]-Tabla115[[#This Row],[Salida]],K31+Tabla115[[#This Row],[Entrada]]-Tabla115[[#This Row],[Salida]]),"")</f>
        <v>0</v>
      </c>
      <c r="L32" s="102"/>
      <c r="M32" s="102"/>
      <c r="N32" s="103"/>
      <c r="O32" s="117"/>
      <c r="P32" s="117"/>
      <c r="Q32" s="117"/>
      <c r="R32" s="117"/>
    </row>
    <row r="33" spans="1:18">
      <c r="A33" s="97"/>
      <c r="B33" s="98"/>
      <c r="C33" s="98"/>
      <c r="D33" s="98"/>
      <c r="E33" s="98"/>
      <c r="F33" s="98"/>
      <c r="G33" s="98"/>
      <c r="H33" s="98"/>
      <c r="I33" s="99"/>
      <c r="J33" s="100"/>
      <c r="K33" s="101">
        <f>IFERROR(IF(Tabla115[[#This Row],[Concepto: fra. / dieta / devolución]]="saldo apertura",Tabla115[[#This Row],[Entrada]]-Tabla115[[#This Row],[Salida]],K32+Tabla115[[#This Row],[Entrada]]-Tabla115[[#This Row],[Salida]]),"")</f>
        <v>0</v>
      </c>
      <c r="L33" s="102"/>
      <c r="M33" s="102"/>
      <c r="N33" s="103"/>
      <c r="O33" s="117"/>
      <c r="P33" s="117"/>
      <c r="Q33" s="117"/>
      <c r="R33" s="117"/>
    </row>
    <row r="34" spans="1:18">
      <c r="A34" s="97"/>
      <c r="B34" s="98"/>
      <c r="C34" s="98"/>
      <c r="D34" s="98"/>
      <c r="E34" s="98"/>
      <c r="F34" s="98"/>
      <c r="G34" s="98"/>
      <c r="H34" s="98"/>
      <c r="I34" s="99"/>
      <c r="J34" s="100"/>
      <c r="K34" s="101">
        <f>IFERROR(IF(Tabla115[[#This Row],[Concepto: fra. / dieta / devolución]]="saldo apertura",Tabla115[[#This Row],[Entrada]]-Tabla115[[#This Row],[Salida]],K33+Tabla115[[#This Row],[Entrada]]-Tabla115[[#This Row],[Salida]]),"")</f>
        <v>0</v>
      </c>
      <c r="L34" s="102"/>
      <c r="M34" s="102"/>
      <c r="N34" s="103"/>
      <c r="O34" s="117"/>
      <c r="P34" s="117"/>
      <c r="Q34" s="117"/>
      <c r="R34" s="117"/>
    </row>
    <row r="35" spans="1:18">
      <c r="A35" s="97"/>
      <c r="B35" s="98"/>
      <c r="C35" s="98"/>
      <c r="D35" s="98"/>
      <c r="E35" s="98"/>
      <c r="F35" s="98"/>
      <c r="G35" s="98"/>
      <c r="H35" s="98"/>
      <c r="I35" s="99"/>
      <c r="J35" s="100"/>
      <c r="K35" s="101">
        <f>IFERROR(IF(Tabla115[[#This Row],[Concepto: fra. / dieta / devolución]]="saldo apertura",Tabla115[[#This Row],[Entrada]]-Tabla115[[#This Row],[Salida]],K34+Tabla115[[#This Row],[Entrada]]-Tabla115[[#This Row],[Salida]]),"")</f>
        <v>0</v>
      </c>
      <c r="L35" s="102"/>
      <c r="M35" s="102"/>
      <c r="N35" s="103"/>
      <c r="O35" s="117"/>
      <c r="P35" s="117"/>
      <c r="Q35" s="117"/>
      <c r="R35" s="117"/>
    </row>
    <row r="36" spans="1:18">
      <c r="A36" s="97"/>
      <c r="B36" s="98"/>
      <c r="C36" s="98"/>
      <c r="D36" s="98"/>
      <c r="E36" s="98"/>
      <c r="F36" s="98"/>
      <c r="G36" s="98"/>
      <c r="H36" s="98"/>
      <c r="I36" s="99"/>
      <c r="J36" s="100"/>
      <c r="K36" s="101">
        <f>IFERROR(IF(Tabla115[[#This Row],[Concepto: fra. / dieta / devolución]]="saldo apertura",Tabla115[[#This Row],[Entrada]]-Tabla115[[#This Row],[Salida]],K35+Tabla115[[#This Row],[Entrada]]-Tabla115[[#This Row],[Salida]]),"")</f>
        <v>0</v>
      </c>
      <c r="L36" s="102"/>
      <c r="M36" s="102"/>
      <c r="N36" s="103"/>
      <c r="O36" s="117"/>
      <c r="P36" s="117"/>
      <c r="Q36" s="117"/>
      <c r="R36" s="117"/>
    </row>
    <row r="37" spans="1:18">
      <c r="A37" s="97"/>
      <c r="B37" s="98"/>
      <c r="C37" s="98"/>
      <c r="D37" s="98"/>
      <c r="E37" s="98"/>
      <c r="F37" s="98"/>
      <c r="G37" s="98"/>
      <c r="H37" s="98"/>
      <c r="I37" s="99"/>
      <c r="J37" s="100"/>
      <c r="K37" s="101">
        <f>IFERROR(IF(Tabla115[[#This Row],[Concepto: fra. / dieta / devolución]]="saldo apertura",Tabla115[[#This Row],[Entrada]]-Tabla115[[#This Row],[Salida]],K36+Tabla115[[#This Row],[Entrada]]-Tabla115[[#This Row],[Salida]]),"")</f>
        <v>0</v>
      </c>
      <c r="L37" s="102"/>
      <c r="M37" s="102"/>
      <c r="N37" s="103"/>
      <c r="O37" s="117"/>
      <c r="P37" s="117"/>
      <c r="Q37" s="117"/>
      <c r="R37" s="117"/>
    </row>
    <row r="38" spans="1:18">
      <c r="A38" s="97"/>
      <c r="B38" s="98"/>
      <c r="C38" s="98"/>
      <c r="D38" s="98"/>
      <c r="E38" s="98"/>
      <c r="F38" s="98"/>
      <c r="G38" s="98"/>
      <c r="H38" s="98"/>
      <c r="I38" s="99"/>
      <c r="J38" s="100"/>
      <c r="K38" s="101">
        <f>IFERROR(IF(Tabla115[[#This Row],[Concepto: fra. / dieta / devolución]]="saldo apertura",Tabla115[[#This Row],[Entrada]]-Tabla115[[#This Row],[Salida]],K37+Tabla115[[#This Row],[Entrada]]-Tabla115[[#This Row],[Salida]]),"")</f>
        <v>0</v>
      </c>
      <c r="L38" s="102"/>
      <c r="M38" s="102"/>
      <c r="N38" s="103"/>
      <c r="O38" s="117"/>
      <c r="P38" s="117"/>
      <c r="Q38" s="117"/>
      <c r="R38" s="117"/>
    </row>
    <row r="39" spans="1:18">
      <c r="A39" s="97"/>
      <c r="B39" s="98"/>
      <c r="C39" s="98"/>
      <c r="D39" s="98"/>
      <c r="E39" s="98"/>
      <c r="F39" s="98"/>
      <c r="G39" s="98"/>
      <c r="H39" s="98"/>
      <c r="I39" s="99"/>
      <c r="J39" s="100"/>
      <c r="K39" s="101">
        <f>IFERROR(IF(Tabla115[[#This Row],[Concepto: fra. / dieta / devolución]]="saldo apertura",Tabla115[[#This Row],[Entrada]]-Tabla115[[#This Row],[Salida]],K38+Tabla115[[#This Row],[Entrada]]-Tabla115[[#This Row],[Salida]]),"")</f>
        <v>0</v>
      </c>
      <c r="L39" s="102"/>
      <c r="M39" s="102"/>
      <c r="N39" s="103"/>
      <c r="O39" s="117"/>
      <c r="P39" s="117"/>
      <c r="Q39" s="117"/>
      <c r="R39" s="117"/>
    </row>
    <row r="40" spans="1:18">
      <c r="A40" s="97"/>
      <c r="B40" s="98"/>
      <c r="C40" s="98"/>
      <c r="D40" s="98"/>
      <c r="E40" s="98"/>
      <c r="F40" s="98"/>
      <c r="G40" s="98"/>
      <c r="H40" s="98"/>
      <c r="I40" s="99"/>
      <c r="J40" s="100"/>
      <c r="K40" s="101">
        <f>IFERROR(IF(Tabla115[[#This Row],[Concepto: fra. / dieta / devolución]]="saldo apertura",Tabla115[[#This Row],[Entrada]]-Tabla115[[#This Row],[Salida]],K39+Tabla115[[#This Row],[Entrada]]-Tabla115[[#This Row],[Salida]]),"")</f>
        <v>0</v>
      </c>
      <c r="L40" s="102"/>
      <c r="M40" s="102"/>
      <c r="N40" s="103"/>
      <c r="O40" s="117"/>
      <c r="P40" s="117"/>
      <c r="Q40" s="117"/>
      <c r="R40" s="117"/>
    </row>
    <row r="41" spans="1:18">
      <c r="A41" s="97"/>
      <c r="B41" s="98"/>
      <c r="C41" s="98"/>
      <c r="D41" s="98"/>
      <c r="E41" s="98"/>
      <c r="F41" s="98"/>
      <c r="G41" s="98"/>
      <c r="H41" s="98"/>
      <c r="I41" s="99"/>
      <c r="J41" s="100"/>
      <c r="K41" s="101">
        <f>IFERROR(IF(Tabla115[[#This Row],[Concepto: fra. / dieta / devolución]]="saldo apertura",Tabla115[[#This Row],[Entrada]]-Tabla115[[#This Row],[Salida]],K40+Tabla115[[#This Row],[Entrada]]-Tabla115[[#This Row],[Salida]]),"")</f>
        <v>0</v>
      </c>
      <c r="L41" s="102"/>
      <c r="M41" s="102"/>
      <c r="N41" s="103"/>
      <c r="O41" s="117"/>
      <c r="P41" s="117"/>
      <c r="Q41" s="117"/>
      <c r="R41" s="117"/>
    </row>
    <row r="42" spans="1:18">
      <c r="A42" s="97"/>
      <c r="B42" s="98"/>
      <c r="C42" s="98"/>
      <c r="D42" s="98"/>
      <c r="E42" s="98"/>
      <c r="F42" s="98"/>
      <c r="G42" s="98"/>
      <c r="H42" s="98"/>
      <c r="I42" s="99"/>
      <c r="J42" s="100"/>
      <c r="K42" s="101">
        <f>IFERROR(IF(Tabla115[[#This Row],[Concepto: fra. / dieta / devolución]]="saldo apertura",Tabla115[[#This Row],[Entrada]]-Tabla115[[#This Row],[Salida]],K41+Tabla115[[#This Row],[Entrada]]-Tabla115[[#This Row],[Salida]]),"")</f>
        <v>0</v>
      </c>
      <c r="L42" s="102"/>
      <c r="M42" s="102"/>
      <c r="N42" s="103"/>
      <c r="O42" s="117"/>
      <c r="P42" s="117"/>
      <c r="Q42" s="117"/>
      <c r="R42" s="117"/>
    </row>
    <row r="43" spans="1:18">
      <c r="A43" s="97"/>
      <c r="B43" s="98"/>
      <c r="C43" s="98"/>
      <c r="D43" s="98"/>
      <c r="E43" s="98"/>
      <c r="F43" s="98"/>
      <c r="G43" s="98"/>
      <c r="H43" s="98"/>
      <c r="I43" s="99"/>
      <c r="J43" s="100"/>
      <c r="K43" s="101">
        <f>IFERROR(IF(Tabla115[[#This Row],[Concepto: fra. / dieta / devolución]]="saldo apertura",Tabla115[[#This Row],[Entrada]]-Tabla115[[#This Row],[Salida]],K42+Tabla115[[#This Row],[Entrada]]-Tabla115[[#This Row],[Salida]]),"")</f>
        <v>0</v>
      </c>
      <c r="L43" s="102"/>
      <c r="M43" s="102"/>
      <c r="N43" s="103"/>
      <c r="O43" s="117"/>
      <c r="P43" s="117"/>
      <c r="Q43" s="117"/>
      <c r="R43" s="117"/>
    </row>
    <row r="44" spans="1:18">
      <c r="A44" s="97"/>
      <c r="B44" s="98"/>
      <c r="C44" s="98"/>
      <c r="D44" s="98"/>
      <c r="E44" s="98"/>
      <c r="F44" s="98"/>
      <c r="G44" s="98"/>
      <c r="H44" s="98"/>
      <c r="I44" s="99"/>
      <c r="J44" s="100"/>
      <c r="K44" s="101">
        <f>IFERROR(IF(Tabla115[[#This Row],[Concepto: fra. / dieta / devolución]]="saldo apertura",Tabla115[[#This Row],[Entrada]]-Tabla115[[#This Row],[Salida]],K43+Tabla115[[#This Row],[Entrada]]-Tabla115[[#This Row],[Salida]]),"")</f>
        <v>0</v>
      </c>
      <c r="L44" s="102"/>
      <c r="M44" s="102"/>
      <c r="N44" s="103"/>
      <c r="O44" s="117"/>
      <c r="P44" s="117"/>
      <c r="Q44" s="117"/>
      <c r="R44" s="117"/>
    </row>
    <row r="45" spans="1:18">
      <c r="A45" s="97"/>
      <c r="B45" s="98"/>
      <c r="C45" s="98"/>
      <c r="D45" s="98"/>
      <c r="E45" s="98"/>
      <c r="F45" s="98"/>
      <c r="G45" s="98"/>
      <c r="H45" s="98"/>
      <c r="I45" s="99"/>
      <c r="J45" s="100"/>
      <c r="K45" s="101">
        <f>IFERROR(IF(Tabla115[[#This Row],[Concepto: fra. / dieta / devolución]]="saldo apertura",Tabla115[[#This Row],[Entrada]]-Tabla115[[#This Row],[Salida]],K44+Tabla115[[#This Row],[Entrada]]-Tabla115[[#This Row],[Salida]]),"")</f>
        <v>0</v>
      </c>
      <c r="L45" s="102"/>
      <c r="M45" s="102"/>
      <c r="N45" s="103"/>
      <c r="O45" s="117"/>
      <c r="P45" s="117"/>
      <c r="Q45" s="117"/>
      <c r="R45" s="117"/>
    </row>
    <row r="46" spans="1:18">
      <c r="A46" s="97"/>
      <c r="B46" s="98"/>
      <c r="C46" s="98"/>
      <c r="D46" s="98"/>
      <c r="E46" s="98"/>
      <c r="F46" s="98"/>
      <c r="G46" s="98"/>
      <c r="H46" s="98"/>
      <c r="I46" s="99"/>
      <c r="J46" s="100"/>
      <c r="K46" s="101">
        <f>IFERROR(IF(Tabla115[[#This Row],[Concepto: fra. / dieta / devolución]]="saldo apertura",Tabla115[[#This Row],[Entrada]]-Tabla115[[#This Row],[Salida]],K45+Tabla115[[#This Row],[Entrada]]-Tabla115[[#This Row],[Salida]]),"")</f>
        <v>0</v>
      </c>
      <c r="L46" s="102"/>
      <c r="M46" s="102"/>
      <c r="N46" s="103"/>
      <c r="O46" s="117"/>
      <c r="P46" s="117"/>
      <c r="Q46" s="117"/>
      <c r="R46" s="117"/>
    </row>
    <row r="47" spans="1:18">
      <c r="A47" s="97"/>
      <c r="B47" s="98"/>
      <c r="C47" s="98"/>
      <c r="D47" s="98"/>
      <c r="E47" s="98"/>
      <c r="F47" s="98"/>
      <c r="G47" s="98"/>
      <c r="H47" s="98"/>
      <c r="I47" s="99"/>
      <c r="J47" s="100"/>
      <c r="K47" s="101">
        <f>IFERROR(IF(Tabla115[[#This Row],[Concepto: fra. / dieta / devolución]]="saldo apertura",Tabla115[[#This Row],[Entrada]]-Tabla115[[#This Row],[Salida]],K46+Tabla115[[#This Row],[Entrada]]-Tabla115[[#This Row],[Salida]]),"")</f>
        <v>0</v>
      </c>
      <c r="L47" s="102"/>
      <c r="M47" s="102"/>
      <c r="N47" s="103"/>
      <c r="O47" s="117"/>
      <c r="P47" s="117"/>
      <c r="Q47" s="117"/>
      <c r="R47" s="117"/>
    </row>
    <row r="48" spans="1:18">
      <c r="A48" s="97"/>
      <c r="B48" s="98"/>
      <c r="C48" s="98"/>
      <c r="D48" s="98"/>
      <c r="E48" s="98"/>
      <c r="F48" s="98"/>
      <c r="G48" s="98"/>
      <c r="H48" s="98"/>
      <c r="I48" s="99"/>
      <c r="J48" s="100"/>
      <c r="K48" s="101">
        <f>IFERROR(IF(Tabla115[[#This Row],[Concepto: fra. / dieta / devolución]]="saldo apertura",Tabla115[[#This Row],[Entrada]]-Tabla115[[#This Row],[Salida]],K47+Tabla115[[#This Row],[Entrada]]-Tabla115[[#This Row],[Salida]]),"")</f>
        <v>0</v>
      </c>
      <c r="L48" s="102"/>
      <c r="M48" s="102"/>
      <c r="N48" s="103"/>
      <c r="O48" s="117"/>
      <c r="P48" s="117"/>
      <c r="Q48" s="117"/>
      <c r="R48" s="117"/>
    </row>
    <row r="49" spans="1:18">
      <c r="A49" s="97"/>
      <c r="B49" s="98"/>
      <c r="C49" s="98"/>
      <c r="D49" s="98"/>
      <c r="E49" s="98"/>
      <c r="F49" s="98"/>
      <c r="G49" s="98"/>
      <c r="H49" s="98"/>
      <c r="I49" s="99"/>
      <c r="J49" s="100"/>
      <c r="K49" s="101">
        <f>IFERROR(IF(Tabla115[[#This Row],[Concepto: fra. / dieta / devolución]]="saldo apertura",Tabla115[[#This Row],[Entrada]]-Tabla115[[#This Row],[Salida]],K48+Tabla115[[#This Row],[Entrada]]-Tabla115[[#This Row],[Salida]]),"")</f>
        <v>0</v>
      </c>
      <c r="L49" s="102"/>
      <c r="M49" s="102"/>
      <c r="N49" s="103"/>
      <c r="O49" s="117"/>
      <c r="P49" s="117"/>
      <c r="Q49" s="117"/>
      <c r="R49" s="117"/>
    </row>
    <row r="50" spans="1:18">
      <c r="A50" s="97"/>
      <c r="B50" s="98"/>
      <c r="C50" s="98"/>
      <c r="D50" s="98"/>
      <c r="E50" s="98"/>
      <c r="F50" s="98"/>
      <c r="G50" s="98"/>
      <c r="H50" s="98"/>
      <c r="I50" s="99"/>
      <c r="J50" s="100"/>
      <c r="K50" s="101">
        <f>IFERROR(IF(Tabla115[[#This Row],[Concepto: fra. / dieta / devolución]]="saldo apertura",Tabla115[[#This Row],[Entrada]]-Tabla115[[#This Row],[Salida]],K49+Tabla115[[#This Row],[Entrada]]-Tabla115[[#This Row],[Salida]]),"")</f>
        <v>0</v>
      </c>
      <c r="L50" s="102"/>
      <c r="M50" s="102"/>
      <c r="N50" s="103"/>
      <c r="O50" s="117"/>
      <c r="P50" s="117"/>
      <c r="Q50" s="117"/>
      <c r="R50" s="117"/>
    </row>
    <row r="51" spans="1:18">
      <c r="A51" s="97"/>
      <c r="B51" s="98"/>
      <c r="C51" s="98"/>
      <c r="D51" s="98"/>
      <c r="E51" s="98"/>
      <c r="F51" s="98"/>
      <c r="G51" s="98"/>
      <c r="H51" s="98"/>
      <c r="I51" s="99"/>
      <c r="J51" s="100"/>
      <c r="K51" s="101">
        <f>IFERROR(IF(Tabla115[[#This Row],[Concepto: fra. / dieta / devolución]]="saldo apertura",Tabla115[[#This Row],[Entrada]]-Tabla115[[#This Row],[Salida]],K50+Tabla115[[#This Row],[Entrada]]-Tabla115[[#This Row],[Salida]]),"")</f>
        <v>0</v>
      </c>
      <c r="L51" s="102"/>
      <c r="M51" s="102"/>
      <c r="N51" s="103"/>
      <c r="O51" s="117"/>
      <c r="P51" s="117"/>
      <c r="Q51" s="117"/>
      <c r="R51" s="117"/>
    </row>
    <row r="52" spans="1:18">
      <c r="A52" s="97"/>
      <c r="B52" s="98"/>
      <c r="C52" s="98"/>
      <c r="D52" s="98"/>
      <c r="E52" s="98"/>
      <c r="F52" s="98"/>
      <c r="G52" s="98"/>
      <c r="H52" s="98"/>
      <c r="I52" s="99"/>
      <c r="J52" s="100"/>
      <c r="K52" s="101">
        <f>IFERROR(IF(Tabla115[[#This Row],[Concepto: fra. / dieta / devolución]]="saldo apertura",Tabla115[[#This Row],[Entrada]]-Tabla115[[#This Row],[Salida]],K51+Tabla115[[#This Row],[Entrada]]-Tabla115[[#This Row],[Salida]]),"")</f>
        <v>0</v>
      </c>
      <c r="L52" s="102"/>
      <c r="M52" s="102"/>
      <c r="N52" s="103"/>
      <c r="O52" s="117"/>
      <c r="P52" s="117"/>
      <c r="Q52" s="117"/>
      <c r="R52" s="117"/>
    </row>
    <row r="53" spans="1:18">
      <c r="A53" s="97"/>
      <c r="B53" s="98"/>
      <c r="C53" s="98"/>
      <c r="D53" s="98"/>
      <c r="E53" s="98"/>
      <c r="F53" s="98"/>
      <c r="G53" s="98"/>
      <c r="H53" s="98"/>
      <c r="I53" s="99"/>
      <c r="J53" s="100"/>
      <c r="K53" s="101">
        <f>IFERROR(IF(Tabla115[[#This Row],[Concepto: fra. / dieta / devolución]]="saldo apertura",Tabla115[[#This Row],[Entrada]]-Tabla115[[#This Row],[Salida]],K52+Tabla115[[#This Row],[Entrada]]-Tabla115[[#This Row],[Salida]]),"")</f>
        <v>0</v>
      </c>
      <c r="L53" s="102"/>
      <c r="M53" s="102"/>
      <c r="N53" s="103"/>
      <c r="O53" s="117"/>
      <c r="P53" s="117"/>
      <c r="Q53" s="117"/>
      <c r="R53" s="117"/>
    </row>
    <row r="54" spans="1:18">
      <c r="A54" s="97"/>
      <c r="B54" s="98"/>
      <c r="C54" s="98"/>
      <c r="D54" s="98"/>
      <c r="E54" s="98"/>
      <c r="F54" s="98"/>
      <c r="G54" s="98"/>
      <c r="H54" s="98"/>
      <c r="I54" s="99"/>
      <c r="J54" s="100"/>
      <c r="K54" s="101">
        <f>IFERROR(IF(Tabla115[[#This Row],[Concepto: fra. / dieta / devolución]]="saldo apertura",Tabla115[[#This Row],[Entrada]]-Tabla115[[#This Row],[Salida]],K53+Tabla115[[#This Row],[Entrada]]-Tabla115[[#This Row],[Salida]]),"")</f>
        <v>0</v>
      </c>
      <c r="L54" s="102"/>
      <c r="M54" s="102"/>
      <c r="N54" s="103"/>
      <c r="O54" s="117"/>
      <c r="P54" s="117"/>
      <c r="Q54" s="117"/>
      <c r="R54" s="117"/>
    </row>
    <row r="55" spans="1:18">
      <c r="A55" s="97"/>
      <c r="B55" s="98"/>
      <c r="C55" s="98"/>
      <c r="D55" s="98"/>
      <c r="E55" s="98"/>
      <c r="F55" s="98"/>
      <c r="G55" s="98"/>
      <c r="H55" s="98"/>
      <c r="I55" s="99"/>
      <c r="J55" s="100"/>
      <c r="K55" s="101">
        <f>IFERROR(IF(Tabla115[[#This Row],[Concepto: fra. / dieta / devolución]]="saldo apertura",Tabla115[[#This Row],[Entrada]]-Tabla115[[#This Row],[Salida]],K54+Tabla115[[#This Row],[Entrada]]-Tabla115[[#This Row],[Salida]]),"")</f>
        <v>0</v>
      </c>
      <c r="L55" s="102"/>
      <c r="M55" s="102"/>
      <c r="N55" s="103"/>
      <c r="O55" s="117"/>
      <c r="P55" s="117"/>
      <c r="Q55" s="117"/>
      <c r="R55" s="117"/>
    </row>
    <row r="56" spans="1:18">
      <c r="A56" s="97"/>
      <c r="B56" s="98"/>
      <c r="C56" s="98"/>
      <c r="D56" s="98"/>
      <c r="E56" s="98"/>
      <c r="F56" s="98"/>
      <c r="G56" s="98"/>
      <c r="H56" s="98"/>
      <c r="I56" s="99"/>
      <c r="J56" s="100"/>
      <c r="K56" s="101">
        <f>IFERROR(IF(Tabla115[[#This Row],[Concepto: fra. / dieta / devolución]]="saldo apertura",Tabla115[[#This Row],[Entrada]]-Tabla115[[#This Row],[Salida]],K55+Tabla115[[#This Row],[Entrada]]-Tabla115[[#This Row],[Salida]]),"")</f>
        <v>0</v>
      </c>
      <c r="L56" s="102"/>
      <c r="M56" s="102"/>
      <c r="N56" s="103"/>
      <c r="O56" s="117"/>
      <c r="P56" s="117"/>
      <c r="Q56" s="117"/>
      <c r="R56" s="117"/>
    </row>
    <row r="57" spans="1:18">
      <c r="A57" s="97"/>
      <c r="B57" s="98"/>
      <c r="C57" s="98"/>
      <c r="D57" s="98"/>
      <c r="E57" s="98"/>
      <c r="F57" s="98"/>
      <c r="G57" s="98"/>
      <c r="H57" s="98"/>
      <c r="I57" s="99"/>
      <c r="J57" s="100"/>
      <c r="K57" s="101">
        <f>IFERROR(IF(Tabla115[[#This Row],[Concepto: fra. / dieta / devolución]]="saldo apertura",Tabla115[[#This Row],[Entrada]]-Tabla115[[#This Row],[Salida]],K56+Tabla115[[#This Row],[Entrada]]-Tabla115[[#This Row],[Salida]]),"")</f>
        <v>0</v>
      </c>
      <c r="L57" s="102"/>
      <c r="M57" s="102"/>
      <c r="N57" s="103"/>
      <c r="O57" s="117"/>
      <c r="P57" s="117"/>
      <c r="Q57" s="117"/>
      <c r="R57" s="117"/>
    </row>
    <row r="58" spans="1:18">
      <c r="A58" s="97"/>
      <c r="B58" s="98"/>
      <c r="C58" s="98"/>
      <c r="D58" s="98"/>
      <c r="E58" s="98"/>
      <c r="F58" s="98"/>
      <c r="G58" s="98"/>
      <c r="H58" s="98"/>
      <c r="I58" s="99"/>
      <c r="J58" s="100"/>
      <c r="K58" s="101">
        <f>IFERROR(IF(Tabla115[[#This Row],[Concepto: fra. / dieta / devolución]]="saldo apertura",Tabla115[[#This Row],[Entrada]]-Tabla115[[#This Row],[Salida]],K57+Tabla115[[#This Row],[Entrada]]-Tabla115[[#This Row],[Salida]]),"")</f>
        <v>0</v>
      </c>
      <c r="L58" s="102"/>
      <c r="M58" s="102"/>
      <c r="N58" s="103"/>
      <c r="O58" s="117"/>
      <c r="P58" s="117"/>
      <c r="Q58" s="117"/>
      <c r="R58" s="117"/>
    </row>
    <row r="59" spans="1:18">
      <c r="A59" s="97"/>
      <c r="B59" s="98"/>
      <c r="C59" s="98"/>
      <c r="D59" s="98"/>
      <c r="E59" s="98"/>
      <c r="F59" s="98"/>
      <c r="G59" s="98"/>
      <c r="H59" s="98"/>
      <c r="I59" s="99"/>
      <c r="J59" s="100"/>
      <c r="K59" s="101">
        <f>IFERROR(IF(Tabla115[[#This Row],[Concepto: fra. / dieta / devolución]]="saldo apertura",Tabla115[[#This Row],[Entrada]]-Tabla115[[#This Row],[Salida]],K58+Tabla115[[#This Row],[Entrada]]-Tabla115[[#This Row],[Salida]]),"")</f>
        <v>0</v>
      </c>
      <c r="L59" s="102"/>
      <c r="M59" s="102"/>
      <c r="N59" s="103"/>
      <c r="O59" s="117"/>
      <c r="P59" s="117"/>
      <c r="Q59" s="117"/>
      <c r="R59" s="117"/>
    </row>
    <row r="60" spans="1:18">
      <c r="A60" s="97"/>
      <c r="B60" s="98"/>
      <c r="C60" s="98"/>
      <c r="D60" s="98"/>
      <c r="E60" s="98"/>
      <c r="F60" s="98"/>
      <c r="G60" s="98"/>
      <c r="H60" s="98"/>
      <c r="I60" s="99"/>
      <c r="J60" s="100"/>
      <c r="K60" s="101">
        <f>IFERROR(IF(Tabla115[[#This Row],[Concepto: fra. / dieta / devolución]]="saldo apertura",Tabla115[[#This Row],[Entrada]]-Tabla115[[#This Row],[Salida]],K59+Tabla115[[#This Row],[Entrada]]-Tabla115[[#This Row],[Salida]]),"")</f>
        <v>0</v>
      </c>
      <c r="L60" s="102"/>
      <c r="M60" s="102"/>
      <c r="N60" s="103"/>
      <c r="O60" s="117"/>
      <c r="P60" s="117"/>
      <c r="Q60" s="117"/>
      <c r="R60" s="117"/>
    </row>
    <row r="61" spans="1:18">
      <c r="A61" s="97"/>
      <c r="B61" s="98"/>
      <c r="C61" s="98"/>
      <c r="D61" s="98"/>
      <c r="E61" s="98"/>
      <c r="F61" s="98"/>
      <c r="G61" s="98"/>
      <c r="H61" s="98"/>
      <c r="I61" s="99"/>
      <c r="J61" s="100"/>
      <c r="K61" s="101">
        <f>IFERROR(IF(Tabla115[[#This Row],[Concepto: fra. / dieta / devolución]]="saldo apertura",Tabla115[[#This Row],[Entrada]]-Tabla115[[#This Row],[Salida]],K60+Tabla115[[#This Row],[Entrada]]-Tabla115[[#This Row],[Salida]]),"")</f>
        <v>0</v>
      </c>
      <c r="L61" s="102"/>
      <c r="M61" s="102"/>
      <c r="N61" s="103"/>
      <c r="O61" s="117"/>
      <c r="P61" s="117"/>
      <c r="Q61" s="117"/>
      <c r="R61" s="117"/>
    </row>
    <row r="62" spans="1:18">
      <c r="A62" s="97"/>
      <c r="B62" s="98"/>
      <c r="C62" s="98"/>
      <c r="D62" s="98"/>
      <c r="E62" s="98"/>
      <c r="F62" s="98"/>
      <c r="G62" s="98"/>
      <c r="H62" s="98"/>
      <c r="I62" s="99"/>
      <c r="J62" s="100"/>
      <c r="K62" s="101">
        <f>IFERROR(IF(Tabla115[[#This Row],[Concepto: fra. / dieta / devolución]]="saldo apertura",Tabla115[[#This Row],[Entrada]]-Tabla115[[#This Row],[Salida]],K61+Tabla115[[#This Row],[Entrada]]-Tabla115[[#This Row],[Salida]]),"")</f>
        <v>0</v>
      </c>
      <c r="L62" s="102"/>
      <c r="M62" s="102"/>
      <c r="N62" s="103"/>
      <c r="O62" s="117"/>
      <c r="P62" s="117"/>
      <c r="Q62" s="117"/>
      <c r="R62" s="117"/>
    </row>
    <row r="63" spans="1:18">
      <c r="A63" s="97"/>
      <c r="B63" s="98"/>
      <c r="C63" s="98"/>
      <c r="D63" s="98"/>
      <c r="E63" s="98"/>
      <c r="F63" s="98"/>
      <c r="G63" s="98"/>
      <c r="H63" s="98"/>
      <c r="I63" s="99"/>
      <c r="J63" s="100"/>
      <c r="K63" s="101">
        <f>IFERROR(IF(Tabla115[[#This Row],[Concepto: fra. / dieta / devolución]]="saldo apertura",Tabla115[[#This Row],[Entrada]]-Tabla115[[#This Row],[Salida]],K62+Tabla115[[#This Row],[Entrada]]-Tabla115[[#This Row],[Salida]]),"")</f>
        <v>0</v>
      </c>
      <c r="L63" s="102"/>
      <c r="M63" s="102"/>
      <c r="N63" s="103"/>
      <c r="O63" s="117"/>
      <c r="P63" s="117"/>
      <c r="Q63" s="117"/>
      <c r="R63" s="117"/>
    </row>
    <row r="64" spans="1:18">
      <c r="A64" s="97"/>
      <c r="B64" s="98"/>
      <c r="C64" s="98"/>
      <c r="D64" s="98"/>
      <c r="E64" s="98"/>
      <c r="F64" s="98"/>
      <c r="G64" s="98"/>
      <c r="H64" s="98"/>
      <c r="I64" s="99"/>
      <c r="J64" s="100"/>
      <c r="K64" s="101">
        <f>IFERROR(IF(Tabla115[[#This Row],[Concepto: fra. / dieta / devolución]]="saldo apertura",Tabla115[[#This Row],[Entrada]]-Tabla115[[#This Row],[Salida]],K63+Tabla115[[#This Row],[Entrada]]-Tabla115[[#This Row],[Salida]]),"")</f>
        <v>0</v>
      </c>
      <c r="L64" s="102"/>
      <c r="M64" s="102"/>
      <c r="N64" s="103"/>
      <c r="O64" s="117"/>
      <c r="P64" s="117"/>
      <c r="Q64" s="117"/>
      <c r="R64" s="117"/>
    </row>
    <row r="65" spans="1:18">
      <c r="A65" s="97"/>
      <c r="B65" s="98"/>
      <c r="C65" s="98"/>
      <c r="D65" s="98"/>
      <c r="E65" s="98"/>
      <c r="F65" s="98"/>
      <c r="G65" s="98"/>
      <c r="H65" s="98"/>
      <c r="I65" s="99"/>
      <c r="J65" s="100"/>
      <c r="K65" s="101">
        <f>IFERROR(IF(Tabla115[[#This Row],[Concepto: fra. / dieta / devolución]]="saldo apertura",Tabla115[[#This Row],[Entrada]]-Tabla115[[#This Row],[Salida]],K64+Tabla115[[#This Row],[Entrada]]-Tabla115[[#This Row],[Salida]]),"")</f>
        <v>0</v>
      </c>
      <c r="L65" s="102"/>
      <c r="M65" s="102"/>
      <c r="N65" s="103"/>
      <c r="O65" s="117"/>
      <c r="P65" s="117"/>
      <c r="Q65" s="117"/>
      <c r="R65" s="117"/>
    </row>
    <row r="66" spans="1:18">
      <c r="A66" s="97"/>
      <c r="B66" s="98"/>
      <c r="C66" s="98"/>
      <c r="D66" s="98"/>
      <c r="E66" s="98"/>
      <c r="F66" s="98"/>
      <c r="G66" s="98"/>
      <c r="H66" s="98"/>
      <c r="I66" s="99"/>
      <c r="J66" s="100"/>
      <c r="K66" s="101">
        <f>IFERROR(IF(Tabla115[[#This Row],[Concepto: fra. / dieta / devolución]]="saldo apertura",Tabla115[[#This Row],[Entrada]]-Tabla115[[#This Row],[Salida]],K65+Tabla115[[#This Row],[Entrada]]-Tabla115[[#This Row],[Salida]]),"")</f>
        <v>0</v>
      </c>
      <c r="L66" s="102"/>
      <c r="M66" s="102"/>
      <c r="N66" s="103"/>
      <c r="O66" s="117"/>
      <c r="P66" s="117"/>
      <c r="Q66" s="117"/>
      <c r="R66" s="117"/>
    </row>
    <row r="67" spans="1:18">
      <c r="A67" s="97"/>
      <c r="B67" s="98"/>
      <c r="C67" s="98"/>
      <c r="D67" s="98"/>
      <c r="E67" s="98"/>
      <c r="F67" s="98"/>
      <c r="G67" s="98"/>
      <c r="H67" s="98"/>
      <c r="I67" s="99"/>
      <c r="J67" s="100"/>
      <c r="K67" s="101">
        <f>IFERROR(IF(Tabla115[[#This Row],[Concepto: fra. / dieta / devolución]]="saldo apertura",Tabla115[[#This Row],[Entrada]]-Tabla115[[#This Row],[Salida]],K66+Tabla115[[#This Row],[Entrada]]-Tabla115[[#This Row],[Salida]]),"")</f>
        <v>0</v>
      </c>
      <c r="L67" s="102"/>
      <c r="M67" s="102"/>
      <c r="N67" s="103"/>
      <c r="O67" s="117"/>
      <c r="P67" s="117"/>
      <c r="Q67" s="117"/>
      <c r="R67" s="117"/>
    </row>
    <row r="68" spans="1:18">
      <c r="A68" s="97"/>
      <c r="B68" s="98"/>
      <c r="C68" s="98"/>
      <c r="D68" s="98"/>
      <c r="E68" s="98"/>
      <c r="F68" s="98"/>
      <c r="G68" s="98"/>
      <c r="H68" s="98"/>
      <c r="I68" s="99"/>
      <c r="J68" s="100"/>
      <c r="K68" s="101">
        <f>IFERROR(IF(Tabla115[[#This Row],[Concepto: fra. / dieta / devolución]]="saldo apertura",Tabla115[[#This Row],[Entrada]]-Tabla115[[#This Row],[Salida]],K67+Tabla115[[#This Row],[Entrada]]-Tabla115[[#This Row],[Salida]]),"")</f>
        <v>0</v>
      </c>
      <c r="L68" s="102"/>
      <c r="M68" s="102"/>
      <c r="N68" s="103"/>
      <c r="O68" s="117"/>
      <c r="P68" s="117"/>
      <c r="Q68" s="117"/>
      <c r="R68" s="117"/>
    </row>
    <row r="69" spans="1:18">
      <c r="A69" s="97"/>
      <c r="B69" s="98"/>
      <c r="C69" s="98"/>
      <c r="D69" s="98"/>
      <c r="E69" s="98"/>
      <c r="F69" s="98"/>
      <c r="G69" s="98"/>
      <c r="H69" s="98"/>
      <c r="I69" s="99"/>
      <c r="J69" s="100"/>
      <c r="K69" s="101">
        <f>IFERROR(IF(Tabla115[[#This Row],[Concepto: fra. / dieta / devolución]]="saldo apertura",Tabla115[[#This Row],[Entrada]]-Tabla115[[#This Row],[Salida]],K68+Tabla115[[#This Row],[Entrada]]-Tabla115[[#This Row],[Salida]]),"")</f>
        <v>0</v>
      </c>
      <c r="L69" s="102"/>
      <c r="M69" s="102"/>
      <c r="N69" s="103"/>
      <c r="O69" s="117"/>
      <c r="P69" s="117"/>
      <c r="Q69" s="117"/>
      <c r="R69" s="117"/>
    </row>
    <row r="70" spans="1:18">
      <c r="A70" s="107"/>
      <c r="B70" s="108"/>
      <c r="C70" s="108"/>
      <c r="D70" s="108"/>
      <c r="E70" s="108"/>
      <c r="F70" s="108"/>
      <c r="G70" s="108"/>
      <c r="H70" s="108"/>
      <c r="I70" s="109"/>
      <c r="J70" s="110"/>
      <c r="K70" s="111">
        <f>IFERROR(IF(Tabla115[[#This Row],[Concepto: fra. / dieta / devolución]]="saldo apertura",Tabla115[[#This Row],[Entrada]]-Tabla115[[#This Row],[Salida]],K69+Tabla115[[#This Row],[Entrada]]-Tabla115[[#This Row],[Salida]]),"")</f>
        <v>0</v>
      </c>
      <c r="L70" s="112"/>
      <c r="M70" s="112"/>
      <c r="N70" s="113"/>
      <c r="O70" s="117"/>
      <c r="P70" s="117"/>
      <c r="Q70" s="117"/>
      <c r="R70" s="117"/>
    </row>
  </sheetData>
  <conditionalFormatting sqref="E2:E4">
    <cfRule type="cellIs" dxfId="60" priority="4" operator="greaterThan">
      <formula>700</formula>
    </cfRule>
  </conditionalFormatting>
  <conditionalFormatting sqref="E4">
    <cfRule type="cellIs" dxfId="59" priority="5" operator="greaterThan">
      <formula>700</formula>
    </cfRule>
  </conditionalFormatting>
  <conditionalFormatting sqref="G2:G4">
    <cfRule type="cellIs" dxfId="58" priority="3" operator="greaterThan">
      <formula>700</formula>
    </cfRule>
  </conditionalFormatting>
  <conditionalFormatting sqref="I2:I4">
    <cfRule type="cellIs" dxfId="57" priority="2" operator="greaterThan">
      <formula>700</formula>
    </cfRule>
  </conditionalFormatting>
  <conditionalFormatting sqref="I7:I70">
    <cfRule type="cellIs" dxfId="56" priority="7" operator="greaterThan">
      <formula>0</formula>
    </cfRule>
  </conditionalFormatting>
  <conditionalFormatting sqref="J7:J70">
    <cfRule type="cellIs" dxfId="55" priority="8" operator="greaterThan">
      <formula>0</formula>
    </cfRule>
  </conditionalFormatting>
  <conditionalFormatting sqref="K2:K4">
    <cfRule type="cellIs" dxfId="54" priority="1" operator="greaterThan">
      <formula>700</formula>
    </cfRule>
  </conditionalFormatting>
  <conditionalFormatting sqref="K7:K70">
    <cfRule type="cellIs" dxfId="53" priority="6" operator="greaterThan">
      <formula>700</formula>
    </cfRule>
  </conditionalFormatting>
  <dataValidations count="6">
    <dataValidation type="list" allowBlank="1" showInputMessage="1" showErrorMessage="1" sqref="M7:M70" xr:uid="{582773A2-2DEA-4C12-A880-1691457C4D3A}">
      <formula1>IF(C7&lt;&gt;"CHEQUE",INDIRECT("Tabla2[Todos los códigos]"),"")</formula1>
    </dataValidation>
    <dataValidation type="custom" errorStyle="warning" operator="greaterThanOrEqual" allowBlank="1" showInputMessage="1" showErrorMessage="1" errorTitle="FECHA INCORRECTA" error="Estás introduciendo una fecha incorrecta._x000a__x000a_Si es anterior a la de cierra, avisa a contabilidad para que lo tengan en cuenta." sqref="A7:A70" xr:uid="{7244FDD4-FF0E-49AA-92C3-B5BBB843536D}">
      <formula1>AND(A7&gt;$B$2,YEAR(A7)=$B$4)</formula1>
    </dataValidation>
    <dataValidation type="list" allowBlank="1" showInputMessage="1" showErrorMessage="1" sqref="G7:G70" xr:uid="{49A5CBA9-3A27-45FB-9387-E213DF285653}">
      <formula1>CONCEPTO</formula1>
    </dataValidation>
    <dataValidation type="list" allowBlank="1" showInputMessage="1" showErrorMessage="1" sqref="F7:F70" xr:uid="{320488B2-54BB-4BB7-9F6D-9C4DAA1FBFC8}">
      <formula1>INDIRECT("TABLA11[DEVT]")</formula1>
    </dataValidation>
    <dataValidation type="list" allowBlank="1" showInputMessage="1" showErrorMessage="1" sqref="C7:C70" xr:uid="{B8190D50-38C2-40FC-8C84-4D6A3960DE12}">
      <formula1>INDIRECT("TABLA3[CLASE]")</formula1>
    </dataValidation>
    <dataValidation type="list" allowBlank="1" showInputMessage="1" showErrorMessage="1" sqref="L7:L70" xr:uid="{DC33143E-B4D5-40A5-A8C7-F1C70F1705EA}">
      <formula1>IF(OR(C7="CHEQUE",C7="ENTREGA RECUPERACIÓN SALDO",C7="COSTE TARJETA (5€)"),"",INDIRECT("Tabla5[MESES]"))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!" error="No puedes escribir en esta celda. Selecciona del menú desplegable, por favor." xr:uid="{BC64AC11-0E04-4949-8EF3-FDC4E83D9426}">
          <x14:formula1>
            <xm:f>DATOS!$A$50:$A$51</xm:f>
          </x14:formula1>
          <xm:sqref>R7:R1048576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DB1-8450-430E-AB17-DF2A25E928F4}">
  <dimension ref="A1:Q237"/>
  <sheetViews>
    <sheetView workbookViewId="0">
      <selection activeCell="D16" sqref="D16"/>
    </sheetView>
  </sheetViews>
  <sheetFormatPr defaultColWidth="9.140625" defaultRowHeight="15"/>
  <cols>
    <col min="4" max="4" width="22.140625" customWidth="1"/>
    <col min="6" max="7" width="18" customWidth="1"/>
    <col min="8" max="9" width="23.7109375" customWidth="1"/>
  </cols>
  <sheetData>
    <row r="1" spans="1:17" ht="30">
      <c r="A1" s="26"/>
      <c r="B1" s="27" t="s">
        <v>36</v>
      </c>
      <c r="C1" s="27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8" t="s">
        <v>42</v>
      </c>
      <c r="I1" s="29" t="s">
        <v>43</v>
      </c>
      <c r="J1" s="30" t="s">
        <v>44</v>
      </c>
      <c r="K1" s="31" t="s">
        <v>45</v>
      </c>
      <c r="L1" s="31" t="s">
        <v>46</v>
      </c>
      <c r="M1" s="31" t="s">
        <v>47</v>
      </c>
      <c r="N1" s="31" t="s">
        <v>48</v>
      </c>
      <c r="O1" s="31" t="s">
        <v>49</v>
      </c>
      <c r="P1" s="31" t="s">
        <v>50</v>
      </c>
      <c r="Q1" s="32" t="s">
        <v>51</v>
      </c>
    </row>
    <row r="2" spans="1:17">
      <c r="A2" s="26"/>
      <c r="B2" s="26" t="s">
        <v>52</v>
      </c>
      <c r="C2" s="26">
        <v>330</v>
      </c>
      <c r="D2" s="26">
        <v>241111014</v>
      </c>
      <c r="E2" s="33">
        <v>45292</v>
      </c>
      <c r="F2" s="34">
        <v>45292</v>
      </c>
      <c r="G2" s="34">
        <v>45322</v>
      </c>
      <c r="H2" s="35" t="s">
        <v>53</v>
      </c>
      <c r="I2" s="26">
        <v>412001001</v>
      </c>
      <c r="J2" s="36" t="s">
        <v>52</v>
      </c>
      <c r="K2" s="37" t="s">
        <v>54</v>
      </c>
      <c r="L2" s="38" t="s">
        <v>55</v>
      </c>
      <c r="M2" s="38" t="s">
        <v>56</v>
      </c>
      <c r="N2" s="38">
        <v>650000014</v>
      </c>
      <c r="O2" s="38" t="s">
        <v>57</v>
      </c>
      <c r="P2" s="38" t="s">
        <v>58</v>
      </c>
      <c r="Q2" s="39" t="s">
        <v>59</v>
      </c>
    </row>
    <row r="3" spans="1:17">
      <c r="A3" s="26"/>
      <c r="B3" s="26" t="s">
        <v>60</v>
      </c>
      <c r="C3" s="26">
        <v>320</v>
      </c>
      <c r="D3" s="26">
        <v>241121024</v>
      </c>
      <c r="E3" s="40">
        <v>45324</v>
      </c>
      <c r="F3" s="41">
        <v>45323</v>
      </c>
      <c r="G3" s="41">
        <v>45351</v>
      </c>
      <c r="H3" s="35" t="s">
        <v>61</v>
      </c>
      <c r="I3" s="26">
        <v>412001005</v>
      </c>
      <c r="J3" s="36" t="s">
        <v>52</v>
      </c>
      <c r="K3" s="37" t="s">
        <v>54</v>
      </c>
      <c r="L3" s="38" t="s">
        <v>62</v>
      </c>
      <c r="M3" s="38" t="s">
        <v>63</v>
      </c>
      <c r="N3" s="38">
        <v>650000020</v>
      </c>
      <c r="O3" s="38" t="s">
        <v>64</v>
      </c>
      <c r="P3" s="38" t="s">
        <v>58</v>
      </c>
      <c r="Q3" s="39" t="s">
        <v>65</v>
      </c>
    </row>
    <row r="4" spans="1:17">
      <c r="A4" s="26"/>
      <c r="B4" s="26" t="s">
        <v>66</v>
      </c>
      <c r="C4" s="26">
        <v>310</v>
      </c>
      <c r="D4" s="26">
        <v>243121114</v>
      </c>
      <c r="E4" s="40">
        <v>45354</v>
      </c>
      <c r="F4" s="41">
        <v>45352</v>
      </c>
      <c r="G4" s="41">
        <v>45382</v>
      </c>
      <c r="H4" s="35" t="s">
        <v>67</v>
      </c>
      <c r="I4" s="26">
        <v>412001004</v>
      </c>
      <c r="J4" s="36" t="s">
        <v>52</v>
      </c>
      <c r="K4" s="37" t="s">
        <v>68</v>
      </c>
      <c r="L4" s="42" t="s">
        <v>69</v>
      </c>
      <c r="M4" s="42" t="s">
        <v>70</v>
      </c>
      <c r="N4" s="42">
        <v>650000024</v>
      </c>
      <c r="O4" s="42" t="s">
        <v>71</v>
      </c>
      <c r="P4" s="42" t="s">
        <v>72</v>
      </c>
      <c r="Q4" s="43" t="s">
        <v>69</v>
      </c>
    </row>
    <row r="5" spans="1:17">
      <c r="A5" s="26"/>
      <c r="B5" s="26" t="s">
        <v>73</v>
      </c>
      <c r="C5" s="26">
        <v>310</v>
      </c>
      <c r="D5" s="26">
        <v>243131114</v>
      </c>
      <c r="E5" s="40">
        <v>45386</v>
      </c>
      <c r="F5" s="41">
        <v>45383</v>
      </c>
      <c r="G5" s="41">
        <v>45412</v>
      </c>
      <c r="H5" s="35" t="s">
        <v>74</v>
      </c>
      <c r="I5" s="26">
        <v>412001003</v>
      </c>
      <c r="J5" s="36" t="s">
        <v>52</v>
      </c>
      <c r="K5" s="42" t="s">
        <v>75</v>
      </c>
      <c r="L5" s="42" t="s">
        <v>76</v>
      </c>
      <c r="M5" s="42" t="s">
        <v>77</v>
      </c>
      <c r="N5" s="42">
        <v>650000020</v>
      </c>
      <c r="O5" s="42" t="s">
        <v>78</v>
      </c>
      <c r="P5" s="42" t="s">
        <v>79</v>
      </c>
      <c r="Q5" s="43" t="s">
        <v>80</v>
      </c>
    </row>
    <row r="6" spans="1:17">
      <c r="A6" s="26"/>
      <c r="B6" s="26" t="s">
        <v>81</v>
      </c>
      <c r="C6" s="26">
        <v>320</v>
      </c>
      <c r="D6" s="26">
        <v>241131024</v>
      </c>
      <c r="E6" s="40">
        <v>45417</v>
      </c>
      <c r="F6" s="41">
        <v>45413</v>
      </c>
      <c r="G6" s="41">
        <v>45443</v>
      </c>
      <c r="H6" s="35" t="s">
        <v>82</v>
      </c>
      <c r="I6" s="26">
        <v>412001001</v>
      </c>
      <c r="J6" s="36" t="s">
        <v>52</v>
      </c>
      <c r="K6" s="42" t="s">
        <v>75</v>
      </c>
      <c r="L6" s="42" t="s">
        <v>83</v>
      </c>
      <c r="M6" s="42" t="s">
        <v>84</v>
      </c>
      <c r="N6" s="42">
        <v>650000020</v>
      </c>
      <c r="O6" s="42" t="s">
        <v>85</v>
      </c>
      <c r="P6" s="42" t="s">
        <v>79</v>
      </c>
      <c r="Q6" s="43" t="s">
        <v>86</v>
      </c>
    </row>
    <row r="7" spans="1:17">
      <c r="A7" s="26"/>
      <c r="B7" s="26" t="s">
        <v>87</v>
      </c>
      <c r="C7" s="26">
        <v>320</v>
      </c>
      <c r="D7" s="26">
        <v>241171014</v>
      </c>
      <c r="E7" s="40">
        <v>45449</v>
      </c>
      <c r="F7" s="41">
        <v>45444</v>
      </c>
      <c r="G7" s="41">
        <v>45473</v>
      </c>
      <c r="H7" s="35"/>
      <c r="I7" s="26"/>
      <c r="J7" s="36" t="s">
        <v>52</v>
      </c>
      <c r="K7" s="42" t="s">
        <v>75</v>
      </c>
      <c r="L7" s="42" t="s">
        <v>88</v>
      </c>
      <c r="M7" s="42" t="s">
        <v>89</v>
      </c>
      <c r="N7" s="42">
        <v>650000020</v>
      </c>
      <c r="O7" s="42" t="s">
        <v>90</v>
      </c>
      <c r="P7" s="42" t="s">
        <v>79</v>
      </c>
      <c r="Q7" s="43" t="s">
        <v>91</v>
      </c>
    </row>
    <row r="8" spans="1:17">
      <c r="A8" s="26"/>
      <c r="B8" s="26" t="s">
        <v>92</v>
      </c>
      <c r="C8" s="26">
        <v>310</v>
      </c>
      <c r="D8" s="26">
        <v>233021114</v>
      </c>
      <c r="E8" s="40">
        <v>45480</v>
      </c>
      <c r="F8" s="41">
        <v>45474</v>
      </c>
      <c r="G8" s="41">
        <v>45504</v>
      </c>
      <c r="H8" s="35"/>
      <c r="I8" s="26"/>
      <c r="J8" s="36" t="s">
        <v>52</v>
      </c>
      <c r="K8" s="42" t="s">
        <v>75</v>
      </c>
      <c r="L8" s="42" t="s">
        <v>93</v>
      </c>
      <c r="M8" s="42" t="s">
        <v>94</v>
      </c>
      <c r="N8" s="42">
        <v>650000020</v>
      </c>
      <c r="O8" s="42" t="s">
        <v>95</v>
      </c>
      <c r="P8" s="42" t="s">
        <v>79</v>
      </c>
      <c r="Q8" s="43" t="s">
        <v>96</v>
      </c>
    </row>
    <row r="9" spans="1:17">
      <c r="A9" s="26"/>
      <c r="B9" s="26" t="s">
        <v>97</v>
      </c>
      <c r="C9" s="26">
        <v>340</v>
      </c>
      <c r="D9" s="26">
        <v>226821604</v>
      </c>
      <c r="E9" s="40">
        <v>45512</v>
      </c>
      <c r="F9" s="41">
        <v>45505</v>
      </c>
      <c r="G9" s="41">
        <v>45535</v>
      </c>
      <c r="H9" s="35"/>
      <c r="I9" s="26"/>
      <c r="J9" s="36" t="s">
        <v>52</v>
      </c>
      <c r="K9" s="42" t="s">
        <v>98</v>
      </c>
      <c r="L9" s="42" t="s">
        <v>99</v>
      </c>
      <c r="M9" s="42" t="s">
        <v>100</v>
      </c>
      <c r="N9" s="42">
        <v>650000013</v>
      </c>
      <c r="O9" s="42" t="s">
        <v>101</v>
      </c>
      <c r="P9" s="42" t="s">
        <v>102</v>
      </c>
      <c r="Q9" s="43" t="s">
        <v>99</v>
      </c>
    </row>
    <row r="10" spans="1:17">
      <c r="A10" s="26"/>
      <c r="B10" s="26"/>
      <c r="C10" s="26"/>
      <c r="D10" s="26"/>
      <c r="E10" s="40">
        <v>45544</v>
      </c>
      <c r="F10" s="41">
        <v>45536</v>
      </c>
      <c r="G10" s="41">
        <v>45565</v>
      </c>
      <c r="H10" s="35"/>
      <c r="I10" s="26"/>
      <c r="J10" s="36" t="s">
        <v>52</v>
      </c>
      <c r="K10" s="42" t="s">
        <v>103</v>
      </c>
      <c r="L10" s="42" t="s">
        <v>104</v>
      </c>
      <c r="M10" s="42" t="s">
        <v>105</v>
      </c>
      <c r="N10" s="42">
        <v>650000015</v>
      </c>
      <c r="O10" s="42" t="s">
        <v>106</v>
      </c>
      <c r="P10" s="42" t="s">
        <v>107</v>
      </c>
      <c r="Q10" s="43" t="s">
        <v>108</v>
      </c>
    </row>
    <row r="11" spans="1:17">
      <c r="A11" s="26"/>
      <c r="B11" s="26"/>
      <c r="C11" s="26"/>
      <c r="D11" s="26"/>
      <c r="E11" s="40">
        <v>45575</v>
      </c>
      <c r="F11" s="41">
        <v>45566</v>
      </c>
      <c r="G11" s="41">
        <v>45596</v>
      </c>
      <c r="H11" s="35"/>
      <c r="I11" s="26"/>
      <c r="J11" s="36" t="s">
        <v>52</v>
      </c>
      <c r="K11" s="42" t="s">
        <v>103</v>
      </c>
      <c r="L11" s="42" t="s">
        <v>109</v>
      </c>
      <c r="M11" s="42" t="s">
        <v>110</v>
      </c>
      <c r="N11" s="42">
        <v>650000014</v>
      </c>
      <c r="O11" s="42" t="s">
        <v>111</v>
      </c>
      <c r="P11" s="42" t="s">
        <v>107</v>
      </c>
      <c r="Q11" s="43" t="s">
        <v>112</v>
      </c>
    </row>
    <row r="12" spans="1:17">
      <c r="A12" s="26"/>
      <c r="B12" s="26"/>
      <c r="C12" s="26"/>
      <c r="D12" s="26"/>
      <c r="E12" s="40">
        <v>45607</v>
      </c>
      <c r="F12" s="41">
        <v>45597</v>
      </c>
      <c r="G12" s="41">
        <v>45626</v>
      </c>
      <c r="H12" s="35"/>
      <c r="I12" s="26"/>
      <c r="J12" s="36" t="s">
        <v>52</v>
      </c>
      <c r="K12" s="42" t="s">
        <v>103</v>
      </c>
      <c r="L12" s="42" t="s">
        <v>113</v>
      </c>
      <c r="M12" s="42" t="s">
        <v>114</v>
      </c>
      <c r="N12" s="42">
        <v>650000015</v>
      </c>
      <c r="O12" s="42" t="s">
        <v>115</v>
      </c>
      <c r="P12" s="42" t="s">
        <v>107</v>
      </c>
      <c r="Q12" s="43" t="s">
        <v>112</v>
      </c>
    </row>
    <row r="13" spans="1:17">
      <c r="A13" s="26"/>
      <c r="B13" s="26"/>
      <c r="C13" s="26"/>
      <c r="D13" s="26"/>
      <c r="E13" s="40">
        <v>45638</v>
      </c>
      <c r="F13" s="41">
        <v>45627</v>
      </c>
      <c r="G13" s="41">
        <v>45657</v>
      </c>
      <c r="H13" s="35"/>
      <c r="I13" s="26"/>
      <c r="J13" s="36" t="s">
        <v>52</v>
      </c>
      <c r="K13" s="42" t="s">
        <v>103</v>
      </c>
      <c r="L13" s="42" t="s">
        <v>116</v>
      </c>
      <c r="M13" s="42" t="s">
        <v>117</v>
      </c>
      <c r="N13" s="42">
        <v>650000015</v>
      </c>
      <c r="O13" s="42" t="s">
        <v>118</v>
      </c>
      <c r="P13" s="42" t="s">
        <v>107</v>
      </c>
      <c r="Q13" s="43" t="s">
        <v>119</v>
      </c>
    </row>
    <row r="14" spans="1:17">
      <c r="A14" s="26"/>
      <c r="B14" s="26"/>
      <c r="C14" s="26"/>
      <c r="D14" s="26"/>
      <c r="E14" s="26"/>
      <c r="F14" s="35"/>
      <c r="G14" s="35"/>
      <c r="H14" s="26"/>
      <c r="I14" s="26"/>
      <c r="J14" s="36" t="s">
        <v>52</v>
      </c>
      <c r="K14" s="42" t="s">
        <v>103</v>
      </c>
      <c r="L14" s="42" t="s">
        <v>120</v>
      </c>
      <c r="M14" s="42" t="s">
        <v>121</v>
      </c>
      <c r="N14" s="42">
        <v>650000015</v>
      </c>
      <c r="O14" s="42" t="s">
        <v>122</v>
      </c>
      <c r="P14" s="42" t="s">
        <v>107</v>
      </c>
      <c r="Q14" s="43" t="s">
        <v>123</v>
      </c>
    </row>
    <row r="15" spans="1:17">
      <c r="A15" s="26"/>
      <c r="B15" s="26"/>
      <c r="C15" s="26"/>
      <c r="D15" s="44" t="s">
        <v>44</v>
      </c>
      <c r="E15" s="45" t="s">
        <v>45</v>
      </c>
      <c r="F15" s="35"/>
      <c r="G15" s="27" t="s">
        <v>124</v>
      </c>
      <c r="H15" s="27" t="s">
        <v>125</v>
      </c>
      <c r="I15" s="26"/>
      <c r="J15" s="36" t="s">
        <v>52</v>
      </c>
      <c r="K15" s="42" t="s">
        <v>103</v>
      </c>
      <c r="L15" s="42" t="s">
        <v>126</v>
      </c>
      <c r="M15" s="42" t="s">
        <v>127</v>
      </c>
      <c r="N15" s="42">
        <v>650000015</v>
      </c>
      <c r="O15" s="42" t="s">
        <v>128</v>
      </c>
      <c r="P15" s="42" t="s">
        <v>107</v>
      </c>
      <c r="Q15" s="43" t="s">
        <v>129</v>
      </c>
    </row>
    <row r="16" spans="1:17">
      <c r="A16" s="26"/>
      <c r="B16" s="26"/>
      <c r="C16" s="26"/>
      <c r="D16" s="36" t="s">
        <v>52</v>
      </c>
      <c r="E16" s="46" t="s">
        <v>54</v>
      </c>
      <c r="F16" s="35"/>
      <c r="G16" s="26" t="s">
        <v>130</v>
      </c>
      <c r="H16" s="26">
        <v>70</v>
      </c>
      <c r="I16" s="29"/>
      <c r="J16" s="36" t="s">
        <v>52</v>
      </c>
      <c r="K16" s="42" t="s">
        <v>131</v>
      </c>
      <c r="L16" s="42" t="s">
        <v>132</v>
      </c>
      <c r="M16" s="42" t="s">
        <v>133</v>
      </c>
      <c r="N16" s="42">
        <v>650000018</v>
      </c>
      <c r="O16" s="42" t="s">
        <v>134</v>
      </c>
      <c r="P16" s="42" t="s">
        <v>135</v>
      </c>
      <c r="Q16" s="43" t="s">
        <v>136</v>
      </c>
    </row>
    <row r="17" spans="1:17">
      <c r="A17" s="26"/>
      <c r="B17" s="26"/>
      <c r="C17" s="26"/>
      <c r="D17" s="36" t="s">
        <v>52</v>
      </c>
      <c r="E17" s="46" t="s">
        <v>68</v>
      </c>
      <c r="F17" s="35"/>
      <c r="G17" s="26" t="s">
        <v>137</v>
      </c>
      <c r="H17" s="26">
        <v>70</v>
      </c>
      <c r="I17" s="29"/>
      <c r="J17" s="36" t="s">
        <v>52</v>
      </c>
      <c r="K17" s="42" t="s">
        <v>131</v>
      </c>
      <c r="L17" s="42" t="s">
        <v>138</v>
      </c>
      <c r="M17" s="42" t="s">
        <v>139</v>
      </c>
      <c r="N17" s="42">
        <v>650000018</v>
      </c>
      <c r="O17" s="42" t="s">
        <v>140</v>
      </c>
      <c r="P17" s="42" t="s">
        <v>135</v>
      </c>
      <c r="Q17" s="43" t="s">
        <v>141</v>
      </c>
    </row>
    <row r="18" spans="1:17">
      <c r="A18" s="26"/>
      <c r="B18" s="26"/>
      <c r="C18" s="26"/>
      <c r="D18" s="36" t="s">
        <v>52</v>
      </c>
      <c r="E18" s="46" t="s">
        <v>75</v>
      </c>
      <c r="F18" s="35"/>
      <c r="G18" s="26" t="s">
        <v>142</v>
      </c>
      <c r="H18" s="26">
        <v>70</v>
      </c>
      <c r="I18" s="29"/>
      <c r="J18" s="36" t="s">
        <v>52</v>
      </c>
      <c r="K18" s="42" t="s">
        <v>143</v>
      </c>
      <c r="L18" s="42" t="s">
        <v>144</v>
      </c>
      <c r="M18" s="42" t="s">
        <v>145</v>
      </c>
      <c r="N18" s="42">
        <v>650000023</v>
      </c>
      <c r="O18" s="42" t="s">
        <v>146</v>
      </c>
      <c r="P18" s="42" t="s">
        <v>147</v>
      </c>
      <c r="Q18" s="43" t="s">
        <v>148</v>
      </c>
    </row>
    <row r="19" spans="1:17">
      <c r="A19" s="26"/>
      <c r="B19" s="26"/>
      <c r="C19" s="26"/>
      <c r="D19" s="36" t="s">
        <v>52</v>
      </c>
      <c r="E19" s="46" t="s">
        <v>98</v>
      </c>
      <c r="F19" s="35"/>
      <c r="G19" s="26" t="s">
        <v>149</v>
      </c>
      <c r="H19" s="26">
        <v>70</v>
      </c>
      <c r="I19" s="29"/>
      <c r="J19" s="36" t="s">
        <v>52</v>
      </c>
      <c r="K19" s="42" t="s">
        <v>150</v>
      </c>
      <c r="L19" s="42" t="s">
        <v>151</v>
      </c>
      <c r="M19" s="42" t="s">
        <v>152</v>
      </c>
      <c r="N19" s="42">
        <v>650000023</v>
      </c>
      <c r="O19" s="42" t="s">
        <v>153</v>
      </c>
      <c r="P19" s="42" t="s">
        <v>154</v>
      </c>
      <c r="Q19" s="43" t="s">
        <v>155</v>
      </c>
    </row>
    <row r="20" spans="1:17">
      <c r="A20" s="26"/>
      <c r="B20" s="26"/>
      <c r="C20" s="26"/>
      <c r="D20" s="36" t="s">
        <v>52</v>
      </c>
      <c r="E20" s="46" t="s">
        <v>103</v>
      </c>
      <c r="F20" s="35"/>
      <c r="G20" s="26" t="s">
        <v>156</v>
      </c>
      <c r="H20" s="26">
        <v>70</v>
      </c>
      <c r="I20" s="29"/>
      <c r="J20" s="36" t="s">
        <v>52</v>
      </c>
      <c r="K20" s="42" t="s">
        <v>150</v>
      </c>
      <c r="L20" s="42" t="s">
        <v>157</v>
      </c>
      <c r="M20" s="42" t="s">
        <v>158</v>
      </c>
      <c r="N20" s="42">
        <v>650000015</v>
      </c>
      <c r="O20" s="42" t="s">
        <v>159</v>
      </c>
      <c r="P20" s="42" t="s">
        <v>154</v>
      </c>
      <c r="Q20" s="43" t="s">
        <v>160</v>
      </c>
    </row>
    <row r="21" spans="1:17">
      <c r="A21" s="26"/>
      <c r="B21" s="26"/>
      <c r="C21" s="26"/>
      <c r="D21" s="36" t="s">
        <v>52</v>
      </c>
      <c r="E21" s="46" t="s">
        <v>131</v>
      </c>
      <c r="F21" s="35"/>
      <c r="G21" s="26" t="s">
        <v>161</v>
      </c>
      <c r="H21" s="26">
        <v>70</v>
      </c>
      <c r="I21" s="29"/>
      <c r="J21" s="36" t="s">
        <v>52</v>
      </c>
      <c r="K21" s="42" t="s">
        <v>150</v>
      </c>
      <c r="L21" s="42" t="s">
        <v>162</v>
      </c>
      <c r="M21" s="42" t="s">
        <v>163</v>
      </c>
      <c r="N21" s="42">
        <v>650000015</v>
      </c>
      <c r="O21" s="42" t="s">
        <v>164</v>
      </c>
      <c r="P21" s="42" t="s">
        <v>154</v>
      </c>
      <c r="Q21" s="43" t="s">
        <v>165</v>
      </c>
    </row>
    <row r="22" spans="1:17">
      <c r="A22" s="26"/>
      <c r="B22" s="26"/>
      <c r="C22" s="26"/>
      <c r="D22" s="36" t="s">
        <v>52</v>
      </c>
      <c r="E22" s="46" t="s">
        <v>143</v>
      </c>
      <c r="F22" s="35"/>
      <c r="G22" s="26" t="s">
        <v>166</v>
      </c>
      <c r="H22" s="26">
        <v>70</v>
      </c>
      <c r="I22" s="29"/>
      <c r="J22" s="47" t="s">
        <v>60</v>
      </c>
      <c r="K22" s="48" t="s">
        <v>167</v>
      </c>
      <c r="L22" s="49" t="s">
        <v>168</v>
      </c>
      <c r="M22" s="49" t="s">
        <v>169</v>
      </c>
      <c r="N22" s="49">
        <v>650000025</v>
      </c>
      <c r="O22" s="49" t="s">
        <v>170</v>
      </c>
      <c r="P22" s="49" t="s">
        <v>171</v>
      </c>
      <c r="Q22" s="50" t="s">
        <v>172</v>
      </c>
    </row>
    <row r="23" spans="1:17">
      <c r="A23" s="26"/>
      <c r="B23" s="26"/>
      <c r="C23" s="26"/>
      <c r="D23" s="36" t="s">
        <v>52</v>
      </c>
      <c r="E23" s="46" t="s">
        <v>150</v>
      </c>
      <c r="F23" s="26"/>
      <c r="G23" s="26" t="s">
        <v>173</v>
      </c>
      <c r="H23" s="26">
        <v>70</v>
      </c>
      <c r="I23" s="29"/>
      <c r="J23" s="47" t="s">
        <v>60</v>
      </c>
      <c r="K23" s="48" t="s">
        <v>167</v>
      </c>
      <c r="L23" s="49" t="s">
        <v>174</v>
      </c>
      <c r="M23" s="49" t="s">
        <v>175</v>
      </c>
      <c r="N23" s="49">
        <v>650000025</v>
      </c>
      <c r="O23" s="49" t="s">
        <v>176</v>
      </c>
      <c r="P23" s="49" t="s">
        <v>171</v>
      </c>
      <c r="Q23" s="50" t="s">
        <v>177</v>
      </c>
    </row>
    <row r="24" spans="1:17">
      <c r="A24" s="26"/>
      <c r="B24" s="26"/>
      <c r="C24" s="26"/>
      <c r="D24" s="47" t="s">
        <v>60</v>
      </c>
      <c r="E24" s="51" t="s">
        <v>167</v>
      </c>
      <c r="F24" s="26"/>
      <c r="G24" s="26"/>
      <c r="H24" s="26"/>
      <c r="I24" s="26"/>
      <c r="J24" s="47" t="s">
        <v>60</v>
      </c>
      <c r="K24" s="48" t="s">
        <v>178</v>
      </c>
      <c r="L24" s="49" t="s">
        <v>179</v>
      </c>
      <c r="M24" s="49" t="s">
        <v>180</v>
      </c>
      <c r="N24" s="49">
        <v>650000011</v>
      </c>
      <c r="O24" s="49" t="s">
        <v>181</v>
      </c>
      <c r="P24" s="49" t="s">
        <v>182</v>
      </c>
      <c r="Q24" s="50" t="s">
        <v>183</v>
      </c>
    </row>
    <row r="25" spans="1:17">
      <c r="A25" s="26"/>
      <c r="B25" s="26"/>
      <c r="C25" s="26"/>
      <c r="D25" s="47" t="s">
        <v>60</v>
      </c>
      <c r="E25" s="51" t="s">
        <v>178</v>
      </c>
      <c r="F25" s="26"/>
      <c r="G25" s="26"/>
      <c r="H25" s="26"/>
      <c r="I25" s="26"/>
      <c r="J25" s="47" t="s">
        <v>60</v>
      </c>
      <c r="K25" s="48" t="s">
        <v>178</v>
      </c>
      <c r="L25" s="49" t="s">
        <v>184</v>
      </c>
      <c r="M25" s="49" t="s">
        <v>185</v>
      </c>
      <c r="N25" s="49">
        <v>650000011</v>
      </c>
      <c r="O25" s="49" t="s">
        <v>186</v>
      </c>
      <c r="P25" s="49" t="s">
        <v>182</v>
      </c>
      <c r="Q25" s="50" t="s">
        <v>187</v>
      </c>
    </row>
    <row r="26" spans="1:17">
      <c r="A26" s="26"/>
      <c r="B26" s="26"/>
      <c r="C26" s="26"/>
      <c r="D26" s="47" t="s">
        <v>60</v>
      </c>
      <c r="E26" s="51" t="s">
        <v>188</v>
      </c>
      <c r="F26" s="26"/>
      <c r="G26" s="26"/>
      <c r="H26" s="26"/>
      <c r="I26" s="26"/>
      <c r="J26" s="47" t="s">
        <v>60</v>
      </c>
      <c r="K26" s="48" t="s">
        <v>178</v>
      </c>
      <c r="L26" s="49" t="s">
        <v>189</v>
      </c>
      <c r="M26" s="49" t="s">
        <v>190</v>
      </c>
      <c r="N26" s="49">
        <v>650000011</v>
      </c>
      <c r="O26" s="49" t="s">
        <v>191</v>
      </c>
      <c r="P26" s="49" t="s">
        <v>182</v>
      </c>
      <c r="Q26" s="50" t="s">
        <v>192</v>
      </c>
    </row>
    <row r="27" spans="1:17">
      <c r="A27" s="26"/>
      <c r="B27" s="26"/>
      <c r="C27" s="26"/>
      <c r="D27" s="47" t="s">
        <v>60</v>
      </c>
      <c r="E27" s="51" t="s">
        <v>193</v>
      </c>
      <c r="F27" s="26"/>
      <c r="G27" s="26"/>
      <c r="H27" s="26"/>
      <c r="I27" s="26"/>
      <c r="J27" s="47" t="s">
        <v>60</v>
      </c>
      <c r="K27" s="48" t="s">
        <v>178</v>
      </c>
      <c r="L27" s="49" t="s">
        <v>194</v>
      </c>
      <c r="M27" s="49" t="s">
        <v>195</v>
      </c>
      <c r="N27" s="49">
        <v>650000011</v>
      </c>
      <c r="O27" s="49" t="s">
        <v>196</v>
      </c>
      <c r="P27" s="49" t="s">
        <v>182</v>
      </c>
      <c r="Q27" s="50" t="s">
        <v>197</v>
      </c>
    </row>
    <row r="28" spans="1:17">
      <c r="A28" s="26"/>
      <c r="B28" s="26"/>
      <c r="C28" s="26"/>
      <c r="D28" s="47" t="s">
        <v>60</v>
      </c>
      <c r="E28" s="51" t="s">
        <v>198</v>
      </c>
      <c r="F28" s="26"/>
      <c r="G28" s="26"/>
      <c r="H28" s="26"/>
      <c r="I28" s="26"/>
      <c r="J28" s="47" t="s">
        <v>60</v>
      </c>
      <c r="K28" s="48" t="s">
        <v>178</v>
      </c>
      <c r="L28" s="49" t="s">
        <v>199</v>
      </c>
      <c r="M28" s="49" t="s">
        <v>200</v>
      </c>
      <c r="N28" s="49">
        <v>650000011</v>
      </c>
      <c r="O28" s="49" t="s">
        <v>201</v>
      </c>
      <c r="P28" s="49" t="s">
        <v>182</v>
      </c>
      <c r="Q28" s="50" t="s">
        <v>202</v>
      </c>
    </row>
    <row r="29" spans="1:17">
      <c r="A29" s="26"/>
      <c r="B29" s="26"/>
      <c r="C29" s="26"/>
      <c r="D29" s="47" t="s">
        <v>60</v>
      </c>
      <c r="E29" s="51" t="s">
        <v>203</v>
      </c>
      <c r="F29" s="26"/>
      <c r="G29" s="26"/>
      <c r="H29" s="26"/>
      <c r="I29" s="26"/>
      <c r="J29" s="47" t="s">
        <v>60</v>
      </c>
      <c r="K29" s="48" t="s">
        <v>178</v>
      </c>
      <c r="L29" s="49" t="s">
        <v>204</v>
      </c>
      <c r="M29" s="49" t="s">
        <v>205</v>
      </c>
      <c r="N29" s="49">
        <v>650000011</v>
      </c>
      <c r="O29" s="49" t="s">
        <v>206</v>
      </c>
      <c r="P29" s="49" t="s">
        <v>182</v>
      </c>
      <c r="Q29" s="50" t="s">
        <v>207</v>
      </c>
    </row>
    <row r="30" spans="1:17">
      <c r="A30" s="26"/>
      <c r="B30" s="26"/>
      <c r="C30" s="26"/>
      <c r="D30" s="47" t="s">
        <v>60</v>
      </c>
      <c r="E30" s="51" t="s">
        <v>208</v>
      </c>
      <c r="F30" s="26"/>
      <c r="G30" s="26"/>
      <c r="H30" s="26"/>
      <c r="I30" s="26"/>
      <c r="J30" s="47" t="s">
        <v>60</v>
      </c>
      <c r="K30" s="48" t="s">
        <v>178</v>
      </c>
      <c r="L30" s="49" t="s">
        <v>209</v>
      </c>
      <c r="M30" s="49" t="s">
        <v>210</v>
      </c>
      <c r="N30" s="49">
        <v>650000011</v>
      </c>
      <c r="O30" s="49" t="s">
        <v>211</v>
      </c>
      <c r="P30" s="49" t="s">
        <v>182</v>
      </c>
      <c r="Q30" s="50" t="s">
        <v>212</v>
      </c>
    </row>
    <row r="31" spans="1:17">
      <c r="A31" s="26"/>
      <c r="B31" s="26"/>
      <c r="C31" s="26"/>
      <c r="D31" s="47" t="s">
        <v>60</v>
      </c>
      <c r="E31" s="51" t="s">
        <v>213</v>
      </c>
      <c r="F31" s="26"/>
      <c r="G31" s="26"/>
      <c r="H31" s="26"/>
      <c r="I31" s="26"/>
      <c r="J31" s="47" t="s">
        <v>60</v>
      </c>
      <c r="K31" s="48" t="s">
        <v>178</v>
      </c>
      <c r="L31" s="49" t="s">
        <v>214</v>
      </c>
      <c r="M31" s="49" t="s">
        <v>215</v>
      </c>
      <c r="N31" s="49">
        <v>650000011</v>
      </c>
      <c r="O31" s="49" t="s">
        <v>216</v>
      </c>
      <c r="P31" s="49" t="s">
        <v>182</v>
      </c>
      <c r="Q31" s="50" t="s">
        <v>217</v>
      </c>
    </row>
    <row r="32" spans="1:17">
      <c r="A32" s="26"/>
      <c r="B32" s="26"/>
      <c r="C32" s="26"/>
      <c r="D32" s="47" t="s">
        <v>60</v>
      </c>
      <c r="E32" s="51" t="s">
        <v>218</v>
      </c>
      <c r="F32" s="26"/>
      <c r="G32" s="26"/>
      <c r="H32" s="26"/>
      <c r="I32" s="26"/>
      <c r="J32" s="47" t="s">
        <v>60</v>
      </c>
      <c r="K32" s="48" t="s">
        <v>178</v>
      </c>
      <c r="L32" s="49" t="s">
        <v>219</v>
      </c>
      <c r="M32" s="49" t="s">
        <v>220</v>
      </c>
      <c r="N32" s="49">
        <v>650000011</v>
      </c>
      <c r="O32" s="49" t="s">
        <v>221</v>
      </c>
      <c r="P32" s="49" t="s">
        <v>182</v>
      </c>
      <c r="Q32" s="50" t="s">
        <v>222</v>
      </c>
    </row>
    <row r="33" spans="1:17">
      <c r="A33" s="26"/>
      <c r="B33" s="26"/>
      <c r="C33" s="26"/>
      <c r="D33" s="47" t="s">
        <v>60</v>
      </c>
      <c r="E33" s="51" t="s">
        <v>223</v>
      </c>
      <c r="F33" s="26"/>
      <c r="G33" s="26"/>
      <c r="H33" s="26"/>
      <c r="I33" s="26"/>
      <c r="J33" s="47" t="s">
        <v>60</v>
      </c>
      <c r="K33" s="48" t="s">
        <v>188</v>
      </c>
      <c r="L33" s="49" t="s">
        <v>69</v>
      </c>
      <c r="M33" s="49" t="s">
        <v>224</v>
      </c>
      <c r="N33" s="49">
        <v>650000024</v>
      </c>
      <c r="O33" s="49" t="s">
        <v>71</v>
      </c>
      <c r="P33" s="49" t="s">
        <v>225</v>
      </c>
      <c r="Q33" s="50" t="s">
        <v>69</v>
      </c>
    </row>
    <row r="34" spans="1:17">
      <c r="A34" s="26"/>
      <c r="B34" s="26"/>
      <c r="C34" s="26"/>
      <c r="D34" s="47" t="s">
        <v>60</v>
      </c>
      <c r="E34" s="51" t="s">
        <v>226</v>
      </c>
      <c r="F34" s="26"/>
      <c r="G34" s="26"/>
      <c r="H34" s="26"/>
      <c r="I34" s="26"/>
      <c r="J34" s="47" t="s">
        <v>60</v>
      </c>
      <c r="K34" s="48" t="s">
        <v>193</v>
      </c>
      <c r="L34" s="49" t="s">
        <v>227</v>
      </c>
      <c r="M34" s="49" t="s">
        <v>228</v>
      </c>
      <c r="N34" s="48">
        <v>650000020</v>
      </c>
      <c r="O34" s="49" t="s">
        <v>229</v>
      </c>
      <c r="P34" s="49" t="s">
        <v>230</v>
      </c>
      <c r="Q34" s="50" t="s">
        <v>231</v>
      </c>
    </row>
    <row r="35" spans="1:17">
      <c r="A35" s="26"/>
      <c r="B35" s="26"/>
      <c r="C35" s="26"/>
      <c r="D35" s="52" t="s">
        <v>81</v>
      </c>
      <c r="E35" s="53" t="s">
        <v>167</v>
      </c>
      <c r="F35" s="26"/>
      <c r="G35" s="26"/>
      <c r="H35" s="26"/>
      <c r="I35" s="26"/>
      <c r="J35" s="47" t="s">
        <v>60</v>
      </c>
      <c r="K35" s="48" t="s">
        <v>193</v>
      </c>
      <c r="L35" s="49" t="s">
        <v>76</v>
      </c>
      <c r="M35" s="49" t="s">
        <v>232</v>
      </c>
      <c r="N35" s="48">
        <v>650000020</v>
      </c>
      <c r="O35" s="49" t="s">
        <v>78</v>
      </c>
      <c r="P35" s="49" t="s">
        <v>230</v>
      </c>
      <c r="Q35" s="50" t="s">
        <v>80</v>
      </c>
    </row>
    <row r="36" spans="1:17">
      <c r="A36" s="26"/>
      <c r="B36" s="26"/>
      <c r="C36" s="26"/>
      <c r="D36" s="52" t="s">
        <v>81</v>
      </c>
      <c r="E36" s="53" t="s">
        <v>178</v>
      </c>
      <c r="F36" s="26"/>
      <c r="G36" s="26"/>
      <c r="H36" s="26"/>
      <c r="I36" s="26"/>
      <c r="J36" s="47" t="s">
        <v>60</v>
      </c>
      <c r="K36" s="48" t="s">
        <v>193</v>
      </c>
      <c r="L36" s="49" t="s">
        <v>83</v>
      </c>
      <c r="M36" s="49" t="s">
        <v>233</v>
      </c>
      <c r="N36" s="48">
        <v>650000020</v>
      </c>
      <c r="O36" s="49" t="s">
        <v>85</v>
      </c>
      <c r="P36" s="49" t="s">
        <v>230</v>
      </c>
      <c r="Q36" s="50" t="s">
        <v>86</v>
      </c>
    </row>
    <row r="37" spans="1:17">
      <c r="A37" s="26"/>
      <c r="B37" s="26"/>
      <c r="C37" s="26"/>
      <c r="D37" s="52" t="s">
        <v>81</v>
      </c>
      <c r="E37" s="53" t="s">
        <v>188</v>
      </c>
      <c r="F37" s="26"/>
      <c r="G37" s="26"/>
      <c r="H37" s="26"/>
      <c r="I37" s="26"/>
      <c r="J37" s="47" t="s">
        <v>60</v>
      </c>
      <c r="K37" s="48" t="s">
        <v>193</v>
      </c>
      <c r="L37" s="49" t="s">
        <v>88</v>
      </c>
      <c r="M37" s="49" t="s">
        <v>234</v>
      </c>
      <c r="N37" s="48">
        <v>650000020</v>
      </c>
      <c r="O37" s="49" t="s">
        <v>90</v>
      </c>
      <c r="P37" s="49" t="s">
        <v>230</v>
      </c>
      <c r="Q37" s="50" t="s">
        <v>91</v>
      </c>
    </row>
    <row r="38" spans="1:17">
      <c r="A38" s="26"/>
      <c r="B38" s="26"/>
      <c r="C38" s="26"/>
      <c r="D38" s="52" t="s">
        <v>81</v>
      </c>
      <c r="E38" s="53" t="s">
        <v>193</v>
      </c>
      <c r="F38" s="26"/>
      <c r="G38" s="26"/>
      <c r="H38" s="26"/>
      <c r="I38" s="26"/>
      <c r="J38" s="47" t="s">
        <v>60</v>
      </c>
      <c r="K38" s="48" t="s">
        <v>193</v>
      </c>
      <c r="L38" s="49" t="s">
        <v>93</v>
      </c>
      <c r="M38" s="49" t="s">
        <v>235</v>
      </c>
      <c r="N38" s="48">
        <v>650000020</v>
      </c>
      <c r="O38" s="49" t="s">
        <v>95</v>
      </c>
      <c r="P38" s="49" t="s">
        <v>230</v>
      </c>
      <c r="Q38" s="50" t="s">
        <v>96</v>
      </c>
    </row>
    <row r="39" spans="1:17">
      <c r="A39" s="26"/>
      <c r="B39" s="26"/>
      <c r="C39" s="26"/>
      <c r="D39" s="52" t="s">
        <v>81</v>
      </c>
      <c r="E39" s="53" t="s">
        <v>198</v>
      </c>
      <c r="F39" s="26"/>
      <c r="G39" s="26"/>
      <c r="H39" s="26"/>
      <c r="I39" s="26"/>
      <c r="J39" s="47" t="s">
        <v>60</v>
      </c>
      <c r="K39" s="48" t="s">
        <v>198</v>
      </c>
      <c r="L39" s="49" t="s">
        <v>99</v>
      </c>
      <c r="M39" s="49" t="s">
        <v>236</v>
      </c>
      <c r="N39" s="48">
        <v>650000013</v>
      </c>
      <c r="O39" s="49" t="s">
        <v>101</v>
      </c>
      <c r="P39" s="49" t="s">
        <v>237</v>
      </c>
      <c r="Q39" s="50" t="s">
        <v>99</v>
      </c>
    </row>
    <row r="40" spans="1:17">
      <c r="A40" s="26"/>
      <c r="B40" s="26"/>
      <c r="C40" s="26"/>
      <c r="D40" s="52" t="s">
        <v>81</v>
      </c>
      <c r="E40" s="53" t="s">
        <v>203</v>
      </c>
      <c r="F40" s="26"/>
      <c r="G40" s="26"/>
      <c r="H40" s="26"/>
      <c r="I40" s="26"/>
      <c r="J40" s="47" t="s">
        <v>60</v>
      </c>
      <c r="K40" s="48" t="s">
        <v>203</v>
      </c>
      <c r="L40" s="49" t="s">
        <v>104</v>
      </c>
      <c r="M40" s="49" t="s">
        <v>238</v>
      </c>
      <c r="N40" s="48">
        <v>650000015</v>
      </c>
      <c r="O40" s="49" t="s">
        <v>106</v>
      </c>
      <c r="P40" s="49" t="s">
        <v>239</v>
      </c>
      <c r="Q40" s="50" t="s">
        <v>108</v>
      </c>
    </row>
    <row r="41" spans="1:17">
      <c r="A41" s="26"/>
      <c r="B41" s="26"/>
      <c r="C41" s="26"/>
      <c r="D41" s="52" t="s">
        <v>81</v>
      </c>
      <c r="E41" s="53" t="s">
        <v>208</v>
      </c>
      <c r="F41" s="26"/>
      <c r="G41" s="26"/>
      <c r="H41" s="26"/>
      <c r="I41" s="26"/>
      <c r="J41" s="47" t="s">
        <v>60</v>
      </c>
      <c r="K41" s="48" t="s">
        <v>203</v>
      </c>
      <c r="L41" s="49" t="s">
        <v>109</v>
      </c>
      <c r="M41" s="49" t="s">
        <v>240</v>
      </c>
      <c r="N41" s="48">
        <v>650000014</v>
      </c>
      <c r="O41" s="49" t="s">
        <v>111</v>
      </c>
      <c r="P41" s="49" t="s">
        <v>239</v>
      </c>
      <c r="Q41" s="50" t="s">
        <v>112</v>
      </c>
    </row>
    <row r="42" spans="1:17">
      <c r="A42" s="26"/>
      <c r="B42" s="26"/>
      <c r="C42" s="26"/>
      <c r="D42" s="52" t="s">
        <v>81</v>
      </c>
      <c r="E42" s="53" t="s">
        <v>213</v>
      </c>
      <c r="F42" s="26"/>
      <c r="G42" s="26"/>
      <c r="H42" s="26"/>
      <c r="I42" s="26"/>
      <c r="J42" s="47" t="s">
        <v>60</v>
      </c>
      <c r="K42" s="48" t="s">
        <v>203</v>
      </c>
      <c r="L42" s="49" t="s">
        <v>113</v>
      </c>
      <c r="M42" s="49" t="s">
        <v>241</v>
      </c>
      <c r="N42" s="48">
        <v>650000015</v>
      </c>
      <c r="O42" s="49" t="s">
        <v>115</v>
      </c>
      <c r="P42" s="49" t="s">
        <v>239</v>
      </c>
      <c r="Q42" s="50" t="s">
        <v>112</v>
      </c>
    </row>
    <row r="43" spans="1:17">
      <c r="A43" s="26"/>
      <c r="B43" s="26"/>
      <c r="C43" s="26"/>
      <c r="D43" s="52" t="s">
        <v>81</v>
      </c>
      <c r="E43" s="53" t="s">
        <v>218</v>
      </c>
      <c r="F43" s="26"/>
      <c r="G43" s="26"/>
      <c r="H43" s="26"/>
      <c r="I43" s="26"/>
      <c r="J43" s="47" t="s">
        <v>60</v>
      </c>
      <c r="K43" s="48" t="s">
        <v>203</v>
      </c>
      <c r="L43" s="48" t="s">
        <v>116</v>
      </c>
      <c r="M43" s="49" t="s">
        <v>242</v>
      </c>
      <c r="N43" s="48">
        <v>650000015</v>
      </c>
      <c r="O43" s="48" t="s">
        <v>118</v>
      </c>
      <c r="P43" s="48" t="s">
        <v>239</v>
      </c>
      <c r="Q43" s="51" t="s">
        <v>119</v>
      </c>
    </row>
    <row r="44" spans="1:17">
      <c r="A44" s="26"/>
      <c r="B44" s="26"/>
      <c r="C44" s="26"/>
      <c r="D44" s="52" t="s">
        <v>81</v>
      </c>
      <c r="E44" s="53" t="s">
        <v>223</v>
      </c>
      <c r="F44" s="26"/>
      <c r="G44" s="26"/>
      <c r="H44" s="26"/>
      <c r="I44" s="26"/>
      <c r="J44" s="47" t="s">
        <v>60</v>
      </c>
      <c r="K44" s="48" t="s">
        <v>203</v>
      </c>
      <c r="L44" s="48" t="s">
        <v>120</v>
      </c>
      <c r="M44" s="49" t="s">
        <v>243</v>
      </c>
      <c r="N44" s="48">
        <v>650000015</v>
      </c>
      <c r="O44" s="48" t="s">
        <v>122</v>
      </c>
      <c r="P44" s="48" t="s">
        <v>239</v>
      </c>
      <c r="Q44" s="51" t="s">
        <v>123</v>
      </c>
    </row>
    <row r="45" spans="1:17">
      <c r="A45" s="26"/>
      <c r="B45" s="26"/>
      <c r="C45" s="26"/>
      <c r="D45" s="52" t="s">
        <v>81</v>
      </c>
      <c r="E45" s="53" t="s">
        <v>226</v>
      </c>
      <c r="F45" s="26"/>
      <c r="G45" s="26"/>
      <c r="H45" s="26"/>
      <c r="I45" s="26"/>
      <c r="J45" s="47" t="s">
        <v>60</v>
      </c>
      <c r="K45" s="48" t="s">
        <v>203</v>
      </c>
      <c r="L45" s="48" t="s">
        <v>126</v>
      </c>
      <c r="M45" s="49" t="s">
        <v>244</v>
      </c>
      <c r="N45" s="48">
        <v>650000015</v>
      </c>
      <c r="O45" s="48" t="s">
        <v>128</v>
      </c>
      <c r="P45" s="48" t="s">
        <v>239</v>
      </c>
      <c r="Q45" s="51" t="s">
        <v>129</v>
      </c>
    </row>
    <row r="46" spans="1:17">
      <c r="A46" s="26"/>
      <c r="B46" s="26"/>
      <c r="C46" s="26"/>
      <c r="D46" s="54" t="s">
        <v>66</v>
      </c>
      <c r="E46" s="55" t="s">
        <v>245</v>
      </c>
      <c r="F46" s="26"/>
      <c r="G46" s="26"/>
      <c r="H46" s="26"/>
      <c r="I46" s="26"/>
      <c r="J46" s="47" t="s">
        <v>60</v>
      </c>
      <c r="K46" s="48" t="s">
        <v>208</v>
      </c>
      <c r="L46" s="48" t="s">
        <v>132</v>
      </c>
      <c r="M46" s="49" t="s">
        <v>246</v>
      </c>
      <c r="N46" s="48">
        <v>650000018</v>
      </c>
      <c r="O46" s="48" t="s">
        <v>134</v>
      </c>
      <c r="P46" s="48" t="s">
        <v>247</v>
      </c>
      <c r="Q46" s="51" t="s">
        <v>136</v>
      </c>
    </row>
    <row r="47" spans="1:17">
      <c r="A47" s="26"/>
      <c r="B47" s="26"/>
      <c r="C47" s="26"/>
      <c r="D47" s="54" t="s">
        <v>66</v>
      </c>
      <c r="E47" s="55" t="s">
        <v>178</v>
      </c>
      <c r="F47" s="26"/>
      <c r="G47" s="26"/>
      <c r="H47" s="26"/>
      <c r="I47" s="26"/>
      <c r="J47" s="47" t="s">
        <v>60</v>
      </c>
      <c r="K47" s="48" t="s">
        <v>208</v>
      </c>
      <c r="L47" s="48" t="s">
        <v>248</v>
      </c>
      <c r="M47" s="49" t="s">
        <v>249</v>
      </c>
      <c r="N47" s="48">
        <v>650000018</v>
      </c>
      <c r="O47" s="48" t="s">
        <v>250</v>
      </c>
      <c r="P47" s="48" t="s">
        <v>247</v>
      </c>
      <c r="Q47" s="51" t="s">
        <v>251</v>
      </c>
    </row>
    <row r="48" spans="1:17">
      <c r="A48" s="26"/>
      <c r="B48" s="26"/>
      <c r="C48" s="26"/>
      <c r="D48" s="54" t="s">
        <v>66</v>
      </c>
      <c r="E48" s="55" t="s">
        <v>252</v>
      </c>
      <c r="F48" s="26"/>
      <c r="G48" s="26"/>
      <c r="H48" s="26"/>
      <c r="I48" s="26"/>
      <c r="J48" s="47" t="s">
        <v>60</v>
      </c>
      <c r="K48" s="48" t="s">
        <v>208</v>
      </c>
      <c r="L48" s="48" t="s">
        <v>253</v>
      </c>
      <c r="M48" s="49" t="s">
        <v>254</v>
      </c>
      <c r="N48" s="48">
        <v>650000018</v>
      </c>
      <c r="O48" s="48" t="s">
        <v>255</v>
      </c>
      <c r="P48" s="48" t="s">
        <v>247</v>
      </c>
      <c r="Q48" s="51" t="s">
        <v>256</v>
      </c>
    </row>
    <row r="49" spans="1:17">
      <c r="A49" s="26"/>
      <c r="B49" s="26"/>
      <c r="C49" s="26"/>
      <c r="D49" s="54" t="s">
        <v>66</v>
      </c>
      <c r="E49" s="55" t="s">
        <v>257</v>
      </c>
      <c r="F49" s="26"/>
      <c r="G49" s="26"/>
      <c r="H49" s="26"/>
      <c r="I49" s="26"/>
      <c r="J49" s="47" t="s">
        <v>60</v>
      </c>
      <c r="K49" s="48" t="s">
        <v>208</v>
      </c>
      <c r="L49" s="48" t="s">
        <v>138</v>
      </c>
      <c r="M49" s="49" t="s">
        <v>258</v>
      </c>
      <c r="N49" s="48">
        <v>650000018</v>
      </c>
      <c r="O49" s="48" t="s">
        <v>140</v>
      </c>
      <c r="P49" s="48" t="s">
        <v>247</v>
      </c>
      <c r="Q49" s="51" t="s">
        <v>141</v>
      </c>
    </row>
    <row r="50" spans="1:17">
      <c r="A50" s="26"/>
      <c r="B50" s="26"/>
      <c r="C50" s="26"/>
      <c r="D50" s="54" t="s">
        <v>66</v>
      </c>
      <c r="E50" s="55" t="s">
        <v>259</v>
      </c>
      <c r="F50" s="26"/>
      <c r="G50" s="26"/>
      <c r="H50" s="26"/>
      <c r="I50" s="26"/>
      <c r="J50" s="47" t="s">
        <v>60</v>
      </c>
      <c r="K50" s="48" t="s">
        <v>208</v>
      </c>
      <c r="L50" s="48" t="s">
        <v>260</v>
      </c>
      <c r="M50" s="49" t="s">
        <v>261</v>
      </c>
      <c r="N50" s="48">
        <v>650000018</v>
      </c>
      <c r="O50" s="48" t="s">
        <v>262</v>
      </c>
      <c r="P50" s="48" t="s">
        <v>247</v>
      </c>
      <c r="Q50" s="51" t="s">
        <v>263</v>
      </c>
    </row>
    <row r="51" spans="1:17">
      <c r="A51" s="26"/>
      <c r="B51" s="26"/>
      <c r="C51" s="26"/>
      <c r="D51" s="54" t="s">
        <v>66</v>
      </c>
      <c r="E51" s="55" t="s">
        <v>264</v>
      </c>
      <c r="F51" s="26"/>
      <c r="G51" s="26"/>
      <c r="H51" s="26"/>
      <c r="I51" s="26"/>
      <c r="J51" s="47" t="s">
        <v>60</v>
      </c>
      <c r="K51" s="48" t="s">
        <v>208</v>
      </c>
      <c r="L51" s="48" t="s">
        <v>265</v>
      </c>
      <c r="M51" s="49" t="s">
        <v>266</v>
      </c>
      <c r="N51" s="48">
        <v>650000018</v>
      </c>
      <c r="O51" s="48" t="s">
        <v>267</v>
      </c>
      <c r="P51" s="48" t="s">
        <v>247</v>
      </c>
      <c r="Q51" s="51" t="s">
        <v>268</v>
      </c>
    </row>
    <row r="52" spans="1:17">
      <c r="A52" s="26"/>
      <c r="B52" s="26"/>
      <c r="C52" s="26"/>
      <c r="D52" s="54" t="s">
        <v>66</v>
      </c>
      <c r="E52" s="55" t="s">
        <v>269</v>
      </c>
      <c r="F52" s="26"/>
      <c r="G52" s="26"/>
      <c r="H52" s="26"/>
      <c r="I52" s="26"/>
      <c r="J52" s="47" t="s">
        <v>60</v>
      </c>
      <c r="K52" s="48" t="s">
        <v>208</v>
      </c>
      <c r="L52" s="48" t="s">
        <v>270</v>
      </c>
      <c r="M52" s="49" t="s">
        <v>271</v>
      </c>
      <c r="N52" s="48">
        <v>650000018</v>
      </c>
      <c r="O52" s="48" t="s">
        <v>272</v>
      </c>
      <c r="P52" s="48" t="s">
        <v>247</v>
      </c>
      <c r="Q52" s="51" t="s">
        <v>273</v>
      </c>
    </row>
    <row r="53" spans="1:17">
      <c r="A53" s="26"/>
      <c r="B53" s="26"/>
      <c r="C53" s="26"/>
      <c r="D53" s="54" t="s">
        <v>66</v>
      </c>
      <c r="E53" s="55" t="s">
        <v>274</v>
      </c>
      <c r="F53" s="26"/>
      <c r="G53" s="26"/>
      <c r="H53" s="26"/>
      <c r="I53" s="26"/>
      <c r="J53" s="47" t="s">
        <v>60</v>
      </c>
      <c r="K53" s="48" t="s">
        <v>208</v>
      </c>
      <c r="L53" s="48" t="s">
        <v>275</v>
      </c>
      <c r="M53" s="49" t="s">
        <v>276</v>
      </c>
      <c r="N53" s="48">
        <v>650000018</v>
      </c>
      <c r="O53" s="48" t="s">
        <v>277</v>
      </c>
      <c r="P53" s="48" t="s">
        <v>247</v>
      </c>
      <c r="Q53" s="51" t="s">
        <v>278</v>
      </c>
    </row>
    <row r="54" spans="1:17">
      <c r="A54" s="26"/>
      <c r="B54" s="26"/>
      <c r="C54" s="26"/>
      <c r="D54" s="54" t="s">
        <v>66</v>
      </c>
      <c r="E54" s="55" t="s">
        <v>279</v>
      </c>
      <c r="F54" s="26"/>
      <c r="G54" s="26"/>
      <c r="H54" s="26"/>
      <c r="I54" s="26"/>
      <c r="J54" s="47" t="s">
        <v>60</v>
      </c>
      <c r="K54" s="48" t="s">
        <v>208</v>
      </c>
      <c r="L54" s="48" t="s">
        <v>280</v>
      </c>
      <c r="M54" s="49" t="s">
        <v>281</v>
      </c>
      <c r="N54" s="48">
        <v>650000017</v>
      </c>
      <c r="O54" s="48" t="s">
        <v>282</v>
      </c>
      <c r="P54" s="48" t="s">
        <v>247</v>
      </c>
      <c r="Q54" s="51" t="s">
        <v>283</v>
      </c>
    </row>
    <row r="55" spans="1:17">
      <c r="A55" s="26"/>
      <c r="B55" s="26"/>
      <c r="C55" s="26"/>
      <c r="D55" s="54" t="s">
        <v>66</v>
      </c>
      <c r="E55" s="55" t="s">
        <v>284</v>
      </c>
      <c r="F55" s="26"/>
      <c r="G55" s="26"/>
      <c r="H55" s="26"/>
      <c r="I55" s="26"/>
      <c r="J55" s="47" t="s">
        <v>60</v>
      </c>
      <c r="K55" s="48" t="s">
        <v>208</v>
      </c>
      <c r="L55" s="48" t="s">
        <v>285</v>
      </c>
      <c r="M55" s="49" t="s">
        <v>286</v>
      </c>
      <c r="N55" s="48">
        <v>650000017</v>
      </c>
      <c r="O55" s="48" t="s">
        <v>287</v>
      </c>
      <c r="P55" s="48" t="s">
        <v>247</v>
      </c>
      <c r="Q55" s="51" t="s">
        <v>288</v>
      </c>
    </row>
    <row r="56" spans="1:17">
      <c r="A56" s="26"/>
      <c r="B56" s="26"/>
      <c r="C56" s="26"/>
      <c r="D56" s="54" t="s">
        <v>66</v>
      </c>
      <c r="E56" s="55" t="s">
        <v>289</v>
      </c>
      <c r="F56" s="26"/>
      <c r="G56" s="26"/>
      <c r="H56" s="26"/>
      <c r="I56" s="26"/>
      <c r="J56" s="47" t="s">
        <v>60</v>
      </c>
      <c r="K56" s="48" t="s">
        <v>213</v>
      </c>
      <c r="L56" s="48" t="s">
        <v>290</v>
      </c>
      <c r="M56" s="49" t="s">
        <v>291</v>
      </c>
      <c r="N56" s="48">
        <v>650000018</v>
      </c>
      <c r="O56" s="48" t="s">
        <v>292</v>
      </c>
      <c r="P56" s="48" t="s">
        <v>293</v>
      </c>
      <c r="Q56" s="51" t="s">
        <v>294</v>
      </c>
    </row>
    <row r="57" spans="1:17">
      <c r="A57" s="26"/>
      <c r="B57" s="26"/>
      <c r="C57" s="26"/>
      <c r="D57" s="54" t="s">
        <v>66</v>
      </c>
      <c r="E57" s="55" t="s">
        <v>295</v>
      </c>
      <c r="F57" s="26"/>
      <c r="G57" s="26"/>
      <c r="H57" s="26"/>
      <c r="I57" s="26"/>
      <c r="J57" s="47" t="s">
        <v>60</v>
      </c>
      <c r="K57" s="48" t="s">
        <v>213</v>
      </c>
      <c r="L57" s="48" t="s">
        <v>296</v>
      </c>
      <c r="M57" s="49" t="s">
        <v>297</v>
      </c>
      <c r="N57" s="48">
        <v>650000018</v>
      </c>
      <c r="O57" s="48" t="s">
        <v>298</v>
      </c>
      <c r="P57" s="48" t="s">
        <v>293</v>
      </c>
      <c r="Q57" s="51" t="s">
        <v>299</v>
      </c>
    </row>
    <row r="58" spans="1:17">
      <c r="A58" s="26"/>
      <c r="B58" s="26"/>
      <c r="C58" s="26"/>
      <c r="D58" s="54" t="s">
        <v>66</v>
      </c>
      <c r="E58" s="55" t="s">
        <v>300</v>
      </c>
      <c r="F58" s="26"/>
      <c r="G58" s="26"/>
      <c r="H58" s="26"/>
      <c r="I58" s="26"/>
      <c r="J58" s="47" t="s">
        <v>60</v>
      </c>
      <c r="K58" s="48" t="s">
        <v>218</v>
      </c>
      <c r="L58" s="48" t="s">
        <v>301</v>
      </c>
      <c r="M58" s="49" t="s">
        <v>302</v>
      </c>
      <c r="N58" s="48">
        <v>650000019</v>
      </c>
      <c r="O58" s="48" t="s">
        <v>303</v>
      </c>
      <c r="P58" s="48" t="s">
        <v>304</v>
      </c>
      <c r="Q58" s="51" t="s">
        <v>305</v>
      </c>
    </row>
    <row r="59" spans="1:17">
      <c r="A59" s="26"/>
      <c r="B59" s="26"/>
      <c r="C59" s="26"/>
      <c r="D59" s="54" t="s">
        <v>66</v>
      </c>
      <c r="E59" s="55" t="s">
        <v>306</v>
      </c>
      <c r="F59" s="26"/>
      <c r="G59" s="26"/>
      <c r="H59" s="26"/>
      <c r="I59" s="26"/>
      <c r="J59" s="47" t="s">
        <v>60</v>
      </c>
      <c r="K59" s="48" t="s">
        <v>223</v>
      </c>
      <c r="L59" s="48" t="s">
        <v>144</v>
      </c>
      <c r="M59" s="49" t="s">
        <v>307</v>
      </c>
      <c r="N59" s="48">
        <v>650000023</v>
      </c>
      <c r="O59" s="48" t="s">
        <v>146</v>
      </c>
      <c r="P59" s="48" t="s">
        <v>308</v>
      </c>
      <c r="Q59" s="51" t="s">
        <v>148</v>
      </c>
    </row>
    <row r="60" spans="1:17">
      <c r="A60" s="26"/>
      <c r="B60" s="26"/>
      <c r="C60" s="26"/>
      <c r="D60" s="54" t="s">
        <v>66</v>
      </c>
      <c r="E60" s="55" t="s">
        <v>309</v>
      </c>
      <c r="F60" s="26"/>
      <c r="G60" s="26"/>
      <c r="H60" s="26"/>
      <c r="I60" s="26"/>
      <c r="J60" s="47" t="s">
        <v>60</v>
      </c>
      <c r="K60" s="48" t="s">
        <v>226</v>
      </c>
      <c r="L60" s="48" t="s">
        <v>151</v>
      </c>
      <c r="M60" s="49" t="s">
        <v>310</v>
      </c>
      <c r="N60" s="48">
        <v>650000023</v>
      </c>
      <c r="O60" s="48" t="s">
        <v>153</v>
      </c>
      <c r="P60" s="48" t="s">
        <v>311</v>
      </c>
      <c r="Q60" s="51" t="s">
        <v>155</v>
      </c>
    </row>
    <row r="61" spans="1:17">
      <c r="A61" s="26"/>
      <c r="B61" s="26"/>
      <c r="C61" s="26"/>
      <c r="D61" s="54" t="s">
        <v>66</v>
      </c>
      <c r="E61" s="55" t="s">
        <v>312</v>
      </c>
      <c r="F61" s="26"/>
      <c r="G61" s="26"/>
      <c r="H61" s="26"/>
      <c r="I61" s="26"/>
      <c r="J61" s="47" t="s">
        <v>60</v>
      </c>
      <c r="K61" s="48" t="s">
        <v>226</v>
      </c>
      <c r="L61" s="48" t="s">
        <v>157</v>
      </c>
      <c r="M61" s="49" t="s">
        <v>313</v>
      </c>
      <c r="N61" s="48">
        <v>650000015</v>
      </c>
      <c r="O61" s="48" t="s">
        <v>159</v>
      </c>
      <c r="P61" s="48" t="s">
        <v>311</v>
      </c>
      <c r="Q61" s="51" t="s">
        <v>160</v>
      </c>
    </row>
    <row r="62" spans="1:17">
      <c r="A62" s="26"/>
      <c r="B62" s="26"/>
      <c r="C62" s="26"/>
      <c r="D62" s="54" t="s">
        <v>66</v>
      </c>
      <c r="E62" s="55" t="s">
        <v>314</v>
      </c>
      <c r="F62" s="26"/>
      <c r="G62" s="26"/>
      <c r="H62" s="26"/>
      <c r="I62" s="26"/>
      <c r="J62" s="47" t="s">
        <v>60</v>
      </c>
      <c r="K62" s="48" t="s">
        <v>226</v>
      </c>
      <c r="L62" s="48" t="s">
        <v>162</v>
      </c>
      <c r="M62" s="49" t="s">
        <v>315</v>
      </c>
      <c r="N62" s="48">
        <v>650000015</v>
      </c>
      <c r="O62" s="48" t="s">
        <v>164</v>
      </c>
      <c r="P62" s="48" t="s">
        <v>311</v>
      </c>
      <c r="Q62" s="51" t="s">
        <v>165</v>
      </c>
    </row>
    <row r="63" spans="1:17">
      <c r="A63" s="26"/>
      <c r="B63" s="26"/>
      <c r="C63" s="26"/>
      <c r="D63" s="54" t="s">
        <v>66</v>
      </c>
      <c r="E63" s="55" t="s">
        <v>316</v>
      </c>
      <c r="F63" s="26"/>
      <c r="G63" s="26"/>
      <c r="H63" s="26"/>
      <c r="I63" s="26"/>
      <c r="J63" s="52" t="s">
        <v>81</v>
      </c>
      <c r="K63" s="56" t="s">
        <v>167</v>
      </c>
      <c r="L63" s="56" t="s">
        <v>168</v>
      </c>
      <c r="M63" s="56" t="s">
        <v>169</v>
      </c>
      <c r="N63" s="56">
        <v>650000025</v>
      </c>
      <c r="O63" s="56" t="s">
        <v>170</v>
      </c>
      <c r="P63" s="56" t="s">
        <v>317</v>
      </c>
      <c r="Q63" s="53" t="s">
        <v>172</v>
      </c>
    </row>
    <row r="64" spans="1:17">
      <c r="A64" s="26"/>
      <c r="B64" s="26"/>
      <c r="C64" s="26"/>
      <c r="D64" s="54" t="s">
        <v>66</v>
      </c>
      <c r="E64" s="55" t="s">
        <v>318</v>
      </c>
      <c r="F64" s="26"/>
      <c r="G64" s="26"/>
      <c r="H64" s="26"/>
      <c r="I64" s="26"/>
      <c r="J64" s="52" t="s">
        <v>81</v>
      </c>
      <c r="K64" s="56" t="s">
        <v>167</v>
      </c>
      <c r="L64" s="56" t="s">
        <v>174</v>
      </c>
      <c r="M64" s="56" t="s">
        <v>175</v>
      </c>
      <c r="N64" s="56">
        <v>650000025</v>
      </c>
      <c r="O64" s="56" t="s">
        <v>176</v>
      </c>
      <c r="P64" s="56" t="s">
        <v>317</v>
      </c>
      <c r="Q64" s="53" t="s">
        <v>177</v>
      </c>
    </row>
    <row r="65" spans="1:17">
      <c r="A65" s="26"/>
      <c r="B65" s="26"/>
      <c r="C65" s="26"/>
      <c r="D65" s="54" t="s">
        <v>66</v>
      </c>
      <c r="E65" s="55" t="s">
        <v>319</v>
      </c>
      <c r="F65" s="26"/>
      <c r="G65" s="26"/>
      <c r="H65" s="26"/>
      <c r="I65" s="26"/>
      <c r="J65" s="52" t="s">
        <v>81</v>
      </c>
      <c r="K65" s="56" t="s">
        <v>178</v>
      </c>
      <c r="L65" s="56" t="s">
        <v>179</v>
      </c>
      <c r="M65" s="56" t="s">
        <v>180</v>
      </c>
      <c r="N65" s="56">
        <v>650000011</v>
      </c>
      <c r="O65" s="56" t="s">
        <v>181</v>
      </c>
      <c r="P65" s="56" t="s">
        <v>320</v>
      </c>
      <c r="Q65" s="53" t="s">
        <v>183</v>
      </c>
    </row>
    <row r="66" spans="1:17">
      <c r="A66" s="26"/>
      <c r="B66" s="26"/>
      <c r="C66" s="26"/>
      <c r="D66" s="54" t="s">
        <v>66</v>
      </c>
      <c r="E66" s="55" t="s">
        <v>321</v>
      </c>
      <c r="F66" s="26"/>
      <c r="G66" s="26"/>
      <c r="H66" s="26"/>
      <c r="I66" s="26"/>
      <c r="J66" s="52" t="s">
        <v>81</v>
      </c>
      <c r="K66" s="56" t="s">
        <v>178</v>
      </c>
      <c r="L66" s="56" t="s">
        <v>184</v>
      </c>
      <c r="M66" s="56" t="s">
        <v>185</v>
      </c>
      <c r="N66" s="56">
        <v>650000011</v>
      </c>
      <c r="O66" s="56" t="s">
        <v>186</v>
      </c>
      <c r="P66" s="56" t="s">
        <v>320</v>
      </c>
      <c r="Q66" s="53" t="s">
        <v>187</v>
      </c>
    </row>
    <row r="67" spans="1:17">
      <c r="A67" s="26"/>
      <c r="B67" s="26"/>
      <c r="C67" s="26"/>
      <c r="D67" s="54" t="s">
        <v>66</v>
      </c>
      <c r="E67" s="55" t="s">
        <v>322</v>
      </c>
      <c r="F67" s="26"/>
      <c r="G67" s="26"/>
      <c r="H67" s="26"/>
      <c r="I67" s="26"/>
      <c r="J67" s="52" t="s">
        <v>81</v>
      </c>
      <c r="K67" s="56" t="s">
        <v>178</v>
      </c>
      <c r="L67" s="56" t="s">
        <v>189</v>
      </c>
      <c r="M67" s="56" t="s">
        <v>190</v>
      </c>
      <c r="N67" s="56">
        <v>650000011</v>
      </c>
      <c r="O67" s="56" t="s">
        <v>191</v>
      </c>
      <c r="P67" s="56" t="s">
        <v>320</v>
      </c>
      <c r="Q67" s="53" t="s">
        <v>192</v>
      </c>
    </row>
    <row r="68" spans="1:17">
      <c r="A68" s="26"/>
      <c r="B68" s="26"/>
      <c r="C68" s="26"/>
      <c r="D68" s="54" t="s">
        <v>66</v>
      </c>
      <c r="E68" s="55" t="s">
        <v>323</v>
      </c>
      <c r="F68" s="26"/>
      <c r="G68" s="26"/>
      <c r="H68" s="26"/>
      <c r="I68" s="26"/>
      <c r="J68" s="52" t="s">
        <v>81</v>
      </c>
      <c r="K68" s="56" t="s">
        <v>178</v>
      </c>
      <c r="L68" s="56" t="s">
        <v>194</v>
      </c>
      <c r="M68" s="56" t="s">
        <v>195</v>
      </c>
      <c r="N68" s="56">
        <v>650000011</v>
      </c>
      <c r="O68" s="56" t="s">
        <v>196</v>
      </c>
      <c r="P68" s="56" t="s">
        <v>320</v>
      </c>
      <c r="Q68" s="53" t="s">
        <v>197</v>
      </c>
    </row>
    <row r="69" spans="1:17">
      <c r="A69" s="26"/>
      <c r="B69" s="26"/>
      <c r="C69" s="26"/>
      <c r="D69" s="54" t="s">
        <v>66</v>
      </c>
      <c r="E69" s="55" t="s">
        <v>324</v>
      </c>
      <c r="F69" s="26"/>
      <c r="G69" s="26"/>
      <c r="H69" s="26"/>
      <c r="I69" s="26"/>
      <c r="J69" s="52" t="s">
        <v>81</v>
      </c>
      <c r="K69" s="56" t="s">
        <v>178</v>
      </c>
      <c r="L69" s="56" t="s">
        <v>199</v>
      </c>
      <c r="M69" s="56" t="s">
        <v>200</v>
      </c>
      <c r="N69" s="56">
        <v>650000011</v>
      </c>
      <c r="O69" s="56" t="s">
        <v>201</v>
      </c>
      <c r="P69" s="56" t="s">
        <v>320</v>
      </c>
      <c r="Q69" s="53" t="s">
        <v>202</v>
      </c>
    </row>
    <row r="70" spans="1:17">
      <c r="A70" s="26"/>
      <c r="B70" s="26"/>
      <c r="C70" s="26"/>
      <c r="D70" s="57" t="s">
        <v>73</v>
      </c>
      <c r="E70" s="58" t="s">
        <v>245</v>
      </c>
      <c r="F70" s="26"/>
      <c r="G70" s="26"/>
      <c r="H70" s="26"/>
      <c r="I70" s="26"/>
      <c r="J70" s="52" t="s">
        <v>81</v>
      </c>
      <c r="K70" s="56" t="s">
        <v>178</v>
      </c>
      <c r="L70" s="56" t="s">
        <v>204</v>
      </c>
      <c r="M70" s="56" t="s">
        <v>205</v>
      </c>
      <c r="N70" s="56">
        <v>650000011</v>
      </c>
      <c r="O70" s="56" t="s">
        <v>206</v>
      </c>
      <c r="P70" s="56" t="s">
        <v>320</v>
      </c>
      <c r="Q70" s="53" t="s">
        <v>207</v>
      </c>
    </row>
    <row r="71" spans="1:17">
      <c r="A71" s="26"/>
      <c r="B71" s="26"/>
      <c r="C71" s="26"/>
      <c r="D71" s="57" t="s">
        <v>73</v>
      </c>
      <c r="E71" s="58" t="s">
        <v>178</v>
      </c>
      <c r="F71" s="26"/>
      <c r="G71" s="26"/>
      <c r="H71" s="26"/>
      <c r="I71" s="26"/>
      <c r="J71" s="52" t="s">
        <v>81</v>
      </c>
      <c r="K71" s="56" t="s">
        <v>178</v>
      </c>
      <c r="L71" s="56" t="s">
        <v>209</v>
      </c>
      <c r="M71" s="56" t="s">
        <v>210</v>
      </c>
      <c r="N71" s="56">
        <v>650000011</v>
      </c>
      <c r="O71" s="56" t="s">
        <v>211</v>
      </c>
      <c r="P71" s="56" t="s">
        <v>320</v>
      </c>
      <c r="Q71" s="53" t="s">
        <v>212</v>
      </c>
    </row>
    <row r="72" spans="1:17">
      <c r="A72" s="26"/>
      <c r="B72" s="26"/>
      <c r="C72" s="26"/>
      <c r="D72" s="57" t="s">
        <v>73</v>
      </c>
      <c r="E72" s="58" t="s">
        <v>252</v>
      </c>
      <c r="F72" s="26"/>
      <c r="G72" s="26"/>
      <c r="H72" s="26"/>
      <c r="I72" s="26"/>
      <c r="J72" s="52" t="s">
        <v>81</v>
      </c>
      <c r="K72" s="56" t="s">
        <v>178</v>
      </c>
      <c r="L72" s="56" t="s">
        <v>214</v>
      </c>
      <c r="M72" s="56" t="s">
        <v>215</v>
      </c>
      <c r="N72" s="56">
        <v>650000011</v>
      </c>
      <c r="O72" s="56" t="s">
        <v>216</v>
      </c>
      <c r="P72" s="56" t="s">
        <v>320</v>
      </c>
      <c r="Q72" s="53" t="s">
        <v>217</v>
      </c>
    </row>
    <row r="73" spans="1:17">
      <c r="A73" s="26"/>
      <c r="B73" s="26"/>
      <c r="C73" s="26"/>
      <c r="D73" s="57" t="s">
        <v>73</v>
      </c>
      <c r="E73" s="58" t="s">
        <v>257</v>
      </c>
      <c r="F73" s="26"/>
      <c r="G73" s="26"/>
      <c r="H73" s="26"/>
      <c r="I73" s="26"/>
      <c r="J73" s="52" t="s">
        <v>81</v>
      </c>
      <c r="K73" s="56" t="s">
        <v>178</v>
      </c>
      <c r="L73" s="56" t="s">
        <v>219</v>
      </c>
      <c r="M73" s="56" t="s">
        <v>220</v>
      </c>
      <c r="N73" s="56">
        <v>650000011</v>
      </c>
      <c r="O73" s="56" t="s">
        <v>221</v>
      </c>
      <c r="P73" s="56" t="s">
        <v>320</v>
      </c>
      <c r="Q73" s="53" t="s">
        <v>222</v>
      </c>
    </row>
    <row r="74" spans="1:17">
      <c r="A74" s="26"/>
      <c r="B74" s="26"/>
      <c r="C74" s="26"/>
      <c r="D74" s="57" t="s">
        <v>73</v>
      </c>
      <c r="E74" s="58" t="s">
        <v>259</v>
      </c>
      <c r="F74" s="26"/>
      <c r="G74" s="26"/>
      <c r="H74" s="26"/>
      <c r="I74" s="26"/>
      <c r="J74" s="52" t="s">
        <v>81</v>
      </c>
      <c r="K74" s="56" t="s">
        <v>188</v>
      </c>
      <c r="L74" s="56" t="s">
        <v>69</v>
      </c>
      <c r="M74" s="56" t="s">
        <v>224</v>
      </c>
      <c r="N74" s="56">
        <v>650000024</v>
      </c>
      <c r="O74" s="56" t="s">
        <v>71</v>
      </c>
      <c r="P74" s="56" t="s">
        <v>325</v>
      </c>
      <c r="Q74" s="53" t="s">
        <v>69</v>
      </c>
    </row>
    <row r="75" spans="1:17">
      <c r="A75" s="26"/>
      <c r="B75" s="26"/>
      <c r="C75" s="26"/>
      <c r="D75" s="57" t="s">
        <v>73</v>
      </c>
      <c r="E75" s="58" t="s">
        <v>264</v>
      </c>
      <c r="F75" s="26"/>
      <c r="G75" s="26"/>
      <c r="H75" s="26"/>
      <c r="I75" s="26"/>
      <c r="J75" s="52" t="s">
        <v>81</v>
      </c>
      <c r="K75" s="56" t="s">
        <v>193</v>
      </c>
      <c r="L75" s="56" t="s">
        <v>227</v>
      </c>
      <c r="M75" s="56" t="s">
        <v>228</v>
      </c>
      <c r="N75" s="56">
        <v>650000020</v>
      </c>
      <c r="O75" s="56" t="s">
        <v>229</v>
      </c>
      <c r="P75" s="56" t="s">
        <v>326</v>
      </c>
      <c r="Q75" s="53" t="s">
        <v>231</v>
      </c>
    </row>
    <row r="76" spans="1:17">
      <c r="A76" s="26"/>
      <c r="B76" s="26"/>
      <c r="C76" s="26"/>
      <c r="D76" s="57" t="s">
        <v>73</v>
      </c>
      <c r="E76" s="58" t="s">
        <v>269</v>
      </c>
      <c r="F76" s="26"/>
      <c r="G76" s="26"/>
      <c r="H76" s="26"/>
      <c r="I76" s="26"/>
      <c r="J76" s="52" t="s">
        <v>81</v>
      </c>
      <c r="K76" s="56" t="s">
        <v>193</v>
      </c>
      <c r="L76" s="56" t="s">
        <v>76</v>
      </c>
      <c r="M76" s="56" t="s">
        <v>232</v>
      </c>
      <c r="N76" s="56">
        <v>650000020</v>
      </c>
      <c r="O76" s="56" t="s">
        <v>78</v>
      </c>
      <c r="P76" s="56" t="s">
        <v>326</v>
      </c>
      <c r="Q76" s="53" t="s">
        <v>80</v>
      </c>
    </row>
    <row r="77" spans="1:17">
      <c r="A77" s="26"/>
      <c r="B77" s="26"/>
      <c r="C77" s="26"/>
      <c r="D77" s="57" t="s">
        <v>73</v>
      </c>
      <c r="E77" s="58" t="s">
        <v>274</v>
      </c>
      <c r="F77" s="26"/>
      <c r="G77" s="26"/>
      <c r="H77" s="26"/>
      <c r="I77" s="26"/>
      <c r="J77" s="52" t="s">
        <v>81</v>
      </c>
      <c r="K77" s="56" t="s">
        <v>193</v>
      </c>
      <c r="L77" s="56" t="s">
        <v>83</v>
      </c>
      <c r="M77" s="56" t="s">
        <v>233</v>
      </c>
      <c r="N77" s="56">
        <v>650000020</v>
      </c>
      <c r="O77" s="56" t="s">
        <v>85</v>
      </c>
      <c r="P77" s="56" t="s">
        <v>326</v>
      </c>
      <c r="Q77" s="53" t="s">
        <v>86</v>
      </c>
    </row>
    <row r="78" spans="1:17">
      <c r="A78" s="26"/>
      <c r="B78" s="26"/>
      <c r="C78" s="26"/>
      <c r="D78" s="57" t="s">
        <v>73</v>
      </c>
      <c r="E78" s="58" t="s">
        <v>279</v>
      </c>
      <c r="F78" s="26"/>
      <c r="G78" s="26"/>
      <c r="H78" s="26"/>
      <c r="I78" s="26"/>
      <c r="J78" s="52" t="s">
        <v>81</v>
      </c>
      <c r="K78" s="56" t="s">
        <v>193</v>
      </c>
      <c r="L78" s="56" t="s">
        <v>88</v>
      </c>
      <c r="M78" s="56" t="s">
        <v>234</v>
      </c>
      <c r="N78" s="56">
        <v>650000020</v>
      </c>
      <c r="O78" s="56" t="s">
        <v>90</v>
      </c>
      <c r="P78" s="56" t="s">
        <v>326</v>
      </c>
      <c r="Q78" s="53" t="s">
        <v>91</v>
      </c>
    </row>
    <row r="79" spans="1:17">
      <c r="A79" s="26"/>
      <c r="B79" s="26"/>
      <c r="C79" s="26"/>
      <c r="D79" s="57" t="s">
        <v>73</v>
      </c>
      <c r="E79" s="58" t="s">
        <v>284</v>
      </c>
      <c r="F79" s="26"/>
      <c r="G79" s="26"/>
      <c r="H79" s="26"/>
      <c r="I79" s="26"/>
      <c r="J79" s="52" t="s">
        <v>81</v>
      </c>
      <c r="K79" s="56" t="s">
        <v>193</v>
      </c>
      <c r="L79" s="56" t="s">
        <v>93</v>
      </c>
      <c r="M79" s="56" t="s">
        <v>235</v>
      </c>
      <c r="N79" s="56">
        <v>650000020</v>
      </c>
      <c r="O79" s="56" t="s">
        <v>95</v>
      </c>
      <c r="P79" s="56" t="s">
        <v>326</v>
      </c>
      <c r="Q79" s="53" t="s">
        <v>96</v>
      </c>
    </row>
    <row r="80" spans="1:17">
      <c r="A80" s="26"/>
      <c r="B80" s="26"/>
      <c r="C80" s="26"/>
      <c r="D80" s="57" t="s">
        <v>73</v>
      </c>
      <c r="E80" s="58" t="s">
        <v>289</v>
      </c>
      <c r="F80" s="26"/>
      <c r="G80" s="26"/>
      <c r="H80" s="26"/>
      <c r="I80" s="26"/>
      <c r="J80" s="52" t="s">
        <v>81</v>
      </c>
      <c r="K80" s="56" t="s">
        <v>198</v>
      </c>
      <c r="L80" s="56" t="s">
        <v>99</v>
      </c>
      <c r="M80" s="56" t="s">
        <v>236</v>
      </c>
      <c r="N80" s="56">
        <v>650000013</v>
      </c>
      <c r="O80" s="56" t="s">
        <v>101</v>
      </c>
      <c r="P80" s="56" t="s">
        <v>327</v>
      </c>
      <c r="Q80" s="53" t="s">
        <v>99</v>
      </c>
    </row>
    <row r="81" spans="1:17">
      <c r="A81" s="26"/>
      <c r="B81" s="26"/>
      <c r="C81" s="26"/>
      <c r="D81" s="57" t="s">
        <v>73</v>
      </c>
      <c r="E81" s="58" t="s">
        <v>295</v>
      </c>
      <c r="F81" s="26"/>
      <c r="G81" s="26"/>
      <c r="H81" s="26"/>
      <c r="I81" s="26"/>
      <c r="J81" s="52" t="s">
        <v>81</v>
      </c>
      <c r="K81" s="56" t="s">
        <v>203</v>
      </c>
      <c r="L81" s="56" t="s">
        <v>104</v>
      </c>
      <c r="M81" s="56" t="s">
        <v>238</v>
      </c>
      <c r="N81" s="56">
        <v>650000015</v>
      </c>
      <c r="O81" s="56" t="s">
        <v>106</v>
      </c>
      <c r="P81" s="56" t="s">
        <v>328</v>
      </c>
      <c r="Q81" s="53" t="s">
        <v>108</v>
      </c>
    </row>
    <row r="82" spans="1:17">
      <c r="A82" s="26"/>
      <c r="B82" s="26"/>
      <c r="C82" s="26"/>
      <c r="D82" s="57" t="s">
        <v>73</v>
      </c>
      <c r="E82" s="58" t="s">
        <v>300</v>
      </c>
      <c r="F82" s="26"/>
      <c r="G82" s="26"/>
      <c r="H82" s="26"/>
      <c r="I82" s="26"/>
      <c r="J82" s="52" t="s">
        <v>81</v>
      </c>
      <c r="K82" s="56" t="s">
        <v>203</v>
      </c>
      <c r="L82" s="56" t="s">
        <v>109</v>
      </c>
      <c r="M82" s="56" t="s">
        <v>240</v>
      </c>
      <c r="N82" s="56">
        <v>650000014</v>
      </c>
      <c r="O82" s="56" t="s">
        <v>111</v>
      </c>
      <c r="P82" s="56" t="s">
        <v>328</v>
      </c>
      <c r="Q82" s="53" t="s">
        <v>112</v>
      </c>
    </row>
    <row r="83" spans="1:17">
      <c r="A83" s="26"/>
      <c r="B83" s="26"/>
      <c r="C83" s="26"/>
      <c r="D83" s="57" t="s">
        <v>73</v>
      </c>
      <c r="E83" s="58" t="s">
        <v>306</v>
      </c>
      <c r="F83" s="26"/>
      <c r="G83" s="26"/>
      <c r="H83" s="26"/>
      <c r="I83" s="26"/>
      <c r="J83" s="52" t="s">
        <v>81</v>
      </c>
      <c r="K83" s="56" t="s">
        <v>203</v>
      </c>
      <c r="L83" s="56" t="s">
        <v>113</v>
      </c>
      <c r="M83" s="56" t="s">
        <v>241</v>
      </c>
      <c r="N83" s="56">
        <v>650000015</v>
      </c>
      <c r="O83" s="56" t="s">
        <v>115</v>
      </c>
      <c r="P83" s="56" t="s">
        <v>328</v>
      </c>
      <c r="Q83" s="53" t="s">
        <v>112</v>
      </c>
    </row>
    <row r="84" spans="1:17">
      <c r="A84" s="26"/>
      <c r="B84" s="26"/>
      <c r="C84" s="26"/>
      <c r="D84" s="57" t="s">
        <v>73</v>
      </c>
      <c r="E84" s="58" t="s">
        <v>309</v>
      </c>
      <c r="F84" s="26"/>
      <c r="G84" s="26"/>
      <c r="H84" s="26"/>
      <c r="I84" s="26"/>
      <c r="J84" s="52" t="s">
        <v>81</v>
      </c>
      <c r="K84" s="56" t="s">
        <v>203</v>
      </c>
      <c r="L84" s="56" t="s">
        <v>116</v>
      </c>
      <c r="M84" s="56" t="s">
        <v>242</v>
      </c>
      <c r="N84" s="56">
        <v>650000015</v>
      </c>
      <c r="O84" s="56" t="s">
        <v>118</v>
      </c>
      <c r="P84" s="56" t="s">
        <v>328</v>
      </c>
      <c r="Q84" s="53" t="s">
        <v>119</v>
      </c>
    </row>
    <row r="85" spans="1:17">
      <c r="A85" s="26"/>
      <c r="B85" s="26"/>
      <c r="C85" s="26"/>
      <c r="D85" s="57" t="s">
        <v>73</v>
      </c>
      <c r="E85" s="58" t="s">
        <v>312</v>
      </c>
      <c r="F85" s="26"/>
      <c r="G85" s="26"/>
      <c r="H85" s="26"/>
      <c r="I85" s="26"/>
      <c r="J85" s="52" t="s">
        <v>81</v>
      </c>
      <c r="K85" s="56" t="s">
        <v>203</v>
      </c>
      <c r="L85" s="56" t="s">
        <v>120</v>
      </c>
      <c r="M85" s="56" t="s">
        <v>243</v>
      </c>
      <c r="N85" s="56">
        <v>650000015</v>
      </c>
      <c r="O85" s="56" t="s">
        <v>122</v>
      </c>
      <c r="P85" s="56" t="s">
        <v>328</v>
      </c>
      <c r="Q85" s="53" t="s">
        <v>123</v>
      </c>
    </row>
    <row r="86" spans="1:17">
      <c r="A86" s="26"/>
      <c r="B86" s="26"/>
      <c r="C86" s="26"/>
      <c r="D86" s="57" t="s">
        <v>73</v>
      </c>
      <c r="E86" s="58" t="s">
        <v>314</v>
      </c>
      <c r="F86" s="26"/>
      <c r="G86" s="26"/>
      <c r="H86" s="26"/>
      <c r="I86" s="26"/>
      <c r="J86" s="52" t="s">
        <v>81</v>
      </c>
      <c r="K86" s="56" t="s">
        <v>203</v>
      </c>
      <c r="L86" s="56" t="s">
        <v>126</v>
      </c>
      <c r="M86" s="56" t="s">
        <v>244</v>
      </c>
      <c r="N86" s="56">
        <v>650000015</v>
      </c>
      <c r="O86" s="56" t="s">
        <v>128</v>
      </c>
      <c r="P86" s="56" t="s">
        <v>328</v>
      </c>
      <c r="Q86" s="53" t="s">
        <v>129</v>
      </c>
    </row>
    <row r="87" spans="1:17">
      <c r="A87" s="26"/>
      <c r="B87" s="26"/>
      <c r="C87" s="26"/>
      <c r="D87" s="57" t="s">
        <v>73</v>
      </c>
      <c r="E87" s="58" t="s">
        <v>316</v>
      </c>
      <c r="F87" s="26"/>
      <c r="G87" s="26"/>
      <c r="H87" s="26"/>
      <c r="I87" s="26"/>
      <c r="J87" s="52" t="s">
        <v>81</v>
      </c>
      <c r="K87" s="56" t="s">
        <v>208</v>
      </c>
      <c r="L87" s="56" t="s">
        <v>132</v>
      </c>
      <c r="M87" s="56" t="s">
        <v>246</v>
      </c>
      <c r="N87" s="56">
        <v>650000018</v>
      </c>
      <c r="O87" s="56" t="s">
        <v>134</v>
      </c>
      <c r="P87" s="56" t="s">
        <v>329</v>
      </c>
      <c r="Q87" s="53" t="s">
        <v>136</v>
      </c>
    </row>
    <row r="88" spans="1:17">
      <c r="A88" s="26"/>
      <c r="B88" s="26"/>
      <c r="C88" s="26"/>
      <c r="D88" s="57" t="s">
        <v>73</v>
      </c>
      <c r="E88" s="58" t="s">
        <v>318</v>
      </c>
      <c r="F88" s="26"/>
      <c r="G88" s="26"/>
      <c r="H88" s="26"/>
      <c r="I88" s="26"/>
      <c r="J88" s="52" t="s">
        <v>81</v>
      </c>
      <c r="K88" s="56" t="s">
        <v>208</v>
      </c>
      <c r="L88" s="56" t="s">
        <v>248</v>
      </c>
      <c r="M88" s="56" t="s">
        <v>249</v>
      </c>
      <c r="N88" s="56">
        <v>650000018</v>
      </c>
      <c r="O88" s="56" t="s">
        <v>250</v>
      </c>
      <c r="P88" s="56" t="s">
        <v>329</v>
      </c>
      <c r="Q88" s="53" t="s">
        <v>251</v>
      </c>
    </row>
    <row r="89" spans="1:17">
      <c r="A89" s="26"/>
      <c r="B89" s="26"/>
      <c r="C89" s="26"/>
      <c r="D89" s="57" t="s">
        <v>73</v>
      </c>
      <c r="E89" s="58" t="s">
        <v>319</v>
      </c>
      <c r="F89" s="26"/>
      <c r="G89" s="26"/>
      <c r="H89" s="26"/>
      <c r="I89" s="26"/>
      <c r="J89" s="52" t="s">
        <v>81</v>
      </c>
      <c r="K89" s="56" t="s">
        <v>208</v>
      </c>
      <c r="L89" s="56" t="s">
        <v>253</v>
      </c>
      <c r="M89" s="56" t="s">
        <v>254</v>
      </c>
      <c r="N89" s="56">
        <v>650000018</v>
      </c>
      <c r="O89" s="56" t="s">
        <v>255</v>
      </c>
      <c r="P89" s="56" t="s">
        <v>329</v>
      </c>
      <c r="Q89" s="53" t="s">
        <v>256</v>
      </c>
    </row>
    <row r="90" spans="1:17">
      <c r="A90" s="26"/>
      <c r="B90" s="26"/>
      <c r="C90" s="26"/>
      <c r="D90" s="57" t="s">
        <v>73</v>
      </c>
      <c r="E90" s="58" t="s">
        <v>321</v>
      </c>
      <c r="F90" s="26"/>
      <c r="G90" s="26"/>
      <c r="H90" s="26"/>
      <c r="I90" s="26"/>
      <c r="J90" s="52" t="s">
        <v>81</v>
      </c>
      <c r="K90" s="56" t="s">
        <v>208</v>
      </c>
      <c r="L90" s="56" t="s">
        <v>138</v>
      </c>
      <c r="M90" s="56" t="s">
        <v>258</v>
      </c>
      <c r="N90" s="56">
        <v>650000018</v>
      </c>
      <c r="O90" s="56" t="s">
        <v>140</v>
      </c>
      <c r="P90" s="56" t="s">
        <v>329</v>
      </c>
      <c r="Q90" s="53" t="s">
        <v>141</v>
      </c>
    </row>
    <row r="91" spans="1:17">
      <c r="A91" s="26"/>
      <c r="B91" s="26"/>
      <c r="C91" s="26"/>
      <c r="D91" s="57" t="s">
        <v>73</v>
      </c>
      <c r="E91" s="58" t="s">
        <v>322</v>
      </c>
      <c r="F91" s="26"/>
      <c r="G91" s="26"/>
      <c r="H91" s="26"/>
      <c r="I91" s="26"/>
      <c r="J91" s="52" t="s">
        <v>81</v>
      </c>
      <c r="K91" s="56" t="s">
        <v>208</v>
      </c>
      <c r="L91" s="56" t="s">
        <v>260</v>
      </c>
      <c r="M91" s="56" t="s">
        <v>261</v>
      </c>
      <c r="N91" s="56">
        <v>650000018</v>
      </c>
      <c r="O91" s="56" t="s">
        <v>262</v>
      </c>
      <c r="P91" s="56" t="s">
        <v>329</v>
      </c>
      <c r="Q91" s="53" t="s">
        <v>263</v>
      </c>
    </row>
    <row r="92" spans="1:17">
      <c r="A92" s="26"/>
      <c r="B92" s="26"/>
      <c r="C92" s="26"/>
      <c r="D92" s="57" t="s">
        <v>73</v>
      </c>
      <c r="E92" s="58" t="s">
        <v>323</v>
      </c>
      <c r="F92" s="26"/>
      <c r="G92" s="26"/>
      <c r="H92" s="26"/>
      <c r="I92" s="26"/>
      <c r="J92" s="52" t="s">
        <v>81</v>
      </c>
      <c r="K92" s="56" t="s">
        <v>208</v>
      </c>
      <c r="L92" s="56" t="s">
        <v>265</v>
      </c>
      <c r="M92" s="56" t="s">
        <v>266</v>
      </c>
      <c r="N92" s="56">
        <v>650000018</v>
      </c>
      <c r="O92" s="56" t="s">
        <v>267</v>
      </c>
      <c r="P92" s="56" t="s">
        <v>329</v>
      </c>
      <c r="Q92" s="53" t="s">
        <v>268</v>
      </c>
    </row>
    <row r="93" spans="1:17">
      <c r="A93" s="26"/>
      <c r="B93" s="26"/>
      <c r="C93" s="26"/>
      <c r="D93" s="57" t="s">
        <v>73</v>
      </c>
      <c r="E93" s="58" t="s">
        <v>324</v>
      </c>
      <c r="F93" s="26"/>
      <c r="G93" s="26"/>
      <c r="H93" s="26"/>
      <c r="I93" s="26"/>
      <c r="J93" s="52" t="s">
        <v>81</v>
      </c>
      <c r="K93" s="56" t="s">
        <v>208</v>
      </c>
      <c r="L93" s="56" t="s">
        <v>270</v>
      </c>
      <c r="M93" s="56" t="s">
        <v>271</v>
      </c>
      <c r="N93" s="56">
        <v>650000018</v>
      </c>
      <c r="O93" s="56" t="s">
        <v>272</v>
      </c>
      <c r="P93" s="56" t="s">
        <v>329</v>
      </c>
      <c r="Q93" s="53" t="s">
        <v>273</v>
      </c>
    </row>
    <row r="94" spans="1:17">
      <c r="A94" s="26"/>
      <c r="B94" s="26"/>
      <c r="C94" s="26"/>
      <c r="D94" s="59" t="s">
        <v>87</v>
      </c>
      <c r="E94" s="60" t="s">
        <v>330</v>
      </c>
      <c r="F94" s="26"/>
      <c r="G94" s="26"/>
      <c r="H94" s="26"/>
      <c r="I94" s="26"/>
      <c r="J94" s="52" t="s">
        <v>81</v>
      </c>
      <c r="K94" s="56" t="s">
        <v>208</v>
      </c>
      <c r="L94" s="56" t="s">
        <v>275</v>
      </c>
      <c r="M94" s="56" t="s">
        <v>276</v>
      </c>
      <c r="N94" s="56">
        <v>650000018</v>
      </c>
      <c r="O94" s="56" t="s">
        <v>277</v>
      </c>
      <c r="P94" s="56" t="s">
        <v>329</v>
      </c>
      <c r="Q94" s="53" t="s">
        <v>278</v>
      </c>
    </row>
    <row r="95" spans="1:17">
      <c r="A95" s="26"/>
      <c r="B95" s="26"/>
      <c r="C95" s="26"/>
      <c r="D95" s="59" t="s">
        <v>87</v>
      </c>
      <c r="E95" s="60" t="s">
        <v>252</v>
      </c>
      <c r="F95" s="26"/>
      <c r="G95" s="26"/>
      <c r="H95" s="26"/>
      <c r="I95" s="26"/>
      <c r="J95" s="52" t="s">
        <v>81</v>
      </c>
      <c r="K95" s="56" t="s">
        <v>208</v>
      </c>
      <c r="L95" s="56" t="s">
        <v>280</v>
      </c>
      <c r="M95" s="56" t="s">
        <v>281</v>
      </c>
      <c r="N95" s="56">
        <v>650000017</v>
      </c>
      <c r="O95" s="56" t="s">
        <v>282</v>
      </c>
      <c r="P95" s="56" t="s">
        <v>329</v>
      </c>
      <c r="Q95" s="53" t="s">
        <v>283</v>
      </c>
    </row>
    <row r="96" spans="1:17">
      <c r="A96" s="26"/>
      <c r="B96" s="26"/>
      <c r="C96" s="26"/>
      <c r="D96" s="61" t="s">
        <v>92</v>
      </c>
      <c r="E96" s="62" t="s">
        <v>245</v>
      </c>
      <c r="F96" s="26"/>
      <c r="G96" s="26"/>
      <c r="H96" s="26"/>
      <c r="I96" s="26"/>
      <c r="J96" s="52" t="s">
        <v>81</v>
      </c>
      <c r="K96" s="56" t="s">
        <v>208</v>
      </c>
      <c r="L96" s="56" t="s">
        <v>285</v>
      </c>
      <c r="M96" s="56" t="s">
        <v>286</v>
      </c>
      <c r="N96" s="56">
        <v>650000017</v>
      </c>
      <c r="O96" s="56" t="s">
        <v>287</v>
      </c>
      <c r="P96" s="56" t="s">
        <v>329</v>
      </c>
      <c r="Q96" s="53" t="s">
        <v>288</v>
      </c>
    </row>
    <row r="97" spans="1:17">
      <c r="A97" s="26"/>
      <c r="B97" s="26"/>
      <c r="C97" s="26"/>
      <c r="D97" s="61" t="s">
        <v>92</v>
      </c>
      <c r="E97" s="62" t="s">
        <v>178</v>
      </c>
      <c r="F97" s="26"/>
      <c r="G97" s="26"/>
      <c r="H97" s="26"/>
      <c r="I97" s="26"/>
      <c r="J97" s="52" t="s">
        <v>81</v>
      </c>
      <c r="K97" s="56" t="s">
        <v>213</v>
      </c>
      <c r="L97" s="56" t="s">
        <v>290</v>
      </c>
      <c r="M97" s="56" t="s">
        <v>291</v>
      </c>
      <c r="N97" s="56">
        <v>650000018</v>
      </c>
      <c r="O97" s="56" t="s">
        <v>292</v>
      </c>
      <c r="P97" s="56" t="s">
        <v>331</v>
      </c>
      <c r="Q97" s="53" t="s">
        <v>294</v>
      </c>
    </row>
    <row r="98" spans="1:17">
      <c r="A98" s="26"/>
      <c r="B98" s="26"/>
      <c r="C98" s="26"/>
      <c r="D98" s="61" t="s">
        <v>92</v>
      </c>
      <c r="E98" s="62" t="s">
        <v>252</v>
      </c>
      <c r="F98" s="26"/>
      <c r="G98" s="26"/>
      <c r="H98" s="26"/>
      <c r="I98" s="26"/>
      <c r="J98" s="52" t="s">
        <v>81</v>
      </c>
      <c r="K98" s="56" t="s">
        <v>213</v>
      </c>
      <c r="L98" s="56" t="s">
        <v>296</v>
      </c>
      <c r="M98" s="56" t="s">
        <v>297</v>
      </c>
      <c r="N98" s="56">
        <v>650000018</v>
      </c>
      <c r="O98" s="56" t="s">
        <v>298</v>
      </c>
      <c r="P98" s="56" t="s">
        <v>331</v>
      </c>
      <c r="Q98" s="53" t="s">
        <v>299</v>
      </c>
    </row>
    <row r="99" spans="1:17">
      <c r="A99" s="26"/>
      <c r="B99" s="26"/>
      <c r="C99" s="26"/>
      <c r="D99" s="61" t="s">
        <v>92</v>
      </c>
      <c r="E99" s="62" t="s">
        <v>257</v>
      </c>
      <c r="F99" s="26"/>
      <c r="G99" s="26"/>
      <c r="H99" s="26"/>
      <c r="I99" s="26"/>
      <c r="J99" s="52" t="s">
        <v>81</v>
      </c>
      <c r="K99" s="56" t="s">
        <v>218</v>
      </c>
      <c r="L99" s="56" t="s">
        <v>301</v>
      </c>
      <c r="M99" s="56" t="s">
        <v>302</v>
      </c>
      <c r="N99" s="56">
        <v>650000019</v>
      </c>
      <c r="O99" s="56" t="s">
        <v>303</v>
      </c>
      <c r="P99" s="56" t="s">
        <v>332</v>
      </c>
      <c r="Q99" s="53" t="s">
        <v>305</v>
      </c>
    </row>
    <row r="100" spans="1:17">
      <c r="A100" s="26"/>
      <c r="B100" s="26"/>
      <c r="C100" s="26"/>
      <c r="D100" s="61" t="s">
        <v>92</v>
      </c>
      <c r="E100" s="62" t="s">
        <v>259</v>
      </c>
      <c r="F100" s="26"/>
      <c r="G100" s="26"/>
      <c r="H100" s="26"/>
      <c r="I100" s="26"/>
      <c r="J100" s="52" t="s">
        <v>81</v>
      </c>
      <c r="K100" s="56" t="s">
        <v>223</v>
      </c>
      <c r="L100" s="56" t="s">
        <v>144</v>
      </c>
      <c r="M100" s="56" t="s">
        <v>307</v>
      </c>
      <c r="N100" s="56">
        <v>650000023</v>
      </c>
      <c r="O100" s="56" t="s">
        <v>146</v>
      </c>
      <c r="P100" s="56" t="s">
        <v>333</v>
      </c>
      <c r="Q100" s="53" t="s">
        <v>148</v>
      </c>
    </row>
    <row r="101" spans="1:17">
      <c r="A101" s="26"/>
      <c r="B101" s="26"/>
      <c r="C101" s="26"/>
      <c r="D101" s="61" t="s">
        <v>92</v>
      </c>
      <c r="E101" s="62" t="s">
        <v>264</v>
      </c>
      <c r="F101" s="26"/>
      <c r="G101" s="26"/>
      <c r="H101" s="26"/>
      <c r="I101" s="26"/>
      <c r="J101" s="52" t="s">
        <v>81</v>
      </c>
      <c r="K101" s="56" t="s">
        <v>226</v>
      </c>
      <c r="L101" s="56" t="s">
        <v>151</v>
      </c>
      <c r="M101" s="56" t="s">
        <v>310</v>
      </c>
      <c r="N101" s="56">
        <v>650000023</v>
      </c>
      <c r="O101" s="56" t="s">
        <v>153</v>
      </c>
      <c r="P101" s="56" t="s">
        <v>334</v>
      </c>
      <c r="Q101" s="53" t="s">
        <v>155</v>
      </c>
    </row>
    <row r="102" spans="1:17">
      <c r="A102" s="26"/>
      <c r="B102" s="26"/>
      <c r="C102" s="26"/>
      <c r="D102" s="61" t="s">
        <v>92</v>
      </c>
      <c r="E102" s="62" t="s">
        <v>269</v>
      </c>
      <c r="F102" s="26"/>
      <c r="G102" s="26"/>
      <c r="H102" s="26"/>
      <c r="I102" s="26"/>
      <c r="J102" s="52" t="s">
        <v>81</v>
      </c>
      <c r="K102" s="56" t="s">
        <v>226</v>
      </c>
      <c r="L102" s="56" t="s">
        <v>157</v>
      </c>
      <c r="M102" s="56" t="s">
        <v>313</v>
      </c>
      <c r="N102" s="56">
        <v>650000015</v>
      </c>
      <c r="O102" s="56" t="s">
        <v>159</v>
      </c>
      <c r="P102" s="56" t="s">
        <v>334</v>
      </c>
      <c r="Q102" s="53" t="s">
        <v>160</v>
      </c>
    </row>
    <row r="103" spans="1:17">
      <c r="A103" s="26"/>
      <c r="B103" s="26"/>
      <c r="C103" s="26"/>
      <c r="D103" s="61" t="s">
        <v>92</v>
      </c>
      <c r="E103" s="62" t="s">
        <v>274</v>
      </c>
      <c r="F103" s="26"/>
      <c r="G103" s="26"/>
      <c r="H103" s="26"/>
      <c r="I103" s="26"/>
      <c r="J103" s="52" t="s">
        <v>81</v>
      </c>
      <c r="K103" s="56" t="s">
        <v>226</v>
      </c>
      <c r="L103" s="56" t="s">
        <v>162</v>
      </c>
      <c r="M103" s="56" t="s">
        <v>315</v>
      </c>
      <c r="N103" s="56">
        <v>650000015</v>
      </c>
      <c r="O103" s="56" t="s">
        <v>164</v>
      </c>
      <c r="P103" s="56" t="s">
        <v>334</v>
      </c>
      <c r="Q103" s="53" t="s">
        <v>165</v>
      </c>
    </row>
    <row r="104" spans="1:17">
      <c r="A104" s="26"/>
      <c r="B104" s="26"/>
      <c r="C104" s="26"/>
      <c r="D104" s="61" t="s">
        <v>92</v>
      </c>
      <c r="E104" s="62" t="s">
        <v>279</v>
      </c>
      <c r="F104" s="26"/>
      <c r="G104" s="26"/>
      <c r="H104" s="26"/>
      <c r="I104" s="26"/>
      <c r="J104" s="54" t="s">
        <v>66</v>
      </c>
      <c r="K104" s="63" t="s">
        <v>245</v>
      </c>
      <c r="L104" s="63" t="s">
        <v>335</v>
      </c>
      <c r="M104" s="63" t="s">
        <v>336</v>
      </c>
      <c r="N104" s="63">
        <v>650000025</v>
      </c>
      <c r="O104" s="63" t="s">
        <v>337</v>
      </c>
      <c r="P104" s="63" t="s">
        <v>338</v>
      </c>
      <c r="Q104" s="55" t="s">
        <v>335</v>
      </c>
    </row>
    <row r="105" spans="1:17">
      <c r="A105" s="26"/>
      <c r="B105" s="26"/>
      <c r="C105" s="26"/>
      <c r="D105" s="61" t="s">
        <v>92</v>
      </c>
      <c r="E105" s="62" t="s">
        <v>284</v>
      </c>
      <c r="F105" s="26"/>
      <c r="G105" s="26"/>
      <c r="H105" s="26"/>
      <c r="I105" s="26"/>
      <c r="J105" s="54" t="s">
        <v>66</v>
      </c>
      <c r="K105" s="63" t="s">
        <v>245</v>
      </c>
      <c r="L105" s="63" t="s">
        <v>339</v>
      </c>
      <c r="M105" s="63" t="s">
        <v>340</v>
      </c>
      <c r="N105" s="63">
        <v>650000025</v>
      </c>
      <c r="O105" s="63" t="s">
        <v>341</v>
      </c>
      <c r="P105" s="63" t="s">
        <v>338</v>
      </c>
      <c r="Q105" s="55" t="s">
        <v>339</v>
      </c>
    </row>
    <row r="106" spans="1:17">
      <c r="A106" s="26"/>
      <c r="B106" s="26"/>
      <c r="C106" s="26"/>
      <c r="D106" s="61" t="s">
        <v>92</v>
      </c>
      <c r="E106" s="62" t="s">
        <v>289</v>
      </c>
      <c r="F106" s="26"/>
      <c r="G106" s="26"/>
      <c r="H106" s="26"/>
      <c r="I106" s="26"/>
      <c r="J106" s="54" t="s">
        <v>66</v>
      </c>
      <c r="K106" s="63" t="s">
        <v>178</v>
      </c>
      <c r="L106" s="63" t="s">
        <v>342</v>
      </c>
      <c r="M106" s="63" t="s">
        <v>343</v>
      </c>
      <c r="N106" s="63">
        <v>650000011</v>
      </c>
      <c r="O106" s="63" t="s">
        <v>344</v>
      </c>
      <c r="P106" s="63" t="s">
        <v>345</v>
      </c>
      <c r="Q106" s="55" t="s">
        <v>342</v>
      </c>
    </row>
    <row r="107" spans="1:17">
      <c r="A107" s="26"/>
      <c r="B107" s="26"/>
      <c r="C107" s="26"/>
      <c r="D107" s="61" t="s">
        <v>92</v>
      </c>
      <c r="E107" s="62" t="s">
        <v>295</v>
      </c>
      <c r="F107" s="26"/>
      <c r="G107" s="26"/>
      <c r="H107" s="26"/>
      <c r="I107" s="26"/>
      <c r="J107" s="54" t="s">
        <v>66</v>
      </c>
      <c r="K107" s="63" t="s">
        <v>178</v>
      </c>
      <c r="L107" s="63" t="s">
        <v>346</v>
      </c>
      <c r="M107" s="63" t="s">
        <v>347</v>
      </c>
      <c r="N107" s="63">
        <v>650000011</v>
      </c>
      <c r="O107" s="63" t="s">
        <v>348</v>
      </c>
      <c r="P107" s="63" t="s">
        <v>345</v>
      </c>
      <c r="Q107" s="55" t="s">
        <v>346</v>
      </c>
    </row>
    <row r="108" spans="1:17">
      <c r="A108" s="26"/>
      <c r="B108" s="26"/>
      <c r="C108" s="26"/>
      <c r="D108" s="61" t="s">
        <v>92</v>
      </c>
      <c r="E108" s="62" t="s">
        <v>300</v>
      </c>
      <c r="F108" s="26"/>
      <c r="G108" s="26"/>
      <c r="H108" s="26"/>
      <c r="I108" s="26"/>
      <c r="J108" s="54" t="s">
        <v>66</v>
      </c>
      <c r="K108" s="63" t="s">
        <v>178</v>
      </c>
      <c r="L108" s="63" t="s">
        <v>349</v>
      </c>
      <c r="M108" s="63" t="s">
        <v>350</v>
      </c>
      <c r="N108" s="63">
        <v>650000011</v>
      </c>
      <c r="O108" s="63" t="s">
        <v>351</v>
      </c>
      <c r="P108" s="63" t="s">
        <v>345</v>
      </c>
      <c r="Q108" s="55" t="s">
        <v>349</v>
      </c>
    </row>
    <row r="109" spans="1:17">
      <c r="A109" s="26"/>
      <c r="B109" s="26"/>
      <c r="C109" s="26"/>
      <c r="D109" s="61" t="s">
        <v>92</v>
      </c>
      <c r="E109" s="62" t="s">
        <v>306</v>
      </c>
      <c r="F109" s="26"/>
      <c r="G109" s="26"/>
      <c r="H109" s="26"/>
      <c r="I109" s="26"/>
      <c r="J109" s="54" t="s">
        <v>66</v>
      </c>
      <c r="K109" s="63" t="s">
        <v>178</v>
      </c>
      <c r="L109" s="63" t="s">
        <v>352</v>
      </c>
      <c r="M109" s="63" t="s">
        <v>353</v>
      </c>
      <c r="N109" s="63">
        <v>650000011</v>
      </c>
      <c r="O109" s="63" t="s">
        <v>354</v>
      </c>
      <c r="P109" s="63" t="s">
        <v>345</v>
      </c>
      <c r="Q109" s="55" t="s">
        <v>352</v>
      </c>
    </row>
    <row r="110" spans="1:17">
      <c r="A110" s="26"/>
      <c r="B110" s="26"/>
      <c r="C110" s="26"/>
      <c r="D110" s="61" t="s">
        <v>92</v>
      </c>
      <c r="E110" s="62" t="s">
        <v>309</v>
      </c>
      <c r="F110" s="26"/>
      <c r="G110" s="26"/>
      <c r="H110" s="26"/>
      <c r="I110" s="26"/>
      <c r="J110" s="54" t="s">
        <v>66</v>
      </c>
      <c r="K110" s="63" t="s">
        <v>178</v>
      </c>
      <c r="L110" s="63" t="s">
        <v>355</v>
      </c>
      <c r="M110" s="63" t="s">
        <v>356</v>
      </c>
      <c r="N110" s="63">
        <v>650000011</v>
      </c>
      <c r="O110" s="63" t="s">
        <v>357</v>
      </c>
      <c r="P110" s="63" t="s">
        <v>345</v>
      </c>
      <c r="Q110" s="55" t="s">
        <v>355</v>
      </c>
    </row>
    <row r="111" spans="1:17">
      <c r="A111" s="26"/>
      <c r="B111" s="26"/>
      <c r="C111" s="26"/>
      <c r="D111" s="61" t="s">
        <v>92</v>
      </c>
      <c r="E111" s="62" t="s">
        <v>312</v>
      </c>
      <c r="F111" s="26"/>
      <c r="G111" s="26"/>
      <c r="H111" s="26"/>
      <c r="I111" s="26"/>
      <c r="J111" s="54" t="s">
        <v>66</v>
      </c>
      <c r="K111" s="63" t="s">
        <v>178</v>
      </c>
      <c r="L111" s="63" t="s">
        <v>358</v>
      </c>
      <c r="M111" s="63" t="s">
        <v>359</v>
      </c>
      <c r="N111" s="63">
        <v>650000011</v>
      </c>
      <c r="O111" s="63" t="s">
        <v>360</v>
      </c>
      <c r="P111" s="63" t="s">
        <v>345</v>
      </c>
      <c r="Q111" s="55" t="s">
        <v>358</v>
      </c>
    </row>
    <row r="112" spans="1:17">
      <c r="A112" s="26"/>
      <c r="B112" s="26"/>
      <c r="C112" s="26"/>
      <c r="D112" s="61" t="s">
        <v>92</v>
      </c>
      <c r="E112" s="62" t="s">
        <v>314</v>
      </c>
      <c r="F112" s="26"/>
      <c r="G112" s="26"/>
      <c r="H112" s="26"/>
      <c r="I112" s="26"/>
      <c r="J112" s="54" t="s">
        <v>66</v>
      </c>
      <c r="K112" s="63" t="s">
        <v>178</v>
      </c>
      <c r="L112" s="63" t="s">
        <v>361</v>
      </c>
      <c r="M112" s="63" t="s">
        <v>362</v>
      </c>
      <c r="N112" s="63">
        <v>650000011</v>
      </c>
      <c r="O112" s="63" t="s">
        <v>363</v>
      </c>
      <c r="P112" s="63" t="s">
        <v>345</v>
      </c>
      <c r="Q112" s="55" t="s">
        <v>361</v>
      </c>
    </row>
    <row r="113" spans="1:17">
      <c r="A113" s="26"/>
      <c r="B113" s="26"/>
      <c r="C113" s="26"/>
      <c r="D113" s="61" t="s">
        <v>92</v>
      </c>
      <c r="E113" s="62" t="s">
        <v>316</v>
      </c>
      <c r="F113" s="26"/>
      <c r="G113" s="26"/>
      <c r="H113" s="26"/>
      <c r="I113" s="26"/>
      <c r="J113" s="54" t="s">
        <v>66</v>
      </c>
      <c r="K113" s="63" t="s">
        <v>178</v>
      </c>
      <c r="L113" s="63" t="s">
        <v>364</v>
      </c>
      <c r="M113" s="63" t="s">
        <v>365</v>
      </c>
      <c r="N113" s="63">
        <v>650000011</v>
      </c>
      <c r="O113" s="63" t="s">
        <v>366</v>
      </c>
      <c r="P113" s="63" t="s">
        <v>345</v>
      </c>
      <c r="Q113" s="55" t="s">
        <v>364</v>
      </c>
    </row>
    <row r="114" spans="1:17">
      <c r="A114" s="26"/>
      <c r="B114" s="26"/>
      <c r="C114" s="26"/>
      <c r="D114" s="61" t="s">
        <v>92</v>
      </c>
      <c r="E114" s="62" t="s">
        <v>318</v>
      </c>
      <c r="F114" s="26"/>
      <c r="G114" s="26"/>
      <c r="H114" s="26"/>
      <c r="I114" s="26"/>
      <c r="J114" s="54" t="s">
        <v>66</v>
      </c>
      <c r="K114" s="63" t="s">
        <v>178</v>
      </c>
      <c r="L114" s="63" t="s">
        <v>367</v>
      </c>
      <c r="M114" s="63" t="s">
        <v>368</v>
      </c>
      <c r="N114" s="63">
        <v>650000011</v>
      </c>
      <c r="O114" s="63" t="s">
        <v>369</v>
      </c>
      <c r="P114" s="63" t="s">
        <v>345</v>
      </c>
      <c r="Q114" s="55" t="s">
        <v>367</v>
      </c>
    </row>
    <row r="115" spans="1:17">
      <c r="A115" s="26"/>
      <c r="B115" s="26"/>
      <c r="C115" s="26"/>
      <c r="D115" s="61" t="s">
        <v>92</v>
      </c>
      <c r="E115" s="62" t="s">
        <v>319</v>
      </c>
      <c r="F115" s="26"/>
      <c r="G115" s="26"/>
      <c r="H115" s="26"/>
      <c r="I115" s="26"/>
      <c r="J115" s="54" t="s">
        <v>66</v>
      </c>
      <c r="K115" s="63" t="s">
        <v>252</v>
      </c>
      <c r="L115" s="63" t="s">
        <v>370</v>
      </c>
      <c r="M115" s="63" t="s">
        <v>371</v>
      </c>
      <c r="N115" s="63">
        <v>650000014</v>
      </c>
      <c r="O115" s="63" t="s">
        <v>372</v>
      </c>
      <c r="P115" s="63" t="s">
        <v>373</v>
      </c>
      <c r="Q115" s="55" t="s">
        <v>370</v>
      </c>
    </row>
    <row r="116" spans="1:17">
      <c r="A116" s="26"/>
      <c r="B116" s="26"/>
      <c r="C116" s="26"/>
      <c r="D116" s="61" t="s">
        <v>92</v>
      </c>
      <c r="E116" s="62" t="s">
        <v>321</v>
      </c>
      <c r="F116" s="26"/>
      <c r="G116" s="26"/>
      <c r="H116" s="26"/>
      <c r="I116" s="26"/>
      <c r="J116" s="54" t="s">
        <v>66</v>
      </c>
      <c r="K116" s="63" t="s">
        <v>257</v>
      </c>
      <c r="L116" s="63" t="s">
        <v>374</v>
      </c>
      <c r="M116" s="63" t="s">
        <v>375</v>
      </c>
      <c r="N116" s="63">
        <v>650000015</v>
      </c>
      <c r="O116" s="63" t="s">
        <v>376</v>
      </c>
      <c r="P116" s="63" t="s">
        <v>377</v>
      </c>
      <c r="Q116" s="55" t="s">
        <v>374</v>
      </c>
    </row>
    <row r="117" spans="1:17">
      <c r="A117" s="26"/>
      <c r="B117" s="26"/>
      <c r="C117" s="26"/>
      <c r="D117" s="61" t="s">
        <v>92</v>
      </c>
      <c r="E117" s="62" t="s">
        <v>322</v>
      </c>
      <c r="F117" s="26"/>
      <c r="G117" s="26"/>
      <c r="H117" s="26"/>
      <c r="I117" s="26"/>
      <c r="J117" s="54" t="s">
        <v>66</v>
      </c>
      <c r="K117" s="63" t="s">
        <v>259</v>
      </c>
      <c r="L117" s="63" t="s">
        <v>378</v>
      </c>
      <c r="M117" s="63" t="s">
        <v>379</v>
      </c>
      <c r="N117" s="63">
        <v>650000016</v>
      </c>
      <c r="O117" s="63" t="s">
        <v>380</v>
      </c>
      <c r="P117" s="63" t="s">
        <v>381</v>
      </c>
      <c r="Q117" s="55" t="s">
        <v>378</v>
      </c>
    </row>
    <row r="118" spans="1:17">
      <c r="A118" s="26"/>
      <c r="B118" s="26"/>
      <c r="C118" s="26"/>
      <c r="D118" s="61" t="s">
        <v>92</v>
      </c>
      <c r="E118" s="62" t="s">
        <v>323</v>
      </c>
      <c r="F118" s="26"/>
      <c r="G118" s="26"/>
      <c r="H118" s="26"/>
      <c r="I118" s="26"/>
      <c r="J118" s="54" t="s">
        <v>66</v>
      </c>
      <c r="K118" s="63" t="s">
        <v>259</v>
      </c>
      <c r="L118" s="63" t="s">
        <v>382</v>
      </c>
      <c r="M118" s="63" t="s">
        <v>383</v>
      </c>
      <c r="N118" s="63">
        <v>650000016</v>
      </c>
      <c r="O118" s="63" t="s">
        <v>384</v>
      </c>
      <c r="P118" s="63" t="s">
        <v>381</v>
      </c>
      <c r="Q118" s="55" t="s">
        <v>382</v>
      </c>
    </row>
    <row r="119" spans="1:17">
      <c r="A119" s="26"/>
      <c r="B119" s="26"/>
      <c r="C119" s="26"/>
      <c r="D119" s="61" t="s">
        <v>92</v>
      </c>
      <c r="E119" s="62" t="s">
        <v>324</v>
      </c>
      <c r="F119" s="26"/>
      <c r="G119" s="26"/>
      <c r="H119" s="26"/>
      <c r="I119" s="26"/>
      <c r="J119" s="54" t="s">
        <v>66</v>
      </c>
      <c r="K119" s="63" t="s">
        <v>259</v>
      </c>
      <c r="L119" s="63" t="s">
        <v>385</v>
      </c>
      <c r="M119" s="63" t="s">
        <v>386</v>
      </c>
      <c r="N119" s="63">
        <v>650000016</v>
      </c>
      <c r="O119" s="63" t="s">
        <v>387</v>
      </c>
      <c r="P119" s="63" t="s">
        <v>381</v>
      </c>
      <c r="Q119" s="55" t="s">
        <v>385</v>
      </c>
    </row>
    <row r="120" spans="1:17">
      <c r="A120" s="26"/>
      <c r="B120" s="26"/>
      <c r="C120" s="26"/>
      <c r="D120" s="61" t="s">
        <v>97</v>
      </c>
      <c r="E120" s="62" t="s">
        <v>388</v>
      </c>
      <c r="F120" s="26"/>
      <c r="G120" s="26"/>
      <c r="H120" s="26"/>
      <c r="I120" s="26"/>
      <c r="J120" s="54" t="s">
        <v>66</v>
      </c>
      <c r="K120" s="63" t="s">
        <v>259</v>
      </c>
      <c r="L120" s="63" t="s">
        <v>389</v>
      </c>
      <c r="M120" s="63" t="s">
        <v>390</v>
      </c>
      <c r="N120" s="63">
        <v>650000016</v>
      </c>
      <c r="O120" s="63" t="s">
        <v>391</v>
      </c>
      <c r="P120" s="63" t="s">
        <v>381</v>
      </c>
      <c r="Q120" s="55" t="s">
        <v>389</v>
      </c>
    </row>
    <row r="121" spans="1:17">
      <c r="A121" s="26"/>
      <c r="B121" s="26"/>
      <c r="C121" s="26"/>
      <c r="D121" s="35"/>
      <c r="E121" s="35"/>
      <c r="F121" s="26"/>
      <c r="G121" s="26"/>
      <c r="H121" s="26"/>
      <c r="I121" s="26"/>
      <c r="J121" s="54" t="s">
        <v>66</v>
      </c>
      <c r="K121" s="63" t="s">
        <v>259</v>
      </c>
      <c r="L121" s="63" t="s">
        <v>392</v>
      </c>
      <c r="M121" s="63" t="s">
        <v>393</v>
      </c>
      <c r="N121" s="63">
        <v>650000016</v>
      </c>
      <c r="O121" s="63" t="s">
        <v>394</v>
      </c>
      <c r="P121" s="63" t="s">
        <v>381</v>
      </c>
      <c r="Q121" s="55" t="s">
        <v>392</v>
      </c>
    </row>
    <row r="122" spans="1:17">
      <c r="A122" s="26"/>
      <c r="B122" s="26"/>
      <c r="C122" s="26"/>
      <c r="D122" s="35"/>
      <c r="E122" s="35"/>
      <c r="F122" s="26"/>
      <c r="G122" s="26"/>
      <c r="H122" s="26"/>
      <c r="I122" s="26"/>
      <c r="J122" s="54" t="s">
        <v>66</v>
      </c>
      <c r="K122" s="63" t="s">
        <v>259</v>
      </c>
      <c r="L122" s="63" t="s">
        <v>395</v>
      </c>
      <c r="M122" s="63" t="s">
        <v>396</v>
      </c>
      <c r="N122" s="63">
        <v>650000016</v>
      </c>
      <c r="O122" s="63" t="s">
        <v>397</v>
      </c>
      <c r="P122" s="63" t="s">
        <v>381</v>
      </c>
      <c r="Q122" s="55" t="s">
        <v>395</v>
      </c>
    </row>
    <row r="123" spans="1:17">
      <c r="A123" s="26"/>
      <c r="B123" s="26"/>
      <c r="C123" s="26"/>
      <c r="D123" s="35"/>
      <c r="E123" s="35"/>
      <c r="F123" s="26"/>
      <c r="G123" s="26"/>
      <c r="H123" s="26"/>
      <c r="I123" s="26"/>
      <c r="J123" s="54" t="s">
        <v>66</v>
      </c>
      <c r="K123" s="63" t="s">
        <v>259</v>
      </c>
      <c r="L123" s="63" t="s">
        <v>398</v>
      </c>
      <c r="M123" s="63" t="s">
        <v>399</v>
      </c>
      <c r="N123" s="63">
        <v>650000016</v>
      </c>
      <c r="O123" s="63" t="s">
        <v>400</v>
      </c>
      <c r="P123" s="63" t="s">
        <v>381</v>
      </c>
      <c r="Q123" s="55" t="s">
        <v>398</v>
      </c>
    </row>
    <row r="124" spans="1:17">
      <c r="A124" s="26"/>
      <c r="B124" s="26"/>
      <c r="C124" s="26"/>
      <c r="D124" s="35"/>
      <c r="E124" s="35"/>
      <c r="F124" s="26"/>
      <c r="G124" s="26"/>
      <c r="H124" s="26"/>
      <c r="I124" s="26"/>
      <c r="J124" s="54" t="s">
        <v>66</v>
      </c>
      <c r="K124" s="63" t="s">
        <v>259</v>
      </c>
      <c r="L124" s="63" t="s">
        <v>401</v>
      </c>
      <c r="M124" s="63" t="s">
        <v>402</v>
      </c>
      <c r="N124" s="63">
        <v>650000016</v>
      </c>
      <c r="O124" s="63" t="s">
        <v>403</v>
      </c>
      <c r="P124" s="63" t="s">
        <v>381</v>
      </c>
      <c r="Q124" s="55" t="s">
        <v>401</v>
      </c>
    </row>
    <row r="125" spans="1:17">
      <c r="A125" s="26"/>
      <c r="B125" s="26"/>
      <c r="C125" s="26"/>
      <c r="D125" s="35"/>
      <c r="E125" s="35"/>
      <c r="F125" s="26"/>
      <c r="G125" s="26"/>
      <c r="H125" s="26"/>
      <c r="I125" s="26"/>
      <c r="J125" s="54" t="s">
        <v>66</v>
      </c>
      <c r="K125" s="63" t="s">
        <v>259</v>
      </c>
      <c r="L125" s="63" t="s">
        <v>404</v>
      </c>
      <c r="M125" s="63" t="s">
        <v>405</v>
      </c>
      <c r="N125" s="63">
        <v>650000016</v>
      </c>
      <c r="O125" s="63" t="s">
        <v>406</v>
      </c>
      <c r="P125" s="63" t="s">
        <v>381</v>
      </c>
      <c r="Q125" s="55" t="s">
        <v>404</v>
      </c>
    </row>
    <row r="126" spans="1:17">
      <c r="A126" s="26"/>
      <c r="B126" s="26"/>
      <c r="C126" s="26"/>
      <c r="D126" s="35"/>
      <c r="E126" s="35"/>
      <c r="F126" s="26"/>
      <c r="G126" s="26"/>
      <c r="H126" s="26"/>
      <c r="I126" s="26"/>
      <c r="J126" s="54" t="s">
        <v>66</v>
      </c>
      <c r="K126" s="63" t="s">
        <v>264</v>
      </c>
      <c r="L126" s="63" t="s">
        <v>407</v>
      </c>
      <c r="M126" s="63" t="s">
        <v>408</v>
      </c>
      <c r="N126" s="63">
        <v>650000018</v>
      </c>
      <c r="O126" s="63" t="s">
        <v>409</v>
      </c>
      <c r="P126" s="63" t="s">
        <v>410</v>
      </c>
      <c r="Q126" s="55" t="s">
        <v>407</v>
      </c>
    </row>
    <row r="127" spans="1:17">
      <c r="A127" s="26"/>
      <c r="B127" s="26"/>
      <c r="C127" s="26"/>
      <c r="D127" s="35"/>
      <c r="E127" s="35"/>
      <c r="F127" s="26"/>
      <c r="G127" s="26"/>
      <c r="H127" s="26"/>
      <c r="I127" s="26"/>
      <c r="J127" s="54" t="s">
        <v>66</v>
      </c>
      <c r="K127" s="63" t="s">
        <v>269</v>
      </c>
      <c r="L127" s="63" t="s">
        <v>411</v>
      </c>
      <c r="M127" s="63" t="s">
        <v>412</v>
      </c>
      <c r="N127" s="63">
        <v>650000018</v>
      </c>
      <c r="O127" s="63" t="s">
        <v>413</v>
      </c>
      <c r="P127" s="63" t="s">
        <v>414</v>
      </c>
      <c r="Q127" s="55" t="s">
        <v>411</v>
      </c>
    </row>
    <row r="128" spans="1:17">
      <c r="A128" s="26"/>
      <c r="B128" s="26"/>
      <c r="C128" s="26"/>
      <c r="D128" s="35"/>
      <c r="E128" s="35"/>
      <c r="F128" s="26"/>
      <c r="G128" s="26"/>
      <c r="H128" s="26"/>
      <c r="I128" s="26"/>
      <c r="J128" s="54" t="s">
        <v>66</v>
      </c>
      <c r="K128" s="63" t="s">
        <v>274</v>
      </c>
      <c r="L128" s="63" t="s">
        <v>415</v>
      </c>
      <c r="M128" s="63" t="s">
        <v>416</v>
      </c>
      <c r="N128" s="63">
        <v>650000018</v>
      </c>
      <c r="O128" s="63" t="s">
        <v>417</v>
      </c>
      <c r="P128" s="63" t="s">
        <v>418</v>
      </c>
      <c r="Q128" s="55" t="s">
        <v>415</v>
      </c>
    </row>
    <row r="129" spans="1:17">
      <c r="A129" s="26"/>
      <c r="B129" s="26"/>
      <c r="C129" s="26"/>
      <c r="D129" s="35"/>
      <c r="E129" s="35"/>
      <c r="F129" s="26"/>
      <c r="G129" s="26"/>
      <c r="H129" s="26"/>
      <c r="I129" s="26"/>
      <c r="J129" s="54" t="s">
        <v>66</v>
      </c>
      <c r="K129" s="63" t="s">
        <v>279</v>
      </c>
      <c r="L129" s="63" t="s">
        <v>419</v>
      </c>
      <c r="M129" s="63" t="s">
        <v>420</v>
      </c>
      <c r="N129" s="63">
        <v>650000018</v>
      </c>
      <c r="O129" s="63" t="s">
        <v>421</v>
      </c>
      <c r="P129" s="63" t="s">
        <v>422</v>
      </c>
      <c r="Q129" s="55" t="s">
        <v>419</v>
      </c>
    </row>
    <row r="130" spans="1:17">
      <c r="A130" s="26"/>
      <c r="B130" s="26"/>
      <c r="C130" s="26"/>
      <c r="D130" s="35"/>
      <c r="E130" s="35"/>
      <c r="F130" s="26"/>
      <c r="G130" s="26"/>
      <c r="H130" s="26"/>
      <c r="I130" s="26"/>
      <c r="J130" s="54" t="s">
        <v>66</v>
      </c>
      <c r="K130" s="63" t="s">
        <v>284</v>
      </c>
      <c r="L130" s="63" t="s">
        <v>423</v>
      </c>
      <c r="M130" s="63" t="s">
        <v>424</v>
      </c>
      <c r="N130" s="63">
        <v>650000018</v>
      </c>
      <c r="O130" s="63" t="s">
        <v>425</v>
      </c>
      <c r="P130" s="63" t="s">
        <v>426</v>
      </c>
      <c r="Q130" s="55" t="s">
        <v>423</v>
      </c>
    </row>
    <row r="131" spans="1:17">
      <c r="A131" s="26"/>
      <c r="B131" s="26"/>
      <c r="C131" s="26"/>
      <c r="D131" s="35"/>
      <c r="E131" s="35"/>
      <c r="F131" s="26"/>
      <c r="G131" s="26"/>
      <c r="H131" s="26"/>
      <c r="I131" s="26"/>
      <c r="J131" s="54" t="s">
        <v>66</v>
      </c>
      <c r="K131" s="63" t="s">
        <v>289</v>
      </c>
      <c r="L131" s="63" t="s">
        <v>427</v>
      </c>
      <c r="M131" s="63" t="s">
        <v>428</v>
      </c>
      <c r="N131" s="63">
        <v>650000018</v>
      </c>
      <c r="O131" s="63" t="s">
        <v>429</v>
      </c>
      <c r="P131" s="63" t="s">
        <v>430</v>
      </c>
      <c r="Q131" s="55" t="s">
        <v>427</v>
      </c>
    </row>
    <row r="132" spans="1:17">
      <c r="A132" s="26"/>
      <c r="B132" s="26"/>
      <c r="C132" s="26"/>
      <c r="D132" s="35"/>
      <c r="E132" s="35"/>
      <c r="F132" s="26"/>
      <c r="G132" s="26"/>
      <c r="H132" s="26"/>
      <c r="I132" s="26"/>
      <c r="J132" s="54" t="s">
        <v>66</v>
      </c>
      <c r="K132" s="63" t="s">
        <v>295</v>
      </c>
      <c r="L132" s="63" t="s">
        <v>431</v>
      </c>
      <c r="M132" s="63" t="s">
        <v>432</v>
      </c>
      <c r="N132" s="63">
        <v>650000018</v>
      </c>
      <c r="O132" s="63" t="s">
        <v>433</v>
      </c>
      <c r="P132" s="63" t="s">
        <v>434</v>
      </c>
      <c r="Q132" s="55" t="s">
        <v>431</v>
      </c>
    </row>
    <row r="133" spans="1:17">
      <c r="A133" s="26"/>
      <c r="B133" s="26"/>
      <c r="C133" s="26"/>
      <c r="D133" s="35"/>
      <c r="E133" s="35"/>
      <c r="F133" s="26"/>
      <c r="G133" s="26"/>
      <c r="H133" s="26"/>
      <c r="I133" s="26"/>
      <c r="J133" s="54" t="s">
        <v>66</v>
      </c>
      <c r="K133" s="63" t="s">
        <v>295</v>
      </c>
      <c r="L133" s="63" t="s">
        <v>435</v>
      </c>
      <c r="M133" s="63" t="s">
        <v>436</v>
      </c>
      <c r="N133" s="63">
        <v>650000018</v>
      </c>
      <c r="O133" s="63" t="s">
        <v>437</v>
      </c>
      <c r="P133" s="63" t="s">
        <v>434</v>
      </c>
      <c r="Q133" s="55" t="s">
        <v>435</v>
      </c>
    </row>
    <row r="134" spans="1:17">
      <c r="A134" s="26"/>
      <c r="B134" s="26"/>
      <c r="C134" s="26"/>
      <c r="D134" s="35"/>
      <c r="E134" s="35"/>
      <c r="F134" s="26"/>
      <c r="G134" s="26"/>
      <c r="H134" s="26"/>
      <c r="I134" s="26"/>
      <c r="J134" s="54" t="s">
        <v>66</v>
      </c>
      <c r="K134" s="63" t="s">
        <v>295</v>
      </c>
      <c r="L134" s="63" t="s">
        <v>438</v>
      </c>
      <c r="M134" s="63" t="s">
        <v>439</v>
      </c>
      <c r="N134" s="63">
        <v>650000018</v>
      </c>
      <c r="O134" s="63" t="s">
        <v>440</v>
      </c>
      <c r="P134" s="63" t="s">
        <v>434</v>
      </c>
      <c r="Q134" s="55" t="s">
        <v>438</v>
      </c>
    </row>
    <row r="135" spans="1:17">
      <c r="A135" s="26"/>
      <c r="B135" s="26"/>
      <c r="C135" s="26"/>
      <c r="D135" s="35"/>
      <c r="E135" s="35"/>
      <c r="F135" s="26"/>
      <c r="G135" s="26"/>
      <c r="H135" s="26"/>
      <c r="I135" s="26"/>
      <c r="J135" s="54" t="s">
        <v>66</v>
      </c>
      <c r="K135" s="63" t="s">
        <v>295</v>
      </c>
      <c r="L135" s="63" t="s">
        <v>441</v>
      </c>
      <c r="M135" s="63" t="s">
        <v>442</v>
      </c>
      <c r="N135" s="63">
        <v>650000018</v>
      </c>
      <c r="O135" s="63" t="s">
        <v>443</v>
      </c>
      <c r="P135" s="63" t="s">
        <v>434</v>
      </c>
      <c r="Q135" s="55" t="s">
        <v>441</v>
      </c>
    </row>
    <row r="136" spans="1:17">
      <c r="A136" s="26"/>
      <c r="B136" s="26"/>
      <c r="C136" s="26"/>
      <c r="D136" s="35"/>
      <c r="E136" s="35"/>
      <c r="F136" s="26"/>
      <c r="G136" s="26"/>
      <c r="H136" s="26"/>
      <c r="I136" s="26"/>
      <c r="J136" s="54" t="s">
        <v>66</v>
      </c>
      <c r="K136" s="63" t="s">
        <v>300</v>
      </c>
      <c r="L136" s="63" t="s">
        <v>427</v>
      </c>
      <c r="M136" s="63" t="s">
        <v>444</v>
      </c>
      <c r="N136" s="63">
        <v>650000019</v>
      </c>
      <c r="O136" s="63" t="s">
        <v>429</v>
      </c>
      <c r="P136" s="63" t="s">
        <v>445</v>
      </c>
      <c r="Q136" s="55" t="s">
        <v>427</v>
      </c>
    </row>
    <row r="137" spans="1:17">
      <c r="A137" s="26"/>
      <c r="B137" s="26"/>
      <c r="C137" s="26"/>
      <c r="D137" s="35"/>
      <c r="E137" s="35"/>
      <c r="F137" s="26"/>
      <c r="G137" s="26"/>
      <c r="H137" s="26"/>
      <c r="I137" s="26"/>
      <c r="J137" s="54" t="s">
        <v>66</v>
      </c>
      <c r="K137" s="63" t="s">
        <v>306</v>
      </c>
      <c r="L137" s="63" t="s">
        <v>446</v>
      </c>
      <c r="M137" s="63" t="s">
        <v>447</v>
      </c>
      <c r="N137" s="63">
        <v>650000019</v>
      </c>
      <c r="O137" s="63" t="s">
        <v>448</v>
      </c>
      <c r="P137" s="63" t="s">
        <v>449</v>
      </c>
      <c r="Q137" s="55" t="s">
        <v>446</v>
      </c>
    </row>
    <row r="138" spans="1:17">
      <c r="A138" s="26"/>
      <c r="B138" s="26"/>
      <c r="C138" s="26"/>
      <c r="D138" s="35"/>
      <c r="E138" s="35"/>
      <c r="F138" s="26"/>
      <c r="G138" s="26"/>
      <c r="H138" s="26"/>
      <c r="I138" s="26"/>
      <c r="J138" s="54" t="s">
        <v>66</v>
      </c>
      <c r="K138" s="63" t="s">
        <v>309</v>
      </c>
      <c r="L138" s="63" t="s">
        <v>450</v>
      </c>
      <c r="M138" s="63" t="s">
        <v>451</v>
      </c>
      <c r="N138" s="63">
        <v>650000019</v>
      </c>
      <c r="O138" s="63" t="s">
        <v>452</v>
      </c>
      <c r="P138" s="63" t="s">
        <v>453</v>
      </c>
      <c r="Q138" s="55" t="s">
        <v>450</v>
      </c>
    </row>
    <row r="139" spans="1:17">
      <c r="A139" s="26"/>
      <c r="B139" s="26"/>
      <c r="C139" s="26"/>
      <c r="D139" s="35"/>
      <c r="E139" s="35"/>
      <c r="F139" s="26"/>
      <c r="G139" s="26"/>
      <c r="H139" s="26"/>
      <c r="I139" s="26"/>
      <c r="J139" s="54" t="s">
        <v>66</v>
      </c>
      <c r="K139" s="63" t="s">
        <v>312</v>
      </c>
      <c r="L139" s="63" t="s">
        <v>454</v>
      </c>
      <c r="M139" s="63" t="s">
        <v>455</v>
      </c>
      <c r="N139" s="63">
        <v>650000019</v>
      </c>
      <c r="O139" s="63" t="s">
        <v>456</v>
      </c>
      <c r="P139" s="63" t="s">
        <v>457</v>
      </c>
      <c r="Q139" s="55" t="s">
        <v>454</v>
      </c>
    </row>
    <row r="140" spans="1:17">
      <c r="A140" s="26"/>
      <c r="B140" s="26"/>
      <c r="C140" s="26"/>
      <c r="D140" s="35"/>
      <c r="E140" s="35"/>
      <c r="F140" s="26"/>
      <c r="G140" s="26"/>
      <c r="H140" s="26"/>
      <c r="I140" s="26"/>
      <c r="J140" s="54" t="s">
        <v>66</v>
      </c>
      <c r="K140" s="63" t="s">
        <v>314</v>
      </c>
      <c r="L140" s="63" t="s">
        <v>458</v>
      </c>
      <c r="M140" s="63" t="s">
        <v>459</v>
      </c>
      <c r="N140" s="63">
        <v>650000020</v>
      </c>
      <c r="O140" s="63" t="s">
        <v>460</v>
      </c>
      <c r="P140" s="63" t="s">
        <v>461</v>
      </c>
      <c r="Q140" s="55" t="s">
        <v>458</v>
      </c>
    </row>
    <row r="141" spans="1:17">
      <c r="A141" s="26"/>
      <c r="B141" s="26"/>
      <c r="C141" s="26"/>
      <c r="D141" s="35"/>
      <c r="E141" s="35"/>
      <c r="F141" s="26"/>
      <c r="G141" s="26"/>
      <c r="H141" s="26"/>
      <c r="I141" s="26"/>
      <c r="J141" s="54" t="s">
        <v>66</v>
      </c>
      <c r="K141" s="63" t="s">
        <v>316</v>
      </c>
      <c r="L141" s="63" t="s">
        <v>462</v>
      </c>
      <c r="M141" s="63" t="s">
        <v>463</v>
      </c>
      <c r="N141" s="63">
        <v>650000020</v>
      </c>
      <c r="O141" s="63" t="s">
        <v>464</v>
      </c>
      <c r="P141" s="63" t="s">
        <v>465</v>
      </c>
      <c r="Q141" s="55" t="s">
        <v>462</v>
      </c>
    </row>
    <row r="142" spans="1:17">
      <c r="A142" s="26"/>
      <c r="B142" s="26"/>
      <c r="C142" s="26"/>
      <c r="D142" s="35"/>
      <c r="E142" s="35"/>
      <c r="F142" s="26"/>
      <c r="G142" s="26"/>
      <c r="H142" s="26"/>
      <c r="I142" s="26"/>
      <c r="J142" s="54" t="s">
        <v>66</v>
      </c>
      <c r="K142" s="63" t="s">
        <v>318</v>
      </c>
      <c r="L142" s="63" t="s">
        <v>466</v>
      </c>
      <c r="M142" s="63" t="s">
        <v>467</v>
      </c>
      <c r="N142" s="63">
        <v>650000022</v>
      </c>
      <c r="O142" s="63" t="s">
        <v>468</v>
      </c>
      <c r="P142" s="63" t="s">
        <v>469</v>
      </c>
      <c r="Q142" s="55" t="s">
        <v>466</v>
      </c>
    </row>
    <row r="143" spans="1:17">
      <c r="A143" s="26"/>
      <c r="B143" s="26"/>
      <c r="C143" s="26"/>
      <c r="D143" s="35"/>
      <c r="E143" s="35"/>
      <c r="F143" s="26"/>
      <c r="G143" s="26"/>
      <c r="H143" s="26"/>
      <c r="I143" s="26"/>
      <c r="J143" s="54" t="s">
        <v>66</v>
      </c>
      <c r="K143" s="63" t="s">
        <v>319</v>
      </c>
      <c r="L143" s="63" t="s">
        <v>470</v>
      </c>
      <c r="M143" s="63" t="s">
        <v>471</v>
      </c>
      <c r="N143" s="63">
        <v>650000023</v>
      </c>
      <c r="O143" s="63" t="s">
        <v>472</v>
      </c>
      <c r="P143" s="63" t="s">
        <v>473</v>
      </c>
      <c r="Q143" s="55" t="s">
        <v>470</v>
      </c>
    </row>
    <row r="144" spans="1:17">
      <c r="A144" s="26"/>
      <c r="B144" s="26"/>
      <c r="C144" s="26"/>
      <c r="D144" s="35"/>
      <c r="E144" s="35"/>
      <c r="F144" s="26"/>
      <c r="G144" s="26"/>
      <c r="H144" s="26"/>
      <c r="I144" s="26"/>
      <c r="J144" s="54" t="s">
        <v>66</v>
      </c>
      <c r="K144" s="63" t="s">
        <v>321</v>
      </c>
      <c r="L144" s="63" t="s">
        <v>474</v>
      </c>
      <c r="M144" s="63" t="s">
        <v>475</v>
      </c>
      <c r="N144" s="63">
        <v>650000020</v>
      </c>
      <c r="O144" s="63" t="s">
        <v>476</v>
      </c>
      <c r="P144" s="63" t="s">
        <v>477</v>
      </c>
      <c r="Q144" s="55" t="s">
        <v>474</v>
      </c>
    </row>
    <row r="145" spans="1:17">
      <c r="A145" s="26"/>
      <c r="B145" s="26"/>
      <c r="C145" s="26"/>
      <c r="D145" s="35"/>
      <c r="E145" s="35"/>
      <c r="F145" s="26"/>
      <c r="G145" s="26"/>
      <c r="H145" s="26"/>
      <c r="I145" s="26"/>
      <c r="J145" s="54" t="s">
        <v>66</v>
      </c>
      <c r="K145" s="63" t="s">
        <v>322</v>
      </c>
      <c r="L145" s="63" t="s">
        <v>478</v>
      </c>
      <c r="M145" s="63" t="s">
        <v>479</v>
      </c>
      <c r="N145" s="63">
        <v>650000020</v>
      </c>
      <c r="O145" s="63" t="s">
        <v>480</v>
      </c>
      <c r="P145" s="63" t="s">
        <v>481</v>
      </c>
      <c r="Q145" s="55" t="s">
        <v>478</v>
      </c>
    </row>
    <row r="146" spans="1:17">
      <c r="A146" s="26"/>
      <c r="B146" s="26"/>
      <c r="C146" s="26"/>
      <c r="D146" s="35"/>
      <c r="E146" s="35"/>
      <c r="F146" s="26"/>
      <c r="G146" s="26"/>
      <c r="H146" s="26"/>
      <c r="I146" s="26"/>
      <c r="J146" s="54" t="s">
        <v>66</v>
      </c>
      <c r="K146" s="63" t="s">
        <v>323</v>
      </c>
      <c r="L146" s="63" t="s">
        <v>478</v>
      </c>
      <c r="M146" s="63" t="s">
        <v>482</v>
      </c>
      <c r="N146" s="63">
        <v>650000020</v>
      </c>
      <c r="O146" s="63" t="s">
        <v>480</v>
      </c>
      <c r="P146" s="63" t="s">
        <v>483</v>
      </c>
      <c r="Q146" s="55" t="s">
        <v>478</v>
      </c>
    </row>
    <row r="147" spans="1:17">
      <c r="A147" s="26"/>
      <c r="B147" s="26"/>
      <c r="C147" s="26"/>
      <c r="D147" s="35"/>
      <c r="E147" s="35"/>
      <c r="F147" s="26"/>
      <c r="G147" s="26"/>
      <c r="H147" s="26"/>
      <c r="I147" s="26"/>
      <c r="J147" s="54" t="s">
        <v>66</v>
      </c>
      <c r="K147" s="63" t="s">
        <v>324</v>
      </c>
      <c r="L147" s="63" t="s">
        <v>86</v>
      </c>
      <c r="M147" s="63" t="s">
        <v>484</v>
      </c>
      <c r="N147" s="63">
        <v>650000020</v>
      </c>
      <c r="O147" s="63" t="s">
        <v>85</v>
      </c>
      <c r="P147" s="63" t="s">
        <v>485</v>
      </c>
      <c r="Q147" s="55" t="s">
        <v>86</v>
      </c>
    </row>
    <row r="148" spans="1:17">
      <c r="A148" s="26"/>
      <c r="B148" s="26"/>
      <c r="C148" s="26"/>
      <c r="D148" s="35"/>
      <c r="E148" s="35"/>
      <c r="F148" s="26"/>
      <c r="G148" s="26"/>
      <c r="H148" s="26"/>
      <c r="I148" s="26"/>
      <c r="J148" s="59" t="s">
        <v>87</v>
      </c>
      <c r="K148" s="64" t="s">
        <v>330</v>
      </c>
      <c r="L148" s="64" t="s">
        <v>65</v>
      </c>
      <c r="M148" s="64" t="s">
        <v>486</v>
      </c>
      <c r="N148" s="64">
        <v>650000020</v>
      </c>
      <c r="O148" s="64" t="s">
        <v>64</v>
      </c>
      <c r="P148" s="64" t="s">
        <v>487</v>
      </c>
      <c r="Q148" s="60" t="s">
        <v>65</v>
      </c>
    </row>
    <row r="149" spans="1:17">
      <c r="A149" s="26"/>
      <c r="B149" s="26"/>
      <c r="C149" s="26"/>
      <c r="D149" s="35"/>
      <c r="E149" s="35"/>
      <c r="F149" s="26"/>
      <c r="G149" s="26"/>
      <c r="H149" s="26"/>
      <c r="I149" s="26"/>
      <c r="J149" s="59" t="s">
        <v>87</v>
      </c>
      <c r="K149" s="64" t="s">
        <v>252</v>
      </c>
      <c r="L149" s="64" t="s">
        <v>59</v>
      </c>
      <c r="M149" s="64" t="s">
        <v>488</v>
      </c>
      <c r="N149" s="64">
        <v>650000014</v>
      </c>
      <c r="O149" s="64" t="s">
        <v>57</v>
      </c>
      <c r="P149" s="64" t="s">
        <v>489</v>
      </c>
      <c r="Q149" s="60" t="s">
        <v>59</v>
      </c>
    </row>
    <row r="150" spans="1:17">
      <c r="A150" s="26"/>
      <c r="B150" s="26"/>
      <c r="C150" s="26"/>
      <c r="D150" s="35"/>
      <c r="E150" s="35"/>
      <c r="F150" s="26"/>
      <c r="G150" s="26"/>
      <c r="H150" s="26"/>
      <c r="I150" s="26"/>
      <c r="J150" s="65" t="s">
        <v>73</v>
      </c>
      <c r="K150" s="66" t="s">
        <v>245</v>
      </c>
      <c r="L150" s="66" t="s">
        <v>335</v>
      </c>
      <c r="M150" s="66" t="s">
        <v>336</v>
      </c>
      <c r="N150" s="66">
        <v>650000025</v>
      </c>
      <c r="O150" s="66" t="s">
        <v>337</v>
      </c>
      <c r="P150" s="66" t="s">
        <v>490</v>
      </c>
      <c r="Q150" s="67" t="s">
        <v>335</v>
      </c>
    </row>
    <row r="151" spans="1:17">
      <c r="A151" s="26"/>
      <c r="B151" s="26"/>
      <c r="C151" s="26"/>
      <c r="D151" s="35"/>
      <c r="E151" s="35"/>
      <c r="F151" s="26"/>
      <c r="G151" s="26"/>
      <c r="H151" s="26"/>
      <c r="I151" s="26"/>
      <c r="J151" s="65" t="s">
        <v>73</v>
      </c>
      <c r="K151" s="66" t="s">
        <v>245</v>
      </c>
      <c r="L151" s="66" t="s">
        <v>339</v>
      </c>
      <c r="M151" s="66" t="s">
        <v>340</v>
      </c>
      <c r="N151" s="66">
        <v>650000025</v>
      </c>
      <c r="O151" s="66" t="s">
        <v>341</v>
      </c>
      <c r="P151" s="66" t="s">
        <v>490</v>
      </c>
      <c r="Q151" s="67" t="s">
        <v>339</v>
      </c>
    </row>
    <row r="152" spans="1:17">
      <c r="A152" s="26"/>
      <c r="B152" s="26"/>
      <c r="C152" s="26"/>
      <c r="D152" s="35"/>
      <c r="E152" s="35"/>
      <c r="F152" s="26"/>
      <c r="G152" s="26"/>
      <c r="H152" s="26"/>
      <c r="I152" s="26"/>
      <c r="J152" s="65" t="s">
        <v>73</v>
      </c>
      <c r="K152" s="66" t="s">
        <v>178</v>
      </c>
      <c r="L152" s="66" t="s">
        <v>342</v>
      </c>
      <c r="M152" s="66" t="s">
        <v>343</v>
      </c>
      <c r="N152" s="66">
        <v>650000011</v>
      </c>
      <c r="O152" s="66" t="s">
        <v>344</v>
      </c>
      <c r="P152" s="66" t="s">
        <v>491</v>
      </c>
      <c r="Q152" s="67" t="s">
        <v>342</v>
      </c>
    </row>
    <row r="153" spans="1:17">
      <c r="A153" s="26"/>
      <c r="B153" s="26"/>
      <c r="C153" s="26"/>
      <c r="D153" s="35"/>
      <c r="E153" s="35"/>
      <c r="F153" s="26"/>
      <c r="G153" s="26"/>
      <c r="H153" s="26"/>
      <c r="I153" s="26"/>
      <c r="J153" s="65" t="s">
        <v>73</v>
      </c>
      <c r="K153" s="66" t="s">
        <v>178</v>
      </c>
      <c r="L153" s="66" t="s">
        <v>346</v>
      </c>
      <c r="M153" s="66" t="s">
        <v>347</v>
      </c>
      <c r="N153" s="66">
        <v>650000011</v>
      </c>
      <c r="O153" s="66" t="s">
        <v>348</v>
      </c>
      <c r="P153" s="66" t="s">
        <v>491</v>
      </c>
      <c r="Q153" s="67" t="s">
        <v>346</v>
      </c>
    </row>
    <row r="154" spans="1:17">
      <c r="A154" s="26"/>
      <c r="B154" s="26"/>
      <c r="C154" s="26"/>
      <c r="D154" s="35"/>
      <c r="E154" s="35"/>
      <c r="F154" s="26"/>
      <c r="G154" s="26"/>
      <c r="H154" s="26"/>
      <c r="I154" s="26"/>
      <c r="J154" s="65" t="s">
        <v>73</v>
      </c>
      <c r="K154" s="66" t="s">
        <v>178</v>
      </c>
      <c r="L154" s="66" t="s">
        <v>349</v>
      </c>
      <c r="M154" s="66" t="s">
        <v>350</v>
      </c>
      <c r="N154" s="66">
        <v>650000011</v>
      </c>
      <c r="O154" s="66" t="s">
        <v>351</v>
      </c>
      <c r="P154" s="66" t="s">
        <v>491</v>
      </c>
      <c r="Q154" s="67" t="s">
        <v>349</v>
      </c>
    </row>
    <row r="155" spans="1:17">
      <c r="A155" s="26"/>
      <c r="B155" s="26"/>
      <c r="C155" s="26"/>
      <c r="D155" s="35"/>
      <c r="E155" s="35"/>
      <c r="F155" s="26"/>
      <c r="G155" s="26"/>
      <c r="H155" s="26"/>
      <c r="I155" s="26"/>
      <c r="J155" s="65" t="s">
        <v>73</v>
      </c>
      <c r="K155" s="66" t="s">
        <v>178</v>
      </c>
      <c r="L155" s="66" t="s">
        <v>352</v>
      </c>
      <c r="M155" s="66" t="s">
        <v>353</v>
      </c>
      <c r="N155" s="66">
        <v>650000011</v>
      </c>
      <c r="O155" s="66" t="s">
        <v>354</v>
      </c>
      <c r="P155" s="66" t="s">
        <v>491</v>
      </c>
      <c r="Q155" s="67" t="s">
        <v>352</v>
      </c>
    </row>
    <row r="156" spans="1:17">
      <c r="A156" s="26"/>
      <c r="B156" s="26"/>
      <c r="C156" s="26"/>
      <c r="D156" s="35"/>
      <c r="E156" s="35"/>
      <c r="F156" s="26"/>
      <c r="G156" s="26"/>
      <c r="H156" s="26"/>
      <c r="I156" s="26"/>
      <c r="J156" s="65" t="s">
        <v>73</v>
      </c>
      <c r="K156" s="66" t="s">
        <v>178</v>
      </c>
      <c r="L156" s="66" t="s">
        <v>355</v>
      </c>
      <c r="M156" s="66" t="s">
        <v>356</v>
      </c>
      <c r="N156" s="66">
        <v>650000011</v>
      </c>
      <c r="O156" s="66" t="s">
        <v>357</v>
      </c>
      <c r="P156" s="66" t="s">
        <v>491</v>
      </c>
      <c r="Q156" s="67" t="s">
        <v>355</v>
      </c>
    </row>
    <row r="157" spans="1:17">
      <c r="A157" s="26"/>
      <c r="B157" s="26"/>
      <c r="C157" s="26"/>
      <c r="D157" s="35"/>
      <c r="E157" s="35"/>
      <c r="F157" s="26"/>
      <c r="G157" s="26"/>
      <c r="H157" s="26"/>
      <c r="I157" s="26"/>
      <c r="J157" s="65" t="s">
        <v>73</v>
      </c>
      <c r="K157" s="66" t="s">
        <v>178</v>
      </c>
      <c r="L157" s="66" t="s">
        <v>358</v>
      </c>
      <c r="M157" s="66" t="s">
        <v>359</v>
      </c>
      <c r="N157" s="66">
        <v>650000011</v>
      </c>
      <c r="O157" s="66" t="s">
        <v>360</v>
      </c>
      <c r="P157" s="66" t="s">
        <v>491</v>
      </c>
      <c r="Q157" s="67" t="s">
        <v>358</v>
      </c>
    </row>
    <row r="158" spans="1:17">
      <c r="A158" s="26"/>
      <c r="B158" s="26"/>
      <c r="C158" s="26"/>
      <c r="D158" s="35"/>
      <c r="E158" s="35"/>
      <c r="F158" s="26"/>
      <c r="G158" s="26"/>
      <c r="H158" s="26"/>
      <c r="I158" s="26"/>
      <c r="J158" s="65" t="s">
        <v>73</v>
      </c>
      <c r="K158" s="66" t="s">
        <v>178</v>
      </c>
      <c r="L158" s="66" t="s">
        <v>361</v>
      </c>
      <c r="M158" s="66" t="s">
        <v>362</v>
      </c>
      <c r="N158" s="66">
        <v>650000011</v>
      </c>
      <c r="O158" s="66" t="s">
        <v>363</v>
      </c>
      <c r="P158" s="66" t="s">
        <v>491</v>
      </c>
      <c r="Q158" s="67" t="s">
        <v>361</v>
      </c>
    </row>
    <row r="159" spans="1:17">
      <c r="A159" s="26"/>
      <c r="B159" s="26"/>
      <c r="C159" s="26"/>
      <c r="D159" s="35"/>
      <c r="E159" s="35"/>
      <c r="F159" s="26"/>
      <c r="G159" s="26"/>
      <c r="H159" s="26"/>
      <c r="I159" s="26"/>
      <c r="J159" s="65" t="s">
        <v>73</v>
      </c>
      <c r="K159" s="66" t="s">
        <v>178</v>
      </c>
      <c r="L159" s="66" t="s">
        <v>364</v>
      </c>
      <c r="M159" s="66" t="s">
        <v>365</v>
      </c>
      <c r="N159" s="66">
        <v>650000011</v>
      </c>
      <c r="O159" s="66" t="s">
        <v>366</v>
      </c>
      <c r="P159" s="66" t="s">
        <v>491</v>
      </c>
      <c r="Q159" s="67" t="s">
        <v>364</v>
      </c>
    </row>
    <row r="160" spans="1:17">
      <c r="A160" s="26"/>
      <c r="B160" s="26"/>
      <c r="C160" s="26"/>
      <c r="D160" s="35"/>
      <c r="E160" s="35"/>
      <c r="F160" s="26"/>
      <c r="G160" s="26"/>
      <c r="H160" s="26"/>
      <c r="I160" s="26"/>
      <c r="J160" s="65" t="s">
        <v>73</v>
      </c>
      <c r="K160" s="66" t="s">
        <v>178</v>
      </c>
      <c r="L160" s="66" t="s">
        <v>367</v>
      </c>
      <c r="M160" s="66" t="s">
        <v>368</v>
      </c>
      <c r="N160" s="66">
        <v>650000011</v>
      </c>
      <c r="O160" s="66" t="s">
        <v>369</v>
      </c>
      <c r="P160" s="66" t="s">
        <v>491</v>
      </c>
      <c r="Q160" s="67" t="s">
        <v>367</v>
      </c>
    </row>
    <row r="161" spans="1:17">
      <c r="A161" s="26"/>
      <c r="B161" s="26"/>
      <c r="C161" s="26"/>
      <c r="D161" s="35"/>
      <c r="E161" s="35"/>
      <c r="F161" s="26"/>
      <c r="G161" s="26"/>
      <c r="H161" s="26"/>
      <c r="I161" s="26"/>
      <c r="J161" s="65" t="s">
        <v>73</v>
      </c>
      <c r="K161" s="66" t="s">
        <v>252</v>
      </c>
      <c r="L161" s="66" t="s">
        <v>370</v>
      </c>
      <c r="M161" s="66" t="s">
        <v>371</v>
      </c>
      <c r="N161" s="66">
        <v>650000014</v>
      </c>
      <c r="O161" s="66" t="s">
        <v>372</v>
      </c>
      <c r="P161" s="66" t="s">
        <v>492</v>
      </c>
      <c r="Q161" s="67" t="s">
        <v>370</v>
      </c>
    </row>
    <row r="162" spans="1:17">
      <c r="A162" s="26"/>
      <c r="B162" s="26"/>
      <c r="C162" s="26"/>
      <c r="D162" s="35"/>
      <c r="E162" s="35"/>
      <c r="F162" s="26"/>
      <c r="G162" s="26"/>
      <c r="H162" s="26"/>
      <c r="I162" s="26"/>
      <c r="J162" s="65" t="s">
        <v>73</v>
      </c>
      <c r="K162" s="66" t="s">
        <v>257</v>
      </c>
      <c r="L162" s="66" t="s">
        <v>374</v>
      </c>
      <c r="M162" s="66" t="s">
        <v>375</v>
      </c>
      <c r="N162" s="66">
        <v>650000015</v>
      </c>
      <c r="O162" s="66" t="s">
        <v>376</v>
      </c>
      <c r="P162" s="66" t="s">
        <v>493</v>
      </c>
      <c r="Q162" s="67" t="s">
        <v>374</v>
      </c>
    </row>
    <row r="163" spans="1:17">
      <c r="A163" s="26"/>
      <c r="B163" s="26"/>
      <c r="C163" s="26"/>
      <c r="D163" s="35"/>
      <c r="E163" s="35"/>
      <c r="F163" s="26"/>
      <c r="G163" s="26"/>
      <c r="H163" s="26"/>
      <c r="I163" s="26"/>
      <c r="J163" s="65" t="s">
        <v>73</v>
      </c>
      <c r="K163" s="66" t="s">
        <v>259</v>
      </c>
      <c r="L163" s="66" t="s">
        <v>378</v>
      </c>
      <c r="M163" s="66" t="s">
        <v>379</v>
      </c>
      <c r="N163" s="66">
        <v>650000016</v>
      </c>
      <c r="O163" s="66" t="s">
        <v>380</v>
      </c>
      <c r="P163" s="66" t="s">
        <v>494</v>
      </c>
      <c r="Q163" s="67" t="s">
        <v>378</v>
      </c>
    </row>
    <row r="164" spans="1:17">
      <c r="A164" s="26"/>
      <c r="B164" s="26"/>
      <c r="C164" s="26"/>
      <c r="D164" s="35"/>
      <c r="E164" s="35"/>
      <c r="F164" s="26"/>
      <c r="G164" s="26"/>
      <c r="H164" s="26"/>
      <c r="I164" s="26"/>
      <c r="J164" s="65" t="s">
        <v>73</v>
      </c>
      <c r="K164" s="66" t="s">
        <v>259</v>
      </c>
      <c r="L164" s="66" t="s">
        <v>382</v>
      </c>
      <c r="M164" s="66" t="s">
        <v>383</v>
      </c>
      <c r="N164" s="66">
        <v>650000016</v>
      </c>
      <c r="O164" s="66" t="s">
        <v>384</v>
      </c>
      <c r="P164" s="66" t="s">
        <v>494</v>
      </c>
      <c r="Q164" s="67" t="s">
        <v>382</v>
      </c>
    </row>
    <row r="165" spans="1:17">
      <c r="A165" s="26"/>
      <c r="B165" s="26"/>
      <c r="C165" s="26"/>
      <c r="D165" s="35"/>
      <c r="E165" s="35"/>
      <c r="F165" s="26"/>
      <c r="G165" s="26"/>
      <c r="H165" s="26"/>
      <c r="I165" s="26"/>
      <c r="J165" s="65" t="s">
        <v>73</v>
      </c>
      <c r="K165" s="66" t="s">
        <v>259</v>
      </c>
      <c r="L165" s="66" t="s">
        <v>385</v>
      </c>
      <c r="M165" s="66" t="s">
        <v>386</v>
      </c>
      <c r="N165" s="66">
        <v>650000016</v>
      </c>
      <c r="O165" s="66" t="s">
        <v>387</v>
      </c>
      <c r="P165" s="66" t="s">
        <v>494</v>
      </c>
      <c r="Q165" s="67" t="s">
        <v>385</v>
      </c>
    </row>
    <row r="166" spans="1:17">
      <c r="A166" s="26"/>
      <c r="B166" s="26"/>
      <c r="C166" s="26"/>
      <c r="D166" s="35"/>
      <c r="E166" s="35"/>
      <c r="F166" s="26"/>
      <c r="G166" s="26"/>
      <c r="H166" s="26"/>
      <c r="I166" s="26"/>
      <c r="J166" s="65" t="s">
        <v>73</v>
      </c>
      <c r="K166" s="66" t="s">
        <v>259</v>
      </c>
      <c r="L166" s="66" t="s">
        <v>389</v>
      </c>
      <c r="M166" s="66" t="s">
        <v>390</v>
      </c>
      <c r="N166" s="66">
        <v>650000016</v>
      </c>
      <c r="O166" s="66" t="s">
        <v>391</v>
      </c>
      <c r="P166" s="66" t="s">
        <v>494</v>
      </c>
      <c r="Q166" s="67" t="s">
        <v>389</v>
      </c>
    </row>
    <row r="167" spans="1:17">
      <c r="A167" s="26"/>
      <c r="B167" s="26"/>
      <c r="C167" s="26"/>
      <c r="D167" s="35"/>
      <c r="E167" s="35"/>
      <c r="F167" s="26"/>
      <c r="G167" s="26"/>
      <c r="H167" s="26"/>
      <c r="I167" s="26"/>
      <c r="J167" s="65" t="s">
        <v>73</v>
      </c>
      <c r="K167" s="66" t="s">
        <v>259</v>
      </c>
      <c r="L167" s="66" t="s">
        <v>392</v>
      </c>
      <c r="M167" s="66" t="s">
        <v>393</v>
      </c>
      <c r="N167" s="66">
        <v>650000016</v>
      </c>
      <c r="O167" s="66" t="s">
        <v>394</v>
      </c>
      <c r="P167" s="66" t="s">
        <v>494</v>
      </c>
      <c r="Q167" s="67" t="s">
        <v>392</v>
      </c>
    </row>
    <row r="168" spans="1:17">
      <c r="A168" s="26"/>
      <c r="B168" s="26"/>
      <c r="C168" s="26"/>
      <c r="D168" s="35"/>
      <c r="E168" s="35"/>
      <c r="F168" s="26"/>
      <c r="G168" s="26"/>
      <c r="H168" s="26"/>
      <c r="I168" s="26"/>
      <c r="J168" s="65" t="s">
        <v>73</v>
      </c>
      <c r="K168" s="66" t="s">
        <v>259</v>
      </c>
      <c r="L168" s="66" t="s">
        <v>395</v>
      </c>
      <c r="M168" s="66" t="s">
        <v>396</v>
      </c>
      <c r="N168" s="66">
        <v>650000016</v>
      </c>
      <c r="O168" s="66" t="s">
        <v>397</v>
      </c>
      <c r="P168" s="66" t="s">
        <v>494</v>
      </c>
      <c r="Q168" s="67" t="s">
        <v>395</v>
      </c>
    </row>
    <row r="169" spans="1:17">
      <c r="A169" s="26"/>
      <c r="B169" s="26"/>
      <c r="C169" s="26"/>
      <c r="D169" s="35"/>
      <c r="E169" s="35"/>
      <c r="F169" s="26"/>
      <c r="G169" s="26"/>
      <c r="H169" s="26"/>
      <c r="I169" s="26"/>
      <c r="J169" s="65" t="s">
        <v>73</v>
      </c>
      <c r="K169" s="66" t="s">
        <v>259</v>
      </c>
      <c r="L169" s="66" t="s">
        <v>398</v>
      </c>
      <c r="M169" s="66" t="s">
        <v>399</v>
      </c>
      <c r="N169" s="66">
        <v>650000016</v>
      </c>
      <c r="O169" s="66" t="s">
        <v>400</v>
      </c>
      <c r="P169" s="66" t="s">
        <v>494</v>
      </c>
      <c r="Q169" s="67" t="s">
        <v>398</v>
      </c>
    </row>
    <row r="170" spans="1:17">
      <c r="A170" s="26"/>
      <c r="B170" s="26"/>
      <c r="C170" s="26"/>
      <c r="D170" s="35"/>
      <c r="E170" s="35"/>
      <c r="F170" s="26"/>
      <c r="G170" s="26"/>
      <c r="H170" s="26"/>
      <c r="I170" s="26"/>
      <c r="J170" s="65" t="s">
        <v>73</v>
      </c>
      <c r="K170" s="66" t="s">
        <v>259</v>
      </c>
      <c r="L170" s="66" t="s">
        <v>401</v>
      </c>
      <c r="M170" s="66" t="s">
        <v>402</v>
      </c>
      <c r="N170" s="66">
        <v>650000016</v>
      </c>
      <c r="O170" s="66" t="s">
        <v>403</v>
      </c>
      <c r="P170" s="66" t="s">
        <v>494</v>
      </c>
      <c r="Q170" s="67" t="s">
        <v>401</v>
      </c>
    </row>
    <row r="171" spans="1:17">
      <c r="A171" s="26"/>
      <c r="B171" s="26"/>
      <c r="C171" s="26"/>
      <c r="D171" s="35"/>
      <c r="E171" s="35"/>
      <c r="F171" s="26"/>
      <c r="G171" s="26"/>
      <c r="H171" s="26"/>
      <c r="I171" s="26"/>
      <c r="J171" s="65" t="s">
        <v>73</v>
      </c>
      <c r="K171" s="66" t="s">
        <v>259</v>
      </c>
      <c r="L171" s="66" t="s">
        <v>404</v>
      </c>
      <c r="M171" s="66" t="s">
        <v>405</v>
      </c>
      <c r="N171" s="66">
        <v>650000016</v>
      </c>
      <c r="O171" s="66" t="s">
        <v>406</v>
      </c>
      <c r="P171" s="66" t="s">
        <v>494</v>
      </c>
      <c r="Q171" s="67" t="s">
        <v>404</v>
      </c>
    </row>
    <row r="172" spans="1:17">
      <c r="A172" s="26"/>
      <c r="B172" s="26"/>
      <c r="C172" s="26"/>
      <c r="D172" s="35"/>
      <c r="E172" s="35"/>
      <c r="F172" s="26"/>
      <c r="G172" s="26"/>
      <c r="H172" s="26"/>
      <c r="I172" s="26"/>
      <c r="J172" s="65" t="s">
        <v>73</v>
      </c>
      <c r="K172" s="66" t="s">
        <v>264</v>
      </c>
      <c r="L172" s="66" t="s">
        <v>407</v>
      </c>
      <c r="M172" s="66" t="s">
        <v>408</v>
      </c>
      <c r="N172" s="66">
        <v>650000018</v>
      </c>
      <c r="O172" s="66" t="s">
        <v>409</v>
      </c>
      <c r="P172" s="66" t="s">
        <v>495</v>
      </c>
      <c r="Q172" s="67" t="s">
        <v>407</v>
      </c>
    </row>
    <row r="173" spans="1:17">
      <c r="A173" s="26"/>
      <c r="B173" s="26"/>
      <c r="C173" s="26"/>
      <c r="D173" s="26"/>
      <c r="E173" s="26"/>
      <c r="F173" s="26"/>
      <c r="G173" s="26"/>
      <c r="H173" s="26"/>
      <c r="I173" s="26"/>
      <c r="J173" s="65" t="s">
        <v>73</v>
      </c>
      <c r="K173" s="66" t="s">
        <v>269</v>
      </c>
      <c r="L173" s="66" t="s">
        <v>411</v>
      </c>
      <c r="M173" s="66" t="s">
        <v>412</v>
      </c>
      <c r="N173" s="66">
        <v>650000018</v>
      </c>
      <c r="O173" s="66" t="s">
        <v>413</v>
      </c>
      <c r="P173" s="66" t="s">
        <v>496</v>
      </c>
      <c r="Q173" s="67" t="s">
        <v>411</v>
      </c>
    </row>
    <row r="174" spans="1:17">
      <c r="A174" s="26"/>
      <c r="B174" s="26"/>
      <c r="C174" s="26"/>
      <c r="D174" s="26"/>
      <c r="E174" s="26"/>
      <c r="F174" s="26"/>
      <c r="G174" s="26"/>
      <c r="H174" s="26"/>
      <c r="I174" s="26"/>
      <c r="J174" s="65" t="s">
        <v>73</v>
      </c>
      <c r="K174" s="66" t="s">
        <v>274</v>
      </c>
      <c r="L174" s="66" t="s">
        <v>415</v>
      </c>
      <c r="M174" s="66" t="s">
        <v>416</v>
      </c>
      <c r="N174" s="66">
        <v>650000018</v>
      </c>
      <c r="O174" s="66" t="s">
        <v>417</v>
      </c>
      <c r="P174" s="66" t="s">
        <v>497</v>
      </c>
      <c r="Q174" s="67" t="s">
        <v>415</v>
      </c>
    </row>
    <row r="175" spans="1:17">
      <c r="A175" s="26"/>
      <c r="B175" s="26"/>
      <c r="C175" s="26"/>
      <c r="D175" s="26"/>
      <c r="E175" s="26"/>
      <c r="F175" s="26"/>
      <c r="G175" s="26"/>
      <c r="H175" s="26"/>
      <c r="I175" s="26"/>
      <c r="J175" s="65" t="s">
        <v>73</v>
      </c>
      <c r="K175" s="66" t="s">
        <v>279</v>
      </c>
      <c r="L175" s="66" t="s">
        <v>419</v>
      </c>
      <c r="M175" s="66" t="s">
        <v>420</v>
      </c>
      <c r="N175" s="66">
        <v>650000018</v>
      </c>
      <c r="O175" s="66" t="s">
        <v>421</v>
      </c>
      <c r="P175" s="66" t="s">
        <v>498</v>
      </c>
      <c r="Q175" s="67" t="s">
        <v>419</v>
      </c>
    </row>
    <row r="176" spans="1:17">
      <c r="A176" s="26"/>
      <c r="B176" s="26"/>
      <c r="C176" s="26"/>
      <c r="D176" s="26"/>
      <c r="E176" s="26"/>
      <c r="F176" s="26"/>
      <c r="G176" s="26"/>
      <c r="H176" s="26"/>
      <c r="I176" s="26"/>
      <c r="J176" s="65" t="s">
        <v>73</v>
      </c>
      <c r="K176" s="66" t="s">
        <v>284</v>
      </c>
      <c r="L176" s="66" t="s">
        <v>423</v>
      </c>
      <c r="M176" s="66" t="s">
        <v>424</v>
      </c>
      <c r="N176" s="66">
        <v>650000018</v>
      </c>
      <c r="O176" s="66" t="s">
        <v>425</v>
      </c>
      <c r="P176" s="66" t="s">
        <v>499</v>
      </c>
      <c r="Q176" s="67" t="s">
        <v>423</v>
      </c>
    </row>
    <row r="177" spans="1:17">
      <c r="A177" s="26"/>
      <c r="B177" s="26"/>
      <c r="C177" s="26"/>
      <c r="D177" s="26"/>
      <c r="E177" s="26"/>
      <c r="F177" s="26"/>
      <c r="G177" s="26"/>
      <c r="H177" s="26"/>
      <c r="I177" s="26"/>
      <c r="J177" s="65" t="s">
        <v>73</v>
      </c>
      <c r="K177" s="66" t="s">
        <v>289</v>
      </c>
      <c r="L177" s="66" t="s">
        <v>427</v>
      </c>
      <c r="M177" s="66" t="s">
        <v>428</v>
      </c>
      <c r="N177" s="66">
        <v>650000018</v>
      </c>
      <c r="O177" s="66" t="s">
        <v>429</v>
      </c>
      <c r="P177" s="66" t="s">
        <v>500</v>
      </c>
      <c r="Q177" s="67" t="s">
        <v>427</v>
      </c>
    </row>
    <row r="178" spans="1:17">
      <c r="A178" s="26"/>
      <c r="B178" s="26"/>
      <c r="C178" s="26"/>
      <c r="D178" s="26"/>
      <c r="E178" s="26"/>
      <c r="F178" s="26"/>
      <c r="G178" s="26"/>
      <c r="H178" s="26"/>
      <c r="I178" s="26"/>
      <c r="J178" s="65" t="s">
        <v>73</v>
      </c>
      <c r="K178" s="66" t="s">
        <v>295</v>
      </c>
      <c r="L178" s="66" t="s">
        <v>431</v>
      </c>
      <c r="M178" s="66" t="s">
        <v>432</v>
      </c>
      <c r="N178" s="66">
        <v>650000018</v>
      </c>
      <c r="O178" s="66" t="s">
        <v>433</v>
      </c>
      <c r="P178" s="66" t="s">
        <v>501</v>
      </c>
      <c r="Q178" s="67" t="s">
        <v>431</v>
      </c>
    </row>
    <row r="179" spans="1:17">
      <c r="A179" s="26"/>
      <c r="B179" s="26"/>
      <c r="C179" s="26"/>
      <c r="D179" s="26"/>
      <c r="E179" s="26"/>
      <c r="F179" s="26"/>
      <c r="G179" s="26"/>
      <c r="H179" s="26"/>
      <c r="I179" s="26"/>
      <c r="J179" s="65" t="s">
        <v>73</v>
      </c>
      <c r="K179" s="66" t="s">
        <v>295</v>
      </c>
      <c r="L179" s="66" t="s">
        <v>435</v>
      </c>
      <c r="M179" s="66" t="s">
        <v>436</v>
      </c>
      <c r="N179" s="66">
        <v>650000018</v>
      </c>
      <c r="O179" s="66" t="s">
        <v>437</v>
      </c>
      <c r="P179" s="66" t="s">
        <v>501</v>
      </c>
      <c r="Q179" s="67" t="s">
        <v>435</v>
      </c>
    </row>
    <row r="180" spans="1:17">
      <c r="A180" s="26"/>
      <c r="B180" s="26"/>
      <c r="C180" s="26"/>
      <c r="D180" s="26"/>
      <c r="E180" s="26"/>
      <c r="F180" s="26"/>
      <c r="G180" s="26"/>
      <c r="H180" s="26"/>
      <c r="I180" s="26"/>
      <c r="J180" s="65" t="s">
        <v>73</v>
      </c>
      <c r="K180" s="66" t="s">
        <v>295</v>
      </c>
      <c r="L180" s="66" t="s">
        <v>438</v>
      </c>
      <c r="M180" s="66" t="s">
        <v>439</v>
      </c>
      <c r="N180" s="66">
        <v>650000018</v>
      </c>
      <c r="O180" s="66" t="s">
        <v>440</v>
      </c>
      <c r="P180" s="66" t="s">
        <v>501</v>
      </c>
      <c r="Q180" s="67" t="s">
        <v>438</v>
      </c>
    </row>
    <row r="181" spans="1:17">
      <c r="A181" s="26"/>
      <c r="B181" s="26"/>
      <c r="C181" s="26"/>
      <c r="D181" s="26"/>
      <c r="E181" s="26"/>
      <c r="F181" s="26"/>
      <c r="G181" s="26"/>
      <c r="H181" s="26"/>
      <c r="I181" s="26"/>
      <c r="J181" s="65" t="s">
        <v>73</v>
      </c>
      <c r="K181" s="66" t="s">
        <v>295</v>
      </c>
      <c r="L181" s="66" t="s">
        <v>441</v>
      </c>
      <c r="M181" s="66" t="s">
        <v>442</v>
      </c>
      <c r="N181" s="66">
        <v>650000018</v>
      </c>
      <c r="O181" s="66" t="s">
        <v>443</v>
      </c>
      <c r="P181" s="66" t="s">
        <v>501</v>
      </c>
      <c r="Q181" s="67" t="s">
        <v>441</v>
      </c>
    </row>
    <row r="182" spans="1:17">
      <c r="A182" s="26"/>
      <c r="B182" s="26"/>
      <c r="C182" s="26"/>
      <c r="D182" s="26"/>
      <c r="E182" s="26"/>
      <c r="F182" s="26"/>
      <c r="G182" s="26"/>
      <c r="H182" s="26"/>
      <c r="I182" s="26"/>
      <c r="J182" s="65" t="s">
        <v>73</v>
      </c>
      <c r="K182" s="66" t="s">
        <v>300</v>
      </c>
      <c r="L182" s="66" t="s">
        <v>427</v>
      </c>
      <c r="M182" s="66" t="s">
        <v>444</v>
      </c>
      <c r="N182" s="66">
        <v>650000019</v>
      </c>
      <c r="O182" s="66" t="s">
        <v>429</v>
      </c>
      <c r="P182" s="66" t="s">
        <v>502</v>
      </c>
      <c r="Q182" s="67" t="s">
        <v>427</v>
      </c>
    </row>
    <row r="183" spans="1:17">
      <c r="A183" s="26"/>
      <c r="B183" s="26"/>
      <c r="C183" s="26"/>
      <c r="D183" s="26"/>
      <c r="E183" s="26"/>
      <c r="F183" s="26"/>
      <c r="G183" s="26"/>
      <c r="H183" s="26"/>
      <c r="I183" s="26"/>
      <c r="J183" s="65" t="s">
        <v>73</v>
      </c>
      <c r="K183" s="66" t="s">
        <v>306</v>
      </c>
      <c r="L183" s="66" t="s">
        <v>446</v>
      </c>
      <c r="M183" s="66" t="s">
        <v>447</v>
      </c>
      <c r="N183" s="66">
        <v>650000019</v>
      </c>
      <c r="O183" s="66" t="s">
        <v>448</v>
      </c>
      <c r="P183" s="66" t="s">
        <v>503</v>
      </c>
      <c r="Q183" s="67" t="s">
        <v>446</v>
      </c>
    </row>
    <row r="184" spans="1:17">
      <c r="A184" s="26"/>
      <c r="B184" s="26"/>
      <c r="C184" s="26"/>
      <c r="D184" s="26"/>
      <c r="E184" s="26"/>
      <c r="F184" s="26"/>
      <c r="G184" s="26"/>
      <c r="H184" s="26"/>
      <c r="I184" s="26"/>
      <c r="J184" s="65" t="s">
        <v>73</v>
      </c>
      <c r="K184" s="66" t="s">
        <v>309</v>
      </c>
      <c r="L184" s="66" t="s">
        <v>450</v>
      </c>
      <c r="M184" s="66" t="s">
        <v>451</v>
      </c>
      <c r="N184" s="66">
        <v>650000019</v>
      </c>
      <c r="O184" s="66" t="s">
        <v>452</v>
      </c>
      <c r="P184" s="66" t="s">
        <v>504</v>
      </c>
      <c r="Q184" s="67" t="s">
        <v>450</v>
      </c>
    </row>
    <row r="185" spans="1:17">
      <c r="A185" s="26"/>
      <c r="B185" s="26"/>
      <c r="C185" s="26"/>
      <c r="D185" s="26"/>
      <c r="E185" s="26"/>
      <c r="F185" s="26"/>
      <c r="G185" s="26"/>
      <c r="H185" s="26"/>
      <c r="I185" s="26"/>
      <c r="J185" s="65" t="s">
        <v>73</v>
      </c>
      <c r="K185" s="66" t="s">
        <v>312</v>
      </c>
      <c r="L185" s="66" t="s">
        <v>454</v>
      </c>
      <c r="M185" s="66" t="s">
        <v>455</v>
      </c>
      <c r="N185" s="66">
        <v>650000019</v>
      </c>
      <c r="O185" s="66" t="s">
        <v>456</v>
      </c>
      <c r="P185" s="66" t="s">
        <v>505</v>
      </c>
      <c r="Q185" s="67" t="s">
        <v>454</v>
      </c>
    </row>
    <row r="186" spans="1:17">
      <c r="A186" s="26"/>
      <c r="B186" s="26"/>
      <c r="C186" s="26"/>
      <c r="D186" s="26"/>
      <c r="E186" s="26"/>
      <c r="F186" s="26"/>
      <c r="G186" s="26"/>
      <c r="H186" s="26"/>
      <c r="I186" s="26"/>
      <c r="J186" s="65" t="s">
        <v>73</v>
      </c>
      <c r="K186" s="66" t="s">
        <v>314</v>
      </c>
      <c r="L186" s="66" t="s">
        <v>458</v>
      </c>
      <c r="M186" s="66" t="s">
        <v>459</v>
      </c>
      <c r="N186" s="66">
        <v>650000020</v>
      </c>
      <c r="O186" s="66" t="s">
        <v>460</v>
      </c>
      <c r="P186" s="66" t="s">
        <v>506</v>
      </c>
      <c r="Q186" s="67" t="s">
        <v>458</v>
      </c>
    </row>
    <row r="187" spans="1:17">
      <c r="A187" s="26"/>
      <c r="B187" s="26"/>
      <c r="C187" s="26"/>
      <c r="D187" s="26"/>
      <c r="E187" s="26"/>
      <c r="F187" s="26"/>
      <c r="G187" s="26"/>
      <c r="H187" s="26"/>
      <c r="I187" s="26"/>
      <c r="J187" s="65" t="s">
        <v>73</v>
      </c>
      <c r="K187" s="66" t="s">
        <v>316</v>
      </c>
      <c r="L187" s="66" t="s">
        <v>462</v>
      </c>
      <c r="M187" s="66" t="s">
        <v>463</v>
      </c>
      <c r="N187" s="66">
        <v>650000020</v>
      </c>
      <c r="O187" s="66" t="s">
        <v>464</v>
      </c>
      <c r="P187" s="66" t="s">
        <v>507</v>
      </c>
      <c r="Q187" s="67" t="s">
        <v>462</v>
      </c>
    </row>
    <row r="188" spans="1:17">
      <c r="A188" s="26"/>
      <c r="B188" s="26"/>
      <c r="C188" s="26"/>
      <c r="D188" s="26"/>
      <c r="E188" s="26"/>
      <c r="F188" s="26"/>
      <c r="G188" s="26"/>
      <c r="H188" s="26"/>
      <c r="I188" s="26"/>
      <c r="J188" s="65" t="s">
        <v>73</v>
      </c>
      <c r="K188" s="66" t="s">
        <v>318</v>
      </c>
      <c r="L188" s="66" t="s">
        <v>466</v>
      </c>
      <c r="M188" s="66" t="s">
        <v>467</v>
      </c>
      <c r="N188" s="66">
        <v>650000022</v>
      </c>
      <c r="O188" s="66" t="s">
        <v>468</v>
      </c>
      <c r="P188" s="66" t="s">
        <v>508</v>
      </c>
      <c r="Q188" s="67" t="s">
        <v>466</v>
      </c>
    </row>
    <row r="189" spans="1:17">
      <c r="A189" s="26"/>
      <c r="B189" s="26"/>
      <c r="C189" s="26"/>
      <c r="D189" s="26"/>
      <c r="E189" s="26"/>
      <c r="F189" s="26"/>
      <c r="G189" s="26"/>
      <c r="H189" s="26"/>
      <c r="I189" s="26"/>
      <c r="J189" s="65" t="s">
        <v>73</v>
      </c>
      <c r="K189" s="66" t="s">
        <v>319</v>
      </c>
      <c r="L189" s="66" t="s">
        <v>470</v>
      </c>
      <c r="M189" s="66" t="s">
        <v>471</v>
      </c>
      <c r="N189" s="66">
        <v>650000023</v>
      </c>
      <c r="O189" s="66" t="s">
        <v>472</v>
      </c>
      <c r="P189" s="66" t="s">
        <v>509</v>
      </c>
      <c r="Q189" s="67" t="s">
        <v>470</v>
      </c>
    </row>
    <row r="190" spans="1:17">
      <c r="A190" s="26"/>
      <c r="B190" s="26"/>
      <c r="C190" s="26"/>
      <c r="D190" s="26"/>
      <c r="E190" s="26"/>
      <c r="F190" s="26"/>
      <c r="G190" s="26"/>
      <c r="H190" s="26"/>
      <c r="I190" s="26"/>
      <c r="J190" s="65" t="s">
        <v>73</v>
      </c>
      <c r="K190" s="66" t="s">
        <v>321</v>
      </c>
      <c r="L190" s="66" t="s">
        <v>474</v>
      </c>
      <c r="M190" s="66" t="s">
        <v>475</v>
      </c>
      <c r="N190" s="66">
        <v>650000020</v>
      </c>
      <c r="O190" s="66" t="s">
        <v>476</v>
      </c>
      <c r="P190" s="66" t="s">
        <v>510</v>
      </c>
      <c r="Q190" s="67" t="s">
        <v>474</v>
      </c>
    </row>
    <row r="191" spans="1:17">
      <c r="A191" s="26"/>
      <c r="B191" s="26"/>
      <c r="C191" s="26"/>
      <c r="D191" s="26"/>
      <c r="E191" s="26"/>
      <c r="F191" s="26"/>
      <c r="G191" s="26"/>
      <c r="H191" s="26"/>
      <c r="I191" s="26"/>
      <c r="J191" s="65" t="s">
        <v>73</v>
      </c>
      <c r="K191" s="66" t="s">
        <v>322</v>
      </c>
      <c r="L191" s="66" t="s">
        <v>478</v>
      </c>
      <c r="M191" s="66" t="s">
        <v>479</v>
      </c>
      <c r="N191" s="66">
        <v>650000020</v>
      </c>
      <c r="O191" s="66" t="s">
        <v>480</v>
      </c>
      <c r="P191" s="66" t="s">
        <v>511</v>
      </c>
      <c r="Q191" s="67" t="s">
        <v>478</v>
      </c>
    </row>
    <row r="192" spans="1:17">
      <c r="A192" s="26"/>
      <c r="B192" s="26"/>
      <c r="C192" s="26"/>
      <c r="D192" s="26"/>
      <c r="E192" s="26"/>
      <c r="F192" s="26"/>
      <c r="G192" s="26"/>
      <c r="H192" s="26"/>
      <c r="I192" s="26"/>
      <c r="J192" s="65" t="s">
        <v>73</v>
      </c>
      <c r="K192" s="66" t="s">
        <v>323</v>
      </c>
      <c r="L192" s="66" t="s">
        <v>478</v>
      </c>
      <c r="M192" s="66" t="s">
        <v>482</v>
      </c>
      <c r="N192" s="66">
        <v>650000020</v>
      </c>
      <c r="O192" s="66" t="s">
        <v>480</v>
      </c>
      <c r="P192" s="66" t="s">
        <v>512</v>
      </c>
      <c r="Q192" s="67" t="s">
        <v>478</v>
      </c>
    </row>
    <row r="193" spans="1:17">
      <c r="A193" s="26"/>
      <c r="B193" s="26"/>
      <c r="C193" s="26"/>
      <c r="D193" s="26"/>
      <c r="E193" s="26"/>
      <c r="F193" s="26"/>
      <c r="G193" s="26"/>
      <c r="H193" s="26"/>
      <c r="I193" s="26"/>
      <c r="J193" s="65" t="s">
        <v>73</v>
      </c>
      <c r="K193" s="66" t="s">
        <v>324</v>
      </c>
      <c r="L193" s="66" t="s">
        <v>86</v>
      </c>
      <c r="M193" s="66" t="s">
        <v>484</v>
      </c>
      <c r="N193" s="66">
        <v>650000020</v>
      </c>
      <c r="O193" s="66" t="s">
        <v>85</v>
      </c>
      <c r="P193" s="66" t="s">
        <v>513</v>
      </c>
      <c r="Q193" s="67" t="s">
        <v>86</v>
      </c>
    </row>
    <row r="194" spans="1:17">
      <c r="A194" s="26"/>
      <c r="B194" s="26"/>
      <c r="C194" s="26"/>
      <c r="D194" s="26"/>
      <c r="E194" s="26"/>
      <c r="F194" s="26"/>
      <c r="G194" s="26"/>
      <c r="H194" s="26"/>
      <c r="I194" s="26"/>
      <c r="J194" s="68" t="s">
        <v>92</v>
      </c>
      <c r="K194" s="69" t="s">
        <v>245</v>
      </c>
      <c r="L194" s="69" t="s">
        <v>335</v>
      </c>
      <c r="M194" s="69" t="s">
        <v>336</v>
      </c>
      <c r="N194" s="69">
        <v>650000025</v>
      </c>
      <c r="O194" s="69" t="s">
        <v>337</v>
      </c>
      <c r="P194" s="69" t="s">
        <v>514</v>
      </c>
      <c r="Q194" s="70" t="s">
        <v>335</v>
      </c>
    </row>
    <row r="195" spans="1:17">
      <c r="A195" s="26"/>
      <c r="B195" s="26"/>
      <c r="C195" s="26"/>
      <c r="D195" s="26"/>
      <c r="E195" s="26"/>
      <c r="F195" s="26"/>
      <c r="G195" s="26"/>
      <c r="H195" s="26"/>
      <c r="I195" s="26"/>
      <c r="J195" s="68" t="s">
        <v>92</v>
      </c>
      <c r="K195" s="69" t="s">
        <v>245</v>
      </c>
      <c r="L195" s="69" t="s">
        <v>339</v>
      </c>
      <c r="M195" s="69" t="s">
        <v>340</v>
      </c>
      <c r="N195" s="69">
        <v>650000025</v>
      </c>
      <c r="O195" s="69" t="s">
        <v>341</v>
      </c>
      <c r="P195" s="69" t="s">
        <v>514</v>
      </c>
      <c r="Q195" s="70" t="s">
        <v>339</v>
      </c>
    </row>
    <row r="196" spans="1:17">
      <c r="A196" s="26"/>
      <c r="B196" s="26"/>
      <c r="C196" s="26"/>
      <c r="D196" s="26"/>
      <c r="E196" s="26"/>
      <c r="F196" s="26"/>
      <c r="G196" s="26"/>
      <c r="H196" s="26"/>
      <c r="I196" s="26"/>
      <c r="J196" s="68" t="s">
        <v>92</v>
      </c>
      <c r="K196" s="69" t="s">
        <v>178</v>
      </c>
      <c r="L196" s="69" t="s">
        <v>342</v>
      </c>
      <c r="M196" s="69" t="s">
        <v>343</v>
      </c>
      <c r="N196" s="69">
        <v>650000011</v>
      </c>
      <c r="O196" s="69" t="s">
        <v>344</v>
      </c>
      <c r="P196" s="69" t="s">
        <v>515</v>
      </c>
      <c r="Q196" s="70" t="s">
        <v>342</v>
      </c>
    </row>
    <row r="197" spans="1:17">
      <c r="A197" s="26"/>
      <c r="B197" s="26"/>
      <c r="C197" s="26"/>
      <c r="D197" s="26"/>
      <c r="E197" s="26"/>
      <c r="F197" s="26"/>
      <c r="G197" s="26"/>
      <c r="H197" s="26"/>
      <c r="I197" s="26"/>
      <c r="J197" s="68" t="s">
        <v>92</v>
      </c>
      <c r="K197" s="69" t="s">
        <v>178</v>
      </c>
      <c r="L197" s="69" t="s">
        <v>346</v>
      </c>
      <c r="M197" s="69" t="s">
        <v>347</v>
      </c>
      <c r="N197" s="69">
        <v>650000011</v>
      </c>
      <c r="O197" s="69" t="s">
        <v>348</v>
      </c>
      <c r="P197" s="69" t="s">
        <v>515</v>
      </c>
      <c r="Q197" s="70" t="s">
        <v>346</v>
      </c>
    </row>
    <row r="198" spans="1:17">
      <c r="A198" s="26"/>
      <c r="B198" s="26"/>
      <c r="C198" s="26"/>
      <c r="D198" s="26"/>
      <c r="E198" s="26"/>
      <c r="F198" s="26"/>
      <c r="G198" s="26"/>
      <c r="H198" s="26"/>
      <c r="I198" s="26"/>
      <c r="J198" s="68" t="s">
        <v>92</v>
      </c>
      <c r="K198" s="69" t="s">
        <v>178</v>
      </c>
      <c r="L198" s="69" t="s">
        <v>349</v>
      </c>
      <c r="M198" s="69" t="s">
        <v>350</v>
      </c>
      <c r="N198" s="69">
        <v>650000011</v>
      </c>
      <c r="O198" s="69" t="s">
        <v>351</v>
      </c>
      <c r="P198" s="69" t="s">
        <v>515</v>
      </c>
      <c r="Q198" s="70" t="s">
        <v>349</v>
      </c>
    </row>
    <row r="199" spans="1:17">
      <c r="A199" s="26"/>
      <c r="B199" s="26"/>
      <c r="C199" s="26"/>
      <c r="D199" s="26"/>
      <c r="E199" s="26"/>
      <c r="F199" s="26"/>
      <c r="G199" s="26"/>
      <c r="H199" s="26"/>
      <c r="I199" s="26"/>
      <c r="J199" s="68" t="s">
        <v>92</v>
      </c>
      <c r="K199" s="69" t="s">
        <v>178</v>
      </c>
      <c r="L199" s="69" t="s">
        <v>352</v>
      </c>
      <c r="M199" s="69" t="s">
        <v>353</v>
      </c>
      <c r="N199" s="69">
        <v>650000011</v>
      </c>
      <c r="O199" s="69" t="s">
        <v>354</v>
      </c>
      <c r="P199" s="69" t="s">
        <v>515</v>
      </c>
      <c r="Q199" s="70" t="s">
        <v>352</v>
      </c>
    </row>
    <row r="200" spans="1:17">
      <c r="A200" s="26"/>
      <c r="B200" s="26"/>
      <c r="C200" s="26"/>
      <c r="D200" s="26"/>
      <c r="E200" s="26"/>
      <c r="F200" s="26"/>
      <c r="G200" s="26"/>
      <c r="H200" s="26"/>
      <c r="I200" s="26"/>
      <c r="J200" s="68" t="s">
        <v>92</v>
      </c>
      <c r="K200" s="69" t="s">
        <v>178</v>
      </c>
      <c r="L200" s="69" t="s">
        <v>355</v>
      </c>
      <c r="M200" s="69" t="s">
        <v>356</v>
      </c>
      <c r="N200" s="69">
        <v>650000011</v>
      </c>
      <c r="O200" s="69" t="s">
        <v>357</v>
      </c>
      <c r="P200" s="69" t="s">
        <v>515</v>
      </c>
      <c r="Q200" s="70" t="s">
        <v>355</v>
      </c>
    </row>
    <row r="201" spans="1:17">
      <c r="A201" s="26"/>
      <c r="B201" s="26"/>
      <c r="C201" s="26"/>
      <c r="D201" s="26"/>
      <c r="E201" s="26"/>
      <c r="F201" s="26"/>
      <c r="G201" s="26"/>
      <c r="H201" s="26"/>
      <c r="I201" s="26"/>
      <c r="J201" s="68" t="s">
        <v>92</v>
      </c>
      <c r="K201" s="69" t="s">
        <v>178</v>
      </c>
      <c r="L201" s="69" t="s">
        <v>358</v>
      </c>
      <c r="M201" s="69" t="s">
        <v>359</v>
      </c>
      <c r="N201" s="69">
        <v>650000011</v>
      </c>
      <c r="O201" s="69" t="s">
        <v>360</v>
      </c>
      <c r="P201" s="69" t="s">
        <v>515</v>
      </c>
      <c r="Q201" s="70" t="s">
        <v>358</v>
      </c>
    </row>
    <row r="202" spans="1:17">
      <c r="A202" s="26"/>
      <c r="B202" s="26"/>
      <c r="C202" s="26"/>
      <c r="D202" s="26"/>
      <c r="E202" s="26"/>
      <c r="F202" s="26"/>
      <c r="G202" s="26"/>
      <c r="H202" s="26"/>
      <c r="I202" s="26"/>
      <c r="J202" s="68" t="s">
        <v>92</v>
      </c>
      <c r="K202" s="69" t="s">
        <v>178</v>
      </c>
      <c r="L202" s="69" t="s">
        <v>361</v>
      </c>
      <c r="M202" s="69" t="s">
        <v>362</v>
      </c>
      <c r="N202" s="69">
        <v>650000011</v>
      </c>
      <c r="O202" s="69" t="s">
        <v>363</v>
      </c>
      <c r="P202" s="69" t="s">
        <v>515</v>
      </c>
      <c r="Q202" s="70" t="s">
        <v>361</v>
      </c>
    </row>
    <row r="203" spans="1:17">
      <c r="A203" s="26"/>
      <c r="B203" s="26"/>
      <c r="C203" s="26"/>
      <c r="D203" s="26"/>
      <c r="E203" s="26"/>
      <c r="F203" s="26"/>
      <c r="G203" s="26"/>
      <c r="H203" s="26"/>
      <c r="I203" s="26"/>
      <c r="J203" s="68" t="s">
        <v>92</v>
      </c>
      <c r="K203" s="69" t="s">
        <v>178</v>
      </c>
      <c r="L203" s="69" t="s">
        <v>364</v>
      </c>
      <c r="M203" s="69" t="s">
        <v>365</v>
      </c>
      <c r="N203" s="69">
        <v>650000011</v>
      </c>
      <c r="O203" s="69" t="s">
        <v>366</v>
      </c>
      <c r="P203" s="69" t="s">
        <v>515</v>
      </c>
      <c r="Q203" s="70" t="s">
        <v>364</v>
      </c>
    </row>
    <row r="204" spans="1:17">
      <c r="A204" s="26"/>
      <c r="B204" s="26"/>
      <c r="C204" s="26"/>
      <c r="D204" s="26"/>
      <c r="E204" s="26"/>
      <c r="F204" s="26"/>
      <c r="G204" s="26"/>
      <c r="H204" s="26"/>
      <c r="I204" s="26"/>
      <c r="J204" s="68" t="s">
        <v>92</v>
      </c>
      <c r="K204" s="69" t="s">
        <v>178</v>
      </c>
      <c r="L204" s="69" t="s">
        <v>367</v>
      </c>
      <c r="M204" s="69" t="s">
        <v>368</v>
      </c>
      <c r="N204" s="69">
        <v>650000011</v>
      </c>
      <c r="O204" s="69" t="s">
        <v>369</v>
      </c>
      <c r="P204" s="69" t="s">
        <v>515</v>
      </c>
      <c r="Q204" s="70" t="s">
        <v>367</v>
      </c>
    </row>
    <row r="205" spans="1:17">
      <c r="A205" s="26"/>
      <c r="B205" s="26"/>
      <c r="C205" s="26"/>
      <c r="D205" s="26"/>
      <c r="E205" s="26"/>
      <c r="F205" s="26"/>
      <c r="G205" s="26"/>
      <c r="H205" s="26"/>
      <c r="I205" s="26"/>
      <c r="J205" s="68" t="s">
        <v>92</v>
      </c>
      <c r="K205" s="69" t="s">
        <v>252</v>
      </c>
      <c r="L205" s="69" t="s">
        <v>370</v>
      </c>
      <c r="M205" s="69" t="s">
        <v>371</v>
      </c>
      <c r="N205" s="69">
        <v>650000014</v>
      </c>
      <c r="O205" s="69" t="s">
        <v>372</v>
      </c>
      <c r="P205" s="69" t="s">
        <v>516</v>
      </c>
      <c r="Q205" s="70" t="s">
        <v>370</v>
      </c>
    </row>
    <row r="206" spans="1:17">
      <c r="A206" s="26"/>
      <c r="B206" s="26"/>
      <c r="C206" s="26"/>
      <c r="D206" s="26"/>
      <c r="E206" s="26"/>
      <c r="F206" s="26"/>
      <c r="G206" s="26"/>
      <c r="H206" s="26"/>
      <c r="I206" s="26"/>
      <c r="J206" s="68" t="s">
        <v>92</v>
      </c>
      <c r="K206" s="69" t="s">
        <v>257</v>
      </c>
      <c r="L206" s="69" t="s">
        <v>374</v>
      </c>
      <c r="M206" s="69" t="s">
        <v>375</v>
      </c>
      <c r="N206" s="69">
        <v>650000015</v>
      </c>
      <c r="O206" s="69" t="s">
        <v>376</v>
      </c>
      <c r="P206" s="69" t="s">
        <v>517</v>
      </c>
      <c r="Q206" s="70" t="s">
        <v>374</v>
      </c>
    </row>
    <row r="207" spans="1:17">
      <c r="A207" s="26"/>
      <c r="B207" s="26"/>
      <c r="C207" s="26"/>
      <c r="D207" s="26"/>
      <c r="E207" s="26"/>
      <c r="F207" s="26"/>
      <c r="G207" s="26"/>
      <c r="H207" s="26"/>
      <c r="I207" s="26"/>
      <c r="J207" s="68" t="s">
        <v>92</v>
      </c>
      <c r="K207" s="69" t="s">
        <v>259</v>
      </c>
      <c r="L207" s="69" t="s">
        <v>378</v>
      </c>
      <c r="M207" s="69" t="s">
        <v>379</v>
      </c>
      <c r="N207" s="69">
        <v>650000016</v>
      </c>
      <c r="O207" s="69" t="s">
        <v>380</v>
      </c>
      <c r="P207" s="69" t="s">
        <v>518</v>
      </c>
      <c r="Q207" s="70" t="s">
        <v>378</v>
      </c>
    </row>
    <row r="208" spans="1:17">
      <c r="A208" s="26"/>
      <c r="B208" s="26"/>
      <c r="C208" s="26"/>
      <c r="D208" s="26"/>
      <c r="E208" s="26"/>
      <c r="F208" s="26"/>
      <c r="G208" s="26"/>
      <c r="H208" s="26"/>
      <c r="I208" s="26"/>
      <c r="J208" s="68" t="s">
        <v>92</v>
      </c>
      <c r="K208" s="69" t="s">
        <v>259</v>
      </c>
      <c r="L208" s="69" t="s">
        <v>382</v>
      </c>
      <c r="M208" s="69" t="s">
        <v>383</v>
      </c>
      <c r="N208" s="69">
        <v>650000016</v>
      </c>
      <c r="O208" s="69" t="s">
        <v>384</v>
      </c>
      <c r="P208" s="69" t="s">
        <v>518</v>
      </c>
      <c r="Q208" s="70" t="s">
        <v>382</v>
      </c>
    </row>
    <row r="209" spans="1:17">
      <c r="A209" s="26"/>
      <c r="B209" s="26"/>
      <c r="C209" s="26"/>
      <c r="D209" s="26"/>
      <c r="E209" s="26"/>
      <c r="F209" s="26"/>
      <c r="G209" s="26"/>
      <c r="H209" s="26"/>
      <c r="I209" s="26"/>
      <c r="J209" s="68" t="s">
        <v>92</v>
      </c>
      <c r="K209" s="69" t="s">
        <v>259</v>
      </c>
      <c r="L209" s="69" t="s">
        <v>385</v>
      </c>
      <c r="M209" s="69" t="s">
        <v>386</v>
      </c>
      <c r="N209" s="69">
        <v>650000016</v>
      </c>
      <c r="O209" s="69" t="s">
        <v>387</v>
      </c>
      <c r="P209" s="69" t="s">
        <v>518</v>
      </c>
      <c r="Q209" s="70" t="s">
        <v>385</v>
      </c>
    </row>
    <row r="210" spans="1:17">
      <c r="A210" s="26"/>
      <c r="B210" s="26"/>
      <c r="C210" s="26"/>
      <c r="D210" s="26"/>
      <c r="E210" s="26"/>
      <c r="F210" s="26"/>
      <c r="G210" s="26"/>
      <c r="H210" s="26"/>
      <c r="I210" s="26"/>
      <c r="J210" s="68" t="s">
        <v>92</v>
      </c>
      <c r="K210" s="69" t="s">
        <v>259</v>
      </c>
      <c r="L210" s="69" t="s">
        <v>389</v>
      </c>
      <c r="M210" s="69" t="s">
        <v>390</v>
      </c>
      <c r="N210" s="69">
        <v>650000016</v>
      </c>
      <c r="O210" s="69" t="s">
        <v>391</v>
      </c>
      <c r="P210" s="69" t="s">
        <v>518</v>
      </c>
      <c r="Q210" s="70" t="s">
        <v>389</v>
      </c>
    </row>
    <row r="211" spans="1:17">
      <c r="A211" s="26"/>
      <c r="B211" s="26"/>
      <c r="C211" s="26"/>
      <c r="D211" s="26"/>
      <c r="E211" s="26"/>
      <c r="F211" s="26"/>
      <c r="G211" s="26"/>
      <c r="H211" s="26"/>
      <c r="I211" s="26"/>
      <c r="J211" s="68" t="s">
        <v>92</v>
      </c>
      <c r="K211" s="69" t="s">
        <v>259</v>
      </c>
      <c r="L211" s="69" t="s">
        <v>392</v>
      </c>
      <c r="M211" s="69" t="s">
        <v>393</v>
      </c>
      <c r="N211" s="69">
        <v>650000016</v>
      </c>
      <c r="O211" s="69" t="s">
        <v>394</v>
      </c>
      <c r="P211" s="69" t="s">
        <v>518</v>
      </c>
      <c r="Q211" s="70" t="s">
        <v>392</v>
      </c>
    </row>
    <row r="212" spans="1:17">
      <c r="A212" s="26"/>
      <c r="B212" s="26"/>
      <c r="C212" s="26"/>
      <c r="D212" s="26"/>
      <c r="E212" s="26"/>
      <c r="F212" s="26"/>
      <c r="G212" s="26"/>
      <c r="H212" s="26"/>
      <c r="I212" s="26"/>
      <c r="J212" s="68" t="s">
        <v>92</v>
      </c>
      <c r="K212" s="69" t="s">
        <v>259</v>
      </c>
      <c r="L212" s="69" t="s">
        <v>395</v>
      </c>
      <c r="M212" s="69" t="s">
        <v>396</v>
      </c>
      <c r="N212" s="69">
        <v>650000016</v>
      </c>
      <c r="O212" s="69" t="s">
        <v>397</v>
      </c>
      <c r="P212" s="69" t="s">
        <v>518</v>
      </c>
      <c r="Q212" s="70" t="s">
        <v>395</v>
      </c>
    </row>
    <row r="213" spans="1:17">
      <c r="A213" s="26"/>
      <c r="B213" s="26"/>
      <c r="C213" s="26"/>
      <c r="D213" s="26"/>
      <c r="E213" s="26"/>
      <c r="F213" s="26"/>
      <c r="G213" s="26"/>
      <c r="H213" s="26"/>
      <c r="I213" s="26"/>
      <c r="J213" s="68" t="s">
        <v>92</v>
      </c>
      <c r="K213" s="69" t="s">
        <v>259</v>
      </c>
      <c r="L213" s="69" t="s">
        <v>398</v>
      </c>
      <c r="M213" s="69" t="s">
        <v>399</v>
      </c>
      <c r="N213" s="69">
        <v>650000016</v>
      </c>
      <c r="O213" s="69" t="s">
        <v>400</v>
      </c>
      <c r="P213" s="69" t="s">
        <v>518</v>
      </c>
      <c r="Q213" s="70" t="s">
        <v>398</v>
      </c>
    </row>
    <row r="214" spans="1:17">
      <c r="A214" s="26"/>
      <c r="B214" s="26"/>
      <c r="C214" s="26"/>
      <c r="D214" s="26"/>
      <c r="E214" s="26"/>
      <c r="F214" s="26"/>
      <c r="G214" s="26"/>
      <c r="H214" s="26"/>
      <c r="I214" s="26"/>
      <c r="J214" s="68" t="s">
        <v>92</v>
      </c>
      <c r="K214" s="69" t="s">
        <v>259</v>
      </c>
      <c r="L214" s="69" t="s">
        <v>401</v>
      </c>
      <c r="M214" s="69" t="s">
        <v>402</v>
      </c>
      <c r="N214" s="69">
        <v>650000016</v>
      </c>
      <c r="O214" s="69" t="s">
        <v>403</v>
      </c>
      <c r="P214" s="69" t="s">
        <v>518</v>
      </c>
      <c r="Q214" s="70" t="s">
        <v>401</v>
      </c>
    </row>
    <row r="215" spans="1:17">
      <c r="A215" s="26"/>
      <c r="B215" s="26"/>
      <c r="C215" s="26"/>
      <c r="D215" s="26"/>
      <c r="E215" s="26"/>
      <c r="F215" s="26"/>
      <c r="G215" s="26"/>
      <c r="H215" s="26"/>
      <c r="I215" s="26"/>
      <c r="J215" s="68" t="s">
        <v>92</v>
      </c>
      <c r="K215" s="69" t="s">
        <v>259</v>
      </c>
      <c r="L215" s="69" t="s">
        <v>404</v>
      </c>
      <c r="M215" s="69" t="s">
        <v>405</v>
      </c>
      <c r="N215" s="69">
        <v>650000016</v>
      </c>
      <c r="O215" s="69" t="s">
        <v>406</v>
      </c>
      <c r="P215" s="69" t="s">
        <v>518</v>
      </c>
      <c r="Q215" s="70" t="s">
        <v>404</v>
      </c>
    </row>
    <row r="216" spans="1:17">
      <c r="A216" s="26"/>
      <c r="B216" s="26"/>
      <c r="C216" s="26"/>
      <c r="D216" s="26"/>
      <c r="E216" s="26"/>
      <c r="F216" s="26"/>
      <c r="G216" s="26"/>
      <c r="H216" s="26"/>
      <c r="I216" s="26"/>
      <c r="J216" s="68" t="s">
        <v>92</v>
      </c>
      <c r="K216" s="69" t="s">
        <v>264</v>
      </c>
      <c r="L216" s="69" t="s">
        <v>407</v>
      </c>
      <c r="M216" s="69" t="s">
        <v>408</v>
      </c>
      <c r="N216" s="69">
        <v>650000018</v>
      </c>
      <c r="O216" s="69" t="s">
        <v>409</v>
      </c>
      <c r="P216" s="69" t="s">
        <v>519</v>
      </c>
      <c r="Q216" s="70" t="s">
        <v>407</v>
      </c>
    </row>
    <row r="217" spans="1:17">
      <c r="A217" s="26"/>
      <c r="B217" s="26"/>
      <c r="C217" s="26"/>
      <c r="D217" s="26"/>
      <c r="E217" s="26"/>
      <c r="F217" s="26"/>
      <c r="G217" s="26"/>
      <c r="H217" s="26"/>
      <c r="I217" s="26"/>
      <c r="J217" s="68" t="s">
        <v>92</v>
      </c>
      <c r="K217" s="69" t="s">
        <v>269</v>
      </c>
      <c r="L217" s="69" t="s">
        <v>411</v>
      </c>
      <c r="M217" s="69" t="s">
        <v>412</v>
      </c>
      <c r="N217" s="69">
        <v>650000018</v>
      </c>
      <c r="O217" s="69" t="s">
        <v>413</v>
      </c>
      <c r="P217" s="69" t="s">
        <v>520</v>
      </c>
      <c r="Q217" s="70" t="s">
        <v>411</v>
      </c>
    </row>
    <row r="218" spans="1:17">
      <c r="A218" s="26"/>
      <c r="B218" s="26"/>
      <c r="C218" s="26"/>
      <c r="D218" s="26"/>
      <c r="E218" s="26"/>
      <c r="F218" s="26"/>
      <c r="G218" s="26"/>
      <c r="H218" s="26"/>
      <c r="I218" s="26"/>
      <c r="J218" s="68" t="s">
        <v>92</v>
      </c>
      <c r="K218" s="69" t="s">
        <v>274</v>
      </c>
      <c r="L218" s="69" t="s">
        <v>415</v>
      </c>
      <c r="M218" s="69" t="s">
        <v>416</v>
      </c>
      <c r="N218" s="69">
        <v>650000018</v>
      </c>
      <c r="O218" s="69" t="s">
        <v>417</v>
      </c>
      <c r="P218" s="69" t="s">
        <v>521</v>
      </c>
      <c r="Q218" s="70" t="s">
        <v>415</v>
      </c>
    </row>
    <row r="219" spans="1:17">
      <c r="A219" s="26"/>
      <c r="B219" s="26"/>
      <c r="C219" s="26"/>
      <c r="D219" s="26"/>
      <c r="E219" s="26"/>
      <c r="F219" s="26"/>
      <c r="G219" s="26"/>
      <c r="H219" s="26"/>
      <c r="I219" s="26"/>
      <c r="J219" s="68" t="s">
        <v>92</v>
      </c>
      <c r="K219" s="69" t="s">
        <v>279</v>
      </c>
      <c r="L219" s="69" t="s">
        <v>419</v>
      </c>
      <c r="M219" s="69" t="s">
        <v>420</v>
      </c>
      <c r="N219" s="69">
        <v>650000018</v>
      </c>
      <c r="O219" s="69" t="s">
        <v>421</v>
      </c>
      <c r="P219" s="69" t="s">
        <v>522</v>
      </c>
      <c r="Q219" s="70" t="s">
        <v>419</v>
      </c>
    </row>
    <row r="220" spans="1:17">
      <c r="A220" s="26"/>
      <c r="B220" s="26"/>
      <c r="C220" s="26"/>
      <c r="D220" s="26"/>
      <c r="E220" s="26"/>
      <c r="F220" s="26"/>
      <c r="G220" s="26"/>
      <c r="H220" s="26"/>
      <c r="I220" s="26"/>
      <c r="J220" s="68" t="s">
        <v>92</v>
      </c>
      <c r="K220" s="69" t="s">
        <v>284</v>
      </c>
      <c r="L220" s="69" t="s">
        <v>423</v>
      </c>
      <c r="M220" s="69" t="s">
        <v>424</v>
      </c>
      <c r="N220" s="69">
        <v>650000018</v>
      </c>
      <c r="O220" s="69" t="s">
        <v>425</v>
      </c>
      <c r="P220" s="69" t="s">
        <v>523</v>
      </c>
      <c r="Q220" s="70" t="s">
        <v>423</v>
      </c>
    </row>
    <row r="221" spans="1:17">
      <c r="A221" s="26"/>
      <c r="B221" s="26"/>
      <c r="C221" s="26"/>
      <c r="D221" s="26"/>
      <c r="E221" s="26"/>
      <c r="F221" s="26"/>
      <c r="G221" s="26"/>
      <c r="H221" s="26"/>
      <c r="I221" s="26"/>
      <c r="J221" s="68" t="s">
        <v>92</v>
      </c>
      <c r="K221" s="69" t="s">
        <v>289</v>
      </c>
      <c r="L221" s="69" t="s">
        <v>427</v>
      </c>
      <c r="M221" s="69" t="s">
        <v>428</v>
      </c>
      <c r="N221" s="69">
        <v>650000018</v>
      </c>
      <c r="O221" s="69" t="s">
        <v>429</v>
      </c>
      <c r="P221" s="69" t="s">
        <v>524</v>
      </c>
      <c r="Q221" s="70" t="s">
        <v>427</v>
      </c>
    </row>
    <row r="222" spans="1:17">
      <c r="A222" s="26"/>
      <c r="B222" s="26"/>
      <c r="C222" s="26"/>
      <c r="D222" s="26"/>
      <c r="E222" s="26"/>
      <c r="F222" s="26"/>
      <c r="G222" s="26"/>
      <c r="H222" s="26"/>
      <c r="I222" s="26"/>
      <c r="J222" s="68" t="s">
        <v>92</v>
      </c>
      <c r="K222" s="69" t="s">
        <v>295</v>
      </c>
      <c r="L222" s="69" t="s">
        <v>431</v>
      </c>
      <c r="M222" s="69" t="s">
        <v>432</v>
      </c>
      <c r="N222" s="69">
        <v>650000018</v>
      </c>
      <c r="O222" s="69" t="s">
        <v>433</v>
      </c>
      <c r="P222" s="69" t="s">
        <v>525</v>
      </c>
      <c r="Q222" s="70" t="s">
        <v>431</v>
      </c>
    </row>
    <row r="223" spans="1:17">
      <c r="A223" s="26"/>
      <c r="B223" s="26"/>
      <c r="C223" s="26"/>
      <c r="D223" s="26"/>
      <c r="E223" s="26"/>
      <c r="F223" s="26"/>
      <c r="G223" s="26"/>
      <c r="H223" s="26"/>
      <c r="I223" s="26"/>
      <c r="J223" s="68" t="s">
        <v>92</v>
      </c>
      <c r="K223" s="69" t="s">
        <v>295</v>
      </c>
      <c r="L223" s="69" t="s">
        <v>435</v>
      </c>
      <c r="M223" s="69" t="s">
        <v>436</v>
      </c>
      <c r="N223" s="69">
        <v>650000018</v>
      </c>
      <c r="O223" s="69" t="s">
        <v>437</v>
      </c>
      <c r="P223" s="69" t="s">
        <v>525</v>
      </c>
      <c r="Q223" s="70" t="s">
        <v>435</v>
      </c>
    </row>
    <row r="224" spans="1:17">
      <c r="A224" s="26"/>
      <c r="B224" s="26"/>
      <c r="C224" s="26"/>
      <c r="D224" s="26"/>
      <c r="E224" s="26"/>
      <c r="F224" s="26"/>
      <c r="G224" s="26"/>
      <c r="H224" s="26"/>
      <c r="I224" s="26"/>
      <c r="J224" s="68" t="s">
        <v>92</v>
      </c>
      <c r="K224" s="69" t="s">
        <v>295</v>
      </c>
      <c r="L224" s="69" t="s">
        <v>438</v>
      </c>
      <c r="M224" s="69" t="s">
        <v>439</v>
      </c>
      <c r="N224" s="69">
        <v>650000018</v>
      </c>
      <c r="O224" s="69" t="s">
        <v>440</v>
      </c>
      <c r="P224" s="69" t="s">
        <v>525</v>
      </c>
      <c r="Q224" s="70" t="s">
        <v>438</v>
      </c>
    </row>
    <row r="225" spans="1:17">
      <c r="A225" s="26"/>
      <c r="B225" s="26"/>
      <c r="C225" s="26"/>
      <c r="D225" s="26"/>
      <c r="E225" s="26"/>
      <c r="F225" s="26"/>
      <c r="G225" s="26"/>
      <c r="H225" s="26"/>
      <c r="I225" s="26"/>
      <c r="J225" s="68" t="s">
        <v>92</v>
      </c>
      <c r="K225" s="69" t="s">
        <v>295</v>
      </c>
      <c r="L225" s="69" t="s">
        <v>441</v>
      </c>
      <c r="M225" s="69" t="s">
        <v>442</v>
      </c>
      <c r="N225" s="69">
        <v>650000018</v>
      </c>
      <c r="O225" s="69" t="s">
        <v>443</v>
      </c>
      <c r="P225" s="69" t="s">
        <v>525</v>
      </c>
      <c r="Q225" s="70" t="s">
        <v>441</v>
      </c>
    </row>
    <row r="226" spans="1:17">
      <c r="A226" s="26"/>
      <c r="B226" s="26"/>
      <c r="C226" s="26"/>
      <c r="D226" s="26"/>
      <c r="E226" s="26"/>
      <c r="F226" s="26"/>
      <c r="G226" s="26"/>
      <c r="H226" s="26"/>
      <c r="I226" s="26"/>
      <c r="J226" s="68" t="s">
        <v>92</v>
      </c>
      <c r="K226" s="69" t="s">
        <v>300</v>
      </c>
      <c r="L226" s="69" t="s">
        <v>427</v>
      </c>
      <c r="M226" s="69" t="s">
        <v>444</v>
      </c>
      <c r="N226" s="69">
        <v>650000019</v>
      </c>
      <c r="O226" s="69" t="s">
        <v>429</v>
      </c>
      <c r="P226" s="69" t="s">
        <v>526</v>
      </c>
      <c r="Q226" s="70" t="s">
        <v>427</v>
      </c>
    </row>
    <row r="227" spans="1:17">
      <c r="A227" s="26"/>
      <c r="B227" s="26"/>
      <c r="C227" s="26"/>
      <c r="D227" s="26"/>
      <c r="E227" s="26"/>
      <c r="F227" s="26"/>
      <c r="G227" s="26"/>
      <c r="H227" s="26"/>
      <c r="I227" s="26"/>
      <c r="J227" s="68" t="s">
        <v>92</v>
      </c>
      <c r="K227" s="69" t="s">
        <v>306</v>
      </c>
      <c r="L227" s="69" t="s">
        <v>446</v>
      </c>
      <c r="M227" s="69" t="s">
        <v>447</v>
      </c>
      <c r="N227" s="69">
        <v>650000019</v>
      </c>
      <c r="O227" s="69" t="s">
        <v>448</v>
      </c>
      <c r="P227" s="69" t="s">
        <v>527</v>
      </c>
      <c r="Q227" s="70" t="s">
        <v>446</v>
      </c>
    </row>
    <row r="228" spans="1:17">
      <c r="A228" s="26"/>
      <c r="B228" s="26"/>
      <c r="C228" s="26"/>
      <c r="D228" s="26"/>
      <c r="E228" s="26"/>
      <c r="F228" s="26"/>
      <c r="G228" s="26"/>
      <c r="H228" s="26"/>
      <c r="I228" s="26"/>
      <c r="J228" s="68" t="s">
        <v>92</v>
      </c>
      <c r="K228" s="69" t="s">
        <v>309</v>
      </c>
      <c r="L228" s="69" t="s">
        <v>450</v>
      </c>
      <c r="M228" s="69" t="s">
        <v>451</v>
      </c>
      <c r="N228" s="69">
        <v>650000019</v>
      </c>
      <c r="O228" s="69" t="s">
        <v>452</v>
      </c>
      <c r="P228" s="69" t="s">
        <v>528</v>
      </c>
      <c r="Q228" s="70" t="s">
        <v>450</v>
      </c>
    </row>
    <row r="229" spans="1:17">
      <c r="A229" s="26"/>
      <c r="B229" s="26"/>
      <c r="C229" s="26"/>
      <c r="D229" s="26"/>
      <c r="E229" s="26"/>
      <c r="F229" s="26"/>
      <c r="G229" s="26"/>
      <c r="H229" s="26"/>
      <c r="I229" s="26"/>
      <c r="J229" s="68" t="s">
        <v>92</v>
      </c>
      <c r="K229" s="69" t="s">
        <v>312</v>
      </c>
      <c r="L229" s="69" t="s">
        <v>454</v>
      </c>
      <c r="M229" s="69" t="s">
        <v>455</v>
      </c>
      <c r="N229" s="69">
        <v>650000019</v>
      </c>
      <c r="O229" s="69" t="s">
        <v>456</v>
      </c>
      <c r="P229" s="69" t="s">
        <v>529</v>
      </c>
      <c r="Q229" s="70" t="s">
        <v>454</v>
      </c>
    </row>
    <row r="230" spans="1:17">
      <c r="A230" s="26"/>
      <c r="B230" s="26"/>
      <c r="C230" s="26"/>
      <c r="D230" s="26"/>
      <c r="E230" s="26"/>
      <c r="F230" s="26"/>
      <c r="G230" s="26"/>
      <c r="H230" s="26"/>
      <c r="I230" s="26"/>
      <c r="J230" s="68" t="s">
        <v>92</v>
      </c>
      <c r="K230" s="69" t="s">
        <v>314</v>
      </c>
      <c r="L230" s="69" t="s">
        <v>458</v>
      </c>
      <c r="M230" s="69" t="s">
        <v>459</v>
      </c>
      <c r="N230" s="69">
        <v>650000020</v>
      </c>
      <c r="O230" s="69" t="s">
        <v>460</v>
      </c>
      <c r="P230" s="69" t="s">
        <v>530</v>
      </c>
      <c r="Q230" s="70" t="s">
        <v>458</v>
      </c>
    </row>
    <row r="231" spans="1:17">
      <c r="A231" s="26"/>
      <c r="B231" s="26"/>
      <c r="C231" s="26"/>
      <c r="D231" s="26"/>
      <c r="E231" s="26"/>
      <c r="F231" s="26"/>
      <c r="G231" s="26"/>
      <c r="H231" s="26"/>
      <c r="I231" s="26"/>
      <c r="J231" s="68" t="s">
        <v>92</v>
      </c>
      <c r="K231" s="69" t="s">
        <v>316</v>
      </c>
      <c r="L231" s="69" t="s">
        <v>462</v>
      </c>
      <c r="M231" s="69" t="s">
        <v>463</v>
      </c>
      <c r="N231" s="69">
        <v>650000020</v>
      </c>
      <c r="O231" s="69" t="s">
        <v>464</v>
      </c>
      <c r="P231" s="69" t="s">
        <v>531</v>
      </c>
      <c r="Q231" s="70" t="s">
        <v>462</v>
      </c>
    </row>
    <row r="232" spans="1:17">
      <c r="A232" s="26"/>
      <c r="B232" s="26"/>
      <c r="C232" s="26"/>
      <c r="D232" s="26"/>
      <c r="E232" s="26"/>
      <c r="F232" s="26"/>
      <c r="G232" s="26"/>
      <c r="H232" s="26"/>
      <c r="I232" s="26"/>
      <c r="J232" s="68" t="s">
        <v>92</v>
      </c>
      <c r="K232" s="69" t="s">
        <v>318</v>
      </c>
      <c r="L232" s="69" t="s">
        <v>466</v>
      </c>
      <c r="M232" s="69" t="s">
        <v>467</v>
      </c>
      <c r="N232" s="69">
        <v>650000022</v>
      </c>
      <c r="O232" s="69" t="s">
        <v>468</v>
      </c>
      <c r="P232" s="69" t="s">
        <v>532</v>
      </c>
      <c r="Q232" s="70" t="s">
        <v>466</v>
      </c>
    </row>
    <row r="233" spans="1:17">
      <c r="A233" s="26"/>
      <c r="B233" s="26"/>
      <c r="C233" s="26"/>
      <c r="D233" s="26"/>
      <c r="E233" s="26"/>
      <c r="F233" s="26"/>
      <c r="G233" s="26"/>
      <c r="H233" s="26"/>
      <c r="I233" s="26"/>
      <c r="J233" s="68" t="s">
        <v>92</v>
      </c>
      <c r="K233" s="69" t="s">
        <v>319</v>
      </c>
      <c r="L233" s="69" t="s">
        <v>470</v>
      </c>
      <c r="M233" s="69" t="s">
        <v>471</v>
      </c>
      <c r="N233" s="69">
        <v>650000023</v>
      </c>
      <c r="O233" s="69" t="s">
        <v>472</v>
      </c>
      <c r="P233" s="69" t="s">
        <v>533</v>
      </c>
      <c r="Q233" s="70" t="s">
        <v>470</v>
      </c>
    </row>
    <row r="234" spans="1:17">
      <c r="A234" s="26"/>
      <c r="B234" s="26"/>
      <c r="C234" s="26"/>
      <c r="D234" s="26"/>
      <c r="E234" s="26"/>
      <c r="F234" s="26"/>
      <c r="G234" s="26"/>
      <c r="H234" s="26"/>
      <c r="I234" s="26"/>
      <c r="J234" s="68" t="s">
        <v>92</v>
      </c>
      <c r="K234" s="69" t="s">
        <v>321</v>
      </c>
      <c r="L234" s="69" t="s">
        <v>474</v>
      </c>
      <c r="M234" s="69" t="s">
        <v>475</v>
      </c>
      <c r="N234" s="69">
        <v>650000020</v>
      </c>
      <c r="O234" s="69" t="s">
        <v>476</v>
      </c>
      <c r="P234" s="69" t="s">
        <v>534</v>
      </c>
      <c r="Q234" s="70" t="s">
        <v>474</v>
      </c>
    </row>
    <row r="235" spans="1:17">
      <c r="A235" s="26"/>
      <c r="B235" s="26"/>
      <c r="C235" s="26"/>
      <c r="D235" s="26"/>
      <c r="E235" s="26"/>
      <c r="F235" s="26"/>
      <c r="G235" s="26"/>
      <c r="H235" s="26"/>
      <c r="I235" s="26"/>
      <c r="J235" s="68" t="s">
        <v>92</v>
      </c>
      <c r="K235" s="69" t="s">
        <v>322</v>
      </c>
      <c r="L235" s="69" t="s">
        <v>478</v>
      </c>
      <c r="M235" s="69" t="s">
        <v>479</v>
      </c>
      <c r="N235" s="69">
        <v>650000020</v>
      </c>
      <c r="O235" s="69" t="s">
        <v>480</v>
      </c>
      <c r="P235" s="69" t="s">
        <v>535</v>
      </c>
      <c r="Q235" s="70" t="s">
        <v>478</v>
      </c>
    </row>
    <row r="236" spans="1:17">
      <c r="A236" s="26"/>
      <c r="B236" s="26"/>
      <c r="C236" s="26"/>
      <c r="D236" s="26"/>
      <c r="E236" s="26"/>
      <c r="F236" s="26"/>
      <c r="G236" s="26"/>
      <c r="H236" s="26"/>
      <c r="I236" s="26"/>
      <c r="J236" s="68" t="s">
        <v>92</v>
      </c>
      <c r="K236" s="69" t="s">
        <v>323</v>
      </c>
      <c r="L236" s="69" t="s">
        <v>478</v>
      </c>
      <c r="M236" s="69" t="s">
        <v>482</v>
      </c>
      <c r="N236" s="69">
        <v>650000020</v>
      </c>
      <c r="O236" s="69" t="s">
        <v>480</v>
      </c>
      <c r="P236" s="69" t="s">
        <v>536</v>
      </c>
      <c r="Q236" s="70" t="s">
        <v>478</v>
      </c>
    </row>
    <row r="237" spans="1:17">
      <c r="A237" s="26"/>
      <c r="B237" s="26"/>
      <c r="C237" s="26"/>
      <c r="D237" s="26"/>
      <c r="E237" s="26"/>
      <c r="F237" s="26"/>
      <c r="G237" s="26"/>
      <c r="H237" s="26"/>
      <c r="I237" s="26"/>
      <c r="J237" s="68" t="s">
        <v>92</v>
      </c>
      <c r="K237" s="69" t="s">
        <v>324</v>
      </c>
      <c r="L237" s="69" t="s">
        <v>86</v>
      </c>
      <c r="M237" s="69" t="s">
        <v>484</v>
      </c>
      <c r="N237" s="69">
        <v>650000020</v>
      </c>
      <c r="O237" s="69" t="s">
        <v>85</v>
      </c>
      <c r="P237" s="69" t="s">
        <v>537</v>
      </c>
      <c r="Q237" s="70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10D7-04A8-4FA3-8681-4B0A9301FEB2}">
  <dimension ref="A1:E30"/>
  <sheetViews>
    <sheetView tabSelected="1" workbookViewId="0">
      <selection activeCell="E24" sqref="E24"/>
    </sheetView>
  </sheetViews>
  <sheetFormatPr defaultColWidth="11.42578125" defaultRowHeight="15"/>
  <cols>
    <col min="1" max="1" width="30.7109375" customWidth="1"/>
    <col min="2" max="2" width="10" customWidth="1"/>
    <col min="3" max="3" width="16" customWidth="1"/>
  </cols>
  <sheetData>
    <row r="1" spans="1:3">
      <c r="A1" s="125" t="s">
        <v>538</v>
      </c>
      <c r="B1" s="125"/>
      <c r="C1" s="125"/>
    </row>
    <row r="2" spans="1:3">
      <c r="A2" s="78" t="s">
        <v>539</v>
      </c>
      <c r="B2" s="78"/>
      <c r="C2" s="79" t="s">
        <v>540</v>
      </c>
    </row>
    <row r="3" spans="1:3">
      <c r="A3" s="121" t="s">
        <v>541</v>
      </c>
      <c r="B3" s="78"/>
      <c r="C3" s="78"/>
    </row>
    <row r="4" spans="1:3">
      <c r="A4" s="78"/>
      <c r="B4" s="78"/>
      <c r="C4" s="78"/>
    </row>
    <row r="5" spans="1:3">
      <c r="A5" s="120" t="s">
        <v>45</v>
      </c>
      <c r="B5" s="119" t="s">
        <v>542</v>
      </c>
      <c r="C5" s="119" t="s">
        <v>543</v>
      </c>
    </row>
    <row r="6" spans="1:3">
      <c r="A6" s="78" t="s">
        <v>544</v>
      </c>
      <c r="B6" s="78"/>
      <c r="C6" s="80">
        <f>B6*0.01</f>
        <v>0</v>
      </c>
    </row>
    <row r="7" spans="1:3">
      <c r="A7" s="78" t="s">
        <v>545</v>
      </c>
      <c r="B7" s="78"/>
      <c r="C7" s="80">
        <f>B7*0.02</f>
        <v>0</v>
      </c>
    </row>
    <row r="8" spans="1:3">
      <c r="A8" s="78" t="s">
        <v>546</v>
      </c>
      <c r="B8" s="78"/>
      <c r="C8" s="80">
        <f>B8*0.05</f>
        <v>0</v>
      </c>
    </row>
    <row r="9" spans="1:3">
      <c r="A9" s="78" t="s">
        <v>547</v>
      </c>
      <c r="B9" s="78"/>
      <c r="C9" s="80">
        <f>B9*0.1</f>
        <v>0</v>
      </c>
    </row>
    <row r="10" spans="1:3">
      <c r="A10" s="78" t="s">
        <v>548</v>
      </c>
      <c r="B10" s="78"/>
      <c r="C10" s="80">
        <f>B10*0.2</f>
        <v>0</v>
      </c>
    </row>
    <row r="11" spans="1:3">
      <c r="A11" s="78" t="s">
        <v>549</v>
      </c>
      <c r="B11" s="78"/>
      <c r="C11" s="80">
        <f>B11*0.5</f>
        <v>0</v>
      </c>
    </row>
    <row r="12" spans="1:3">
      <c r="A12" s="78" t="s">
        <v>550</v>
      </c>
      <c r="B12" s="78"/>
      <c r="C12" s="80">
        <f>B12*1</f>
        <v>0</v>
      </c>
    </row>
    <row r="13" spans="1:3">
      <c r="A13" s="78" t="s">
        <v>551</v>
      </c>
      <c r="B13" s="78"/>
      <c r="C13" s="80">
        <f>B13*2</f>
        <v>0</v>
      </c>
    </row>
    <row r="14" spans="1:3">
      <c r="A14" s="78" t="s">
        <v>552</v>
      </c>
      <c r="B14" s="78"/>
      <c r="C14" s="80">
        <f>B14*5</f>
        <v>0</v>
      </c>
    </row>
    <row r="15" spans="1:3">
      <c r="A15" s="78" t="s">
        <v>553</v>
      </c>
      <c r="B15" s="78"/>
      <c r="C15" s="80">
        <f>B15*10</f>
        <v>0</v>
      </c>
    </row>
    <row r="16" spans="1:3">
      <c r="A16" s="78" t="s">
        <v>554</v>
      </c>
      <c r="B16" s="78"/>
      <c r="C16" s="80">
        <f>B16*20</f>
        <v>0</v>
      </c>
    </row>
    <row r="17" spans="1:5">
      <c r="A17" s="78" t="s">
        <v>555</v>
      </c>
      <c r="B17" s="78"/>
      <c r="C17" s="80">
        <f>B17*50</f>
        <v>0</v>
      </c>
    </row>
    <row r="18" spans="1:5">
      <c r="A18" s="78" t="s">
        <v>556</v>
      </c>
      <c r="B18" s="78"/>
      <c r="C18" s="80">
        <f>B18*100</f>
        <v>0</v>
      </c>
    </row>
    <row r="19" spans="1:5">
      <c r="A19" s="78" t="s">
        <v>557</v>
      </c>
      <c r="B19" s="78"/>
      <c r="C19" s="80">
        <f>B19*200</f>
        <v>0</v>
      </c>
    </row>
    <row r="20" spans="1:5">
      <c r="A20" s="78" t="s">
        <v>558</v>
      </c>
      <c r="B20" s="78"/>
      <c r="C20" s="80">
        <f>B20*500</f>
        <v>0</v>
      </c>
    </row>
    <row r="21" spans="1:5">
      <c r="A21" s="78" t="s">
        <v>559</v>
      </c>
      <c r="B21" s="78"/>
      <c r="C21" s="81">
        <f>SUM(C6:C20)</f>
        <v>0</v>
      </c>
    </row>
    <row r="22" spans="1:5">
      <c r="A22" s="78" t="s">
        <v>560</v>
      </c>
      <c r="B22" s="78"/>
      <c r="C22" s="81">
        <f>'Caja Año 2025'!K70</f>
        <v>0</v>
      </c>
    </row>
    <row r="24" spans="1:5">
      <c r="A24" s="123" t="s">
        <v>561</v>
      </c>
      <c r="B24" s="124"/>
      <c r="C24" s="118">
        <f>C22-C21</f>
        <v>0</v>
      </c>
      <c r="E24" s="122" t="s">
        <v>562</v>
      </c>
    </row>
    <row r="25" spans="1:5">
      <c r="A25" s="78"/>
      <c r="B25" s="78"/>
      <c r="C25" s="78"/>
    </row>
    <row r="26" spans="1:5">
      <c r="A26" s="77" t="s">
        <v>563</v>
      </c>
      <c r="B26" s="77"/>
      <c r="C26" s="82"/>
    </row>
    <row r="27" spans="1:5">
      <c r="A27" s="77"/>
      <c r="B27" s="77"/>
      <c r="C27" s="82"/>
    </row>
    <row r="28" spans="1:5">
      <c r="A28" s="77" t="s">
        <v>564</v>
      </c>
      <c r="B28" s="77"/>
      <c r="C28" s="77" t="s">
        <v>565</v>
      </c>
    </row>
    <row r="29" spans="1:5">
      <c r="A29" s="77" t="s">
        <v>566</v>
      </c>
      <c r="B29" s="77"/>
      <c r="C29" s="77" t="s">
        <v>567</v>
      </c>
    </row>
    <row r="30" spans="1:5">
      <c r="A30" s="83"/>
      <c r="B30" s="77"/>
      <c r="C30" s="83"/>
    </row>
  </sheetData>
  <mergeCells count="2">
    <mergeCell ref="A24:B24"/>
    <mergeCell ref="A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2:M130"/>
  <sheetViews>
    <sheetView topLeftCell="A40" zoomScale="75" zoomScaleNormal="75" workbookViewId="0">
      <selection activeCell="I82" sqref="I82"/>
    </sheetView>
  </sheetViews>
  <sheetFormatPr defaultColWidth="11.42578125" defaultRowHeight="15"/>
  <cols>
    <col min="1" max="1" width="30" bestFit="1" customWidth="1"/>
    <col min="3" max="3" width="12" customWidth="1"/>
    <col min="5" max="5" width="38.140625" customWidth="1"/>
    <col min="6" max="6" width="12.28515625" customWidth="1"/>
    <col min="7" max="7" width="15" bestFit="1" customWidth="1"/>
    <col min="9" max="9" width="33.28515625" bestFit="1" customWidth="1"/>
    <col min="10" max="10" width="51.85546875" bestFit="1" customWidth="1"/>
    <col min="12" max="12" width="61.5703125" bestFit="1" customWidth="1"/>
    <col min="13" max="13" width="67.85546875" customWidth="1"/>
    <col min="14" max="14" width="27.85546875" customWidth="1"/>
  </cols>
  <sheetData>
    <row r="2" spans="1:13" s="1" customFormat="1" ht="30">
      <c r="A2" s="4" t="s">
        <v>568</v>
      </c>
      <c r="C2" s="4" t="s">
        <v>569</v>
      </c>
      <c r="E2" s="1" t="s">
        <v>570</v>
      </c>
      <c r="G2" s="1" t="s">
        <v>571</v>
      </c>
      <c r="I2" s="15" t="s">
        <v>44</v>
      </c>
      <c r="J2" s="15" t="s">
        <v>45</v>
      </c>
      <c r="L2" s="9" t="s">
        <v>45</v>
      </c>
      <c r="M2" s="9" t="s">
        <v>46</v>
      </c>
    </row>
    <row r="3" spans="1:13">
      <c r="A3" s="3" t="s">
        <v>572</v>
      </c>
      <c r="C3" s="7" t="s">
        <v>573</v>
      </c>
      <c r="E3" t="s">
        <v>574</v>
      </c>
      <c r="G3" s="16" t="s">
        <v>575</v>
      </c>
      <c r="I3" s="10" t="s">
        <v>576</v>
      </c>
      <c r="J3" s="10" t="s">
        <v>54</v>
      </c>
      <c r="L3" s="18" t="s">
        <v>306</v>
      </c>
      <c r="M3" s="18" t="s">
        <v>446</v>
      </c>
    </row>
    <row r="4" spans="1:13">
      <c r="A4" s="3" t="s">
        <v>577</v>
      </c>
      <c r="C4" s="7" t="s">
        <v>578</v>
      </c>
      <c r="E4" t="s">
        <v>579</v>
      </c>
      <c r="G4" s="16" t="s">
        <v>580</v>
      </c>
      <c r="I4" s="10" t="s">
        <v>576</v>
      </c>
      <c r="J4" s="10" t="s">
        <v>68</v>
      </c>
      <c r="L4" s="18" t="s">
        <v>312</v>
      </c>
      <c r="M4" s="18" t="s">
        <v>454</v>
      </c>
    </row>
    <row r="5" spans="1:13">
      <c r="A5" s="3" t="s">
        <v>581</v>
      </c>
      <c r="C5" s="7" t="s">
        <v>582</v>
      </c>
      <c r="E5" t="s">
        <v>583</v>
      </c>
      <c r="G5" s="16" t="s">
        <v>584</v>
      </c>
      <c r="I5" s="10" t="s">
        <v>576</v>
      </c>
      <c r="J5" s="10" t="s">
        <v>75</v>
      </c>
      <c r="L5" s="18" t="s">
        <v>300</v>
      </c>
      <c r="M5" s="18" t="s">
        <v>427</v>
      </c>
    </row>
    <row r="6" spans="1:13">
      <c r="A6" s="3" t="s">
        <v>585</v>
      </c>
      <c r="C6" s="7" t="s">
        <v>586</v>
      </c>
      <c r="E6" t="s">
        <v>587</v>
      </c>
      <c r="G6" s="16" t="s">
        <v>588</v>
      </c>
      <c r="I6" s="10" t="s">
        <v>576</v>
      </c>
      <c r="J6" s="10" t="s">
        <v>98</v>
      </c>
      <c r="L6" s="12" t="s">
        <v>198</v>
      </c>
      <c r="M6" s="13" t="s">
        <v>99</v>
      </c>
    </row>
    <row r="7" spans="1:13">
      <c r="A7" s="3" t="s">
        <v>589</v>
      </c>
      <c r="C7" s="7" t="s">
        <v>590</v>
      </c>
      <c r="E7" t="s">
        <v>591</v>
      </c>
      <c r="G7" s="16" t="s">
        <v>592</v>
      </c>
      <c r="I7" s="10" t="s">
        <v>576</v>
      </c>
      <c r="J7" s="10" t="s">
        <v>103</v>
      </c>
      <c r="L7" s="18" t="s">
        <v>259</v>
      </c>
      <c r="M7" s="18" t="s">
        <v>378</v>
      </c>
    </row>
    <row r="8" spans="1:13">
      <c r="A8" s="3" t="s">
        <v>593</v>
      </c>
      <c r="C8" s="7" t="s">
        <v>594</v>
      </c>
      <c r="E8" t="s">
        <v>595</v>
      </c>
      <c r="G8" s="16" t="s">
        <v>596</v>
      </c>
      <c r="I8" s="10" t="s">
        <v>576</v>
      </c>
      <c r="J8" s="10" t="s">
        <v>131</v>
      </c>
      <c r="L8" s="18" t="s">
        <v>259</v>
      </c>
      <c r="M8" s="18" t="s">
        <v>382</v>
      </c>
    </row>
    <row r="9" spans="1:13">
      <c r="A9" s="2" t="s">
        <v>597</v>
      </c>
      <c r="C9" s="7" t="s">
        <v>598</v>
      </c>
      <c r="E9" t="s">
        <v>599</v>
      </c>
      <c r="G9" s="16" t="s">
        <v>600</v>
      </c>
      <c r="I9" s="10" t="s">
        <v>576</v>
      </c>
      <c r="J9" s="10" t="s">
        <v>143</v>
      </c>
      <c r="L9" s="18" t="s">
        <v>259</v>
      </c>
      <c r="M9" s="18" t="s">
        <v>385</v>
      </c>
    </row>
    <row r="10" spans="1:13">
      <c r="A10" s="2" t="s">
        <v>53</v>
      </c>
      <c r="C10" s="7" t="s">
        <v>601</v>
      </c>
      <c r="E10" t="s">
        <v>602</v>
      </c>
      <c r="G10" s="16" t="s">
        <v>603</v>
      </c>
      <c r="I10" s="10" t="s">
        <v>576</v>
      </c>
      <c r="J10" s="10" t="s">
        <v>150</v>
      </c>
      <c r="L10" s="18" t="s">
        <v>259</v>
      </c>
      <c r="M10" s="18" t="s">
        <v>389</v>
      </c>
    </row>
    <row r="11" spans="1:13" ht="14.45" customHeight="1">
      <c r="A11" s="2" t="s">
        <v>604</v>
      </c>
      <c r="C11" s="7" t="s">
        <v>605</v>
      </c>
      <c r="E11" t="s">
        <v>606</v>
      </c>
      <c r="G11" s="16" t="s">
        <v>607</v>
      </c>
      <c r="I11" s="12" t="s">
        <v>608</v>
      </c>
      <c r="J11" s="12" t="s">
        <v>167</v>
      </c>
      <c r="L11" s="18" t="s">
        <v>259</v>
      </c>
      <c r="M11" s="18" t="s">
        <v>392</v>
      </c>
    </row>
    <row r="12" spans="1:13">
      <c r="A12" s="2" t="s">
        <v>609</v>
      </c>
      <c r="C12" s="7" t="s">
        <v>610</v>
      </c>
      <c r="E12" t="s">
        <v>611</v>
      </c>
      <c r="G12" s="16" t="s">
        <v>612</v>
      </c>
      <c r="I12" s="12" t="s">
        <v>608</v>
      </c>
      <c r="J12" s="12" t="s">
        <v>178</v>
      </c>
      <c r="L12" s="18" t="s">
        <v>259</v>
      </c>
      <c r="M12" s="18" t="s">
        <v>395</v>
      </c>
    </row>
    <row r="13" spans="1:13">
      <c r="A13" s="2" t="s">
        <v>613</v>
      </c>
      <c r="C13" s="7" t="s">
        <v>614</v>
      </c>
      <c r="E13" t="s">
        <v>615</v>
      </c>
      <c r="G13" s="16" t="s">
        <v>616</v>
      </c>
      <c r="I13" s="12" t="s">
        <v>608</v>
      </c>
      <c r="J13" s="12" t="s">
        <v>188</v>
      </c>
      <c r="L13" s="18" t="s">
        <v>259</v>
      </c>
      <c r="M13" s="18" t="s">
        <v>398</v>
      </c>
    </row>
    <row r="14" spans="1:13">
      <c r="A14" s="2" t="s">
        <v>617</v>
      </c>
      <c r="C14" s="7" t="s">
        <v>618</v>
      </c>
      <c r="E14" t="s">
        <v>619</v>
      </c>
      <c r="G14" s="16" t="s">
        <v>620</v>
      </c>
      <c r="I14" s="12" t="s">
        <v>608</v>
      </c>
      <c r="J14" s="12" t="s">
        <v>193</v>
      </c>
      <c r="L14" s="18" t="s">
        <v>259</v>
      </c>
      <c r="M14" s="18" t="s">
        <v>401</v>
      </c>
    </row>
    <row r="15" spans="1:13">
      <c r="A15" s="5" t="s">
        <v>621</v>
      </c>
      <c r="C15" s="7" t="s">
        <v>622</v>
      </c>
      <c r="E15" t="s">
        <v>623</v>
      </c>
      <c r="I15" s="12" t="s">
        <v>608</v>
      </c>
      <c r="J15" s="12" t="s">
        <v>198</v>
      </c>
      <c r="L15" s="18" t="s">
        <v>259</v>
      </c>
      <c r="M15" s="18" t="s">
        <v>404</v>
      </c>
    </row>
    <row r="16" spans="1:13">
      <c r="A16" s="6" t="s">
        <v>167</v>
      </c>
      <c r="C16" s="7" t="s">
        <v>624</v>
      </c>
      <c r="E16" t="s">
        <v>625</v>
      </c>
      <c r="I16" s="12" t="s">
        <v>608</v>
      </c>
      <c r="J16" s="12" t="s">
        <v>203</v>
      </c>
      <c r="L16" s="18" t="s">
        <v>245</v>
      </c>
      <c r="M16" s="18" t="s">
        <v>335</v>
      </c>
    </row>
    <row r="17" spans="1:13">
      <c r="A17" s="6" t="s">
        <v>178</v>
      </c>
      <c r="C17" s="7" t="s">
        <v>626</v>
      </c>
      <c r="I17" s="12" t="s">
        <v>608</v>
      </c>
      <c r="J17" s="12" t="s">
        <v>208</v>
      </c>
      <c r="L17" s="18" t="s">
        <v>245</v>
      </c>
      <c r="M17" s="18" t="s">
        <v>339</v>
      </c>
    </row>
    <row r="18" spans="1:13">
      <c r="A18" s="6" t="s">
        <v>188</v>
      </c>
      <c r="C18" s="7" t="s">
        <v>627</v>
      </c>
      <c r="I18" s="12" t="s">
        <v>608</v>
      </c>
      <c r="J18" s="12" t="s">
        <v>213</v>
      </c>
      <c r="K18" s="15"/>
      <c r="L18" s="12" t="s">
        <v>193</v>
      </c>
      <c r="M18" s="13" t="s">
        <v>76</v>
      </c>
    </row>
    <row r="19" spans="1:13">
      <c r="A19" s="6" t="s">
        <v>193</v>
      </c>
      <c r="C19" s="7" t="s">
        <v>628</v>
      </c>
      <c r="E19" t="s">
        <v>629</v>
      </c>
      <c r="I19" s="12" t="s">
        <v>608</v>
      </c>
      <c r="J19" s="12" t="s">
        <v>218</v>
      </c>
      <c r="L19" s="12" t="s">
        <v>193</v>
      </c>
      <c r="M19" s="13" t="s">
        <v>83</v>
      </c>
    </row>
    <row r="20" spans="1:13">
      <c r="A20" s="6" t="s">
        <v>198</v>
      </c>
      <c r="C20" s="7" t="s">
        <v>630</v>
      </c>
      <c r="E20">
        <v>249001950</v>
      </c>
      <c r="I20" s="12" t="s">
        <v>608</v>
      </c>
      <c r="J20" s="12" t="s">
        <v>223</v>
      </c>
      <c r="L20" s="12" t="s">
        <v>193</v>
      </c>
      <c r="M20" s="13" t="s">
        <v>227</v>
      </c>
    </row>
    <row r="21" spans="1:13">
      <c r="A21" s="6" t="s">
        <v>203</v>
      </c>
      <c r="C21" s="7" t="s">
        <v>631</v>
      </c>
      <c r="I21" s="12" t="s">
        <v>608</v>
      </c>
      <c r="J21" s="12" t="s">
        <v>226</v>
      </c>
      <c r="L21" s="12" t="s">
        <v>193</v>
      </c>
      <c r="M21" s="13" t="s">
        <v>93</v>
      </c>
    </row>
    <row r="22" spans="1:13">
      <c r="A22" s="6" t="s">
        <v>208</v>
      </c>
      <c r="C22" s="7" t="s">
        <v>632</v>
      </c>
      <c r="I22" s="17" t="s">
        <v>633</v>
      </c>
      <c r="J22" s="17" t="s">
        <v>167</v>
      </c>
      <c r="L22" s="12" t="s">
        <v>193</v>
      </c>
      <c r="M22" s="13" t="s">
        <v>88</v>
      </c>
    </row>
    <row r="23" spans="1:13">
      <c r="A23" s="6" t="s">
        <v>213</v>
      </c>
      <c r="C23" s="7" t="s">
        <v>634</v>
      </c>
      <c r="I23" s="17" t="s">
        <v>633</v>
      </c>
      <c r="J23" s="17" t="s">
        <v>178</v>
      </c>
      <c r="L23" s="18" t="s">
        <v>323</v>
      </c>
      <c r="M23" s="18" t="s">
        <v>478</v>
      </c>
    </row>
    <row r="24" spans="1:13">
      <c r="A24" s="6" t="s">
        <v>218</v>
      </c>
      <c r="C24" s="7" t="s">
        <v>635</v>
      </c>
      <c r="I24" s="17" t="s">
        <v>633</v>
      </c>
      <c r="J24" s="17" t="s">
        <v>188</v>
      </c>
      <c r="L24" s="18" t="s">
        <v>322</v>
      </c>
      <c r="M24" s="18" t="s">
        <v>478</v>
      </c>
    </row>
    <row r="25" spans="1:13">
      <c r="A25" s="6" t="s">
        <v>223</v>
      </c>
      <c r="C25" s="8" t="s">
        <v>636</v>
      </c>
      <c r="I25" s="17" t="s">
        <v>633</v>
      </c>
      <c r="J25" s="17" t="s">
        <v>193</v>
      </c>
      <c r="L25" s="18" t="s">
        <v>321</v>
      </c>
      <c r="M25" s="18" t="s">
        <v>474</v>
      </c>
    </row>
    <row r="26" spans="1:13">
      <c r="A26" s="6" t="s">
        <v>226</v>
      </c>
      <c r="C26" s="7" t="s">
        <v>637</v>
      </c>
      <c r="I26" s="17" t="s">
        <v>633</v>
      </c>
      <c r="J26" s="17" t="s">
        <v>198</v>
      </c>
      <c r="L26" s="18" t="s">
        <v>324</v>
      </c>
      <c r="M26" s="18" t="s">
        <v>86</v>
      </c>
    </row>
    <row r="27" spans="1:13">
      <c r="C27" s="7" t="s">
        <v>638</v>
      </c>
      <c r="I27" s="17" t="s">
        <v>633</v>
      </c>
      <c r="J27" s="17" t="s">
        <v>203</v>
      </c>
      <c r="L27" s="12" t="s">
        <v>226</v>
      </c>
      <c r="M27" s="12" t="s">
        <v>151</v>
      </c>
    </row>
    <row r="28" spans="1:13">
      <c r="C28" s="7" t="s">
        <v>639</v>
      </c>
      <c r="I28" s="17" t="s">
        <v>633</v>
      </c>
      <c r="J28" s="17" t="s">
        <v>208</v>
      </c>
      <c r="L28" s="12" t="s">
        <v>226</v>
      </c>
      <c r="M28" s="12" t="s">
        <v>162</v>
      </c>
    </row>
    <row r="29" spans="1:13">
      <c r="C29" s="7" t="s">
        <v>640</v>
      </c>
      <c r="I29" s="17" t="s">
        <v>633</v>
      </c>
      <c r="J29" s="17" t="s">
        <v>213</v>
      </c>
      <c r="L29" s="12" t="s">
        <v>226</v>
      </c>
      <c r="M29" s="12" t="s">
        <v>157</v>
      </c>
    </row>
    <row r="30" spans="1:13">
      <c r="A30" t="s">
        <v>641</v>
      </c>
      <c r="C30" s="7" t="s">
        <v>642</v>
      </c>
      <c r="I30" s="17" t="s">
        <v>633</v>
      </c>
      <c r="J30" s="17" t="s">
        <v>218</v>
      </c>
      <c r="L30" s="12" t="s">
        <v>213</v>
      </c>
      <c r="M30" s="12" t="s">
        <v>296</v>
      </c>
    </row>
    <row r="31" spans="1:13">
      <c r="A31" t="s">
        <v>643</v>
      </c>
      <c r="C31" s="7" t="s">
        <v>644</v>
      </c>
      <c r="E31" t="s">
        <v>645</v>
      </c>
      <c r="I31" s="17" t="s">
        <v>633</v>
      </c>
      <c r="J31" s="17" t="s">
        <v>223</v>
      </c>
      <c r="L31" s="12" t="s">
        <v>213</v>
      </c>
      <c r="M31" s="12" t="s">
        <v>290</v>
      </c>
    </row>
    <row r="32" spans="1:13">
      <c r="A32" t="s">
        <v>646</v>
      </c>
      <c r="C32" s="7" t="s">
        <v>647</v>
      </c>
      <c r="E32" t="s">
        <v>54</v>
      </c>
      <c r="I32" s="17" t="s">
        <v>633</v>
      </c>
      <c r="J32" s="17" t="s">
        <v>226</v>
      </c>
      <c r="L32" s="12" t="s">
        <v>208</v>
      </c>
      <c r="M32" s="12" t="s">
        <v>132</v>
      </c>
    </row>
    <row r="33" spans="1:13">
      <c r="A33" t="s">
        <v>648</v>
      </c>
      <c r="C33" s="7" t="s">
        <v>649</v>
      </c>
      <c r="E33" t="s">
        <v>203</v>
      </c>
      <c r="I33" s="18" t="s">
        <v>650</v>
      </c>
      <c r="J33" s="18" t="s">
        <v>245</v>
      </c>
      <c r="L33" s="12" t="s">
        <v>208</v>
      </c>
      <c r="M33" s="12" t="s">
        <v>248</v>
      </c>
    </row>
    <row r="34" spans="1:13">
      <c r="A34" t="s">
        <v>651</v>
      </c>
      <c r="C34" s="7" t="s">
        <v>652</v>
      </c>
      <c r="I34" s="18" t="s">
        <v>650</v>
      </c>
      <c r="J34" s="18" t="s">
        <v>178</v>
      </c>
      <c r="L34" s="12" t="s">
        <v>208</v>
      </c>
      <c r="M34" s="12" t="s">
        <v>253</v>
      </c>
    </row>
    <row r="35" spans="1:13">
      <c r="A35" t="s">
        <v>188</v>
      </c>
      <c r="C35" s="7" t="s">
        <v>653</v>
      </c>
      <c r="E35" t="s">
        <v>654</v>
      </c>
      <c r="I35" s="18" t="s">
        <v>650</v>
      </c>
      <c r="J35" s="18" t="s">
        <v>252</v>
      </c>
      <c r="L35" s="12" t="s">
        <v>208</v>
      </c>
      <c r="M35" s="12" t="s">
        <v>138</v>
      </c>
    </row>
    <row r="36" spans="1:13">
      <c r="A36" t="s">
        <v>193</v>
      </c>
      <c r="C36" s="7" t="s">
        <v>655</v>
      </c>
      <c r="E36" t="s">
        <v>643</v>
      </c>
      <c r="I36" s="18" t="s">
        <v>650</v>
      </c>
      <c r="J36" s="18" t="s">
        <v>257</v>
      </c>
      <c r="L36" s="12" t="s">
        <v>208</v>
      </c>
      <c r="M36" s="12" t="s">
        <v>260</v>
      </c>
    </row>
    <row r="37" spans="1:13">
      <c r="A37" t="s">
        <v>198</v>
      </c>
      <c r="C37" s="7" t="s">
        <v>656</v>
      </c>
      <c r="E37" t="s">
        <v>657</v>
      </c>
      <c r="I37" s="18" t="s">
        <v>650</v>
      </c>
      <c r="J37" s="18" t="s">
        <v>259</v>
      </c>
      <c r="L37" s="12" t="s">
        <v>208</v>
      </c>
      <c r="M37" s="12" t="s">
        <v>265</v>
      </c>
    </row>
    <row r="38" spans="1:13">
      <c r="A38" t="s">
        <v>203</v>
      </c>
      <c r="C38" s="7" t="s">
        <v>658</v>
      </c>
      <c r="E38" t="s">
        <v>659</v>
      </c>
      <c r="I38" s="18" t="s">
        <v>650</v>
      </c>
      <c r="J38" s="18" t="s">
        <v>264</v>
      </c>
      <c r="L38" s="12" t="s">
        <v>208</v>
      </c>
      <c r="M38" s="12" t="s">
        <v>270</v>
      </c>
    </row>
    <row r="39" spans="1:13">
      <c r="A39" t="s">
        <v>208</v>
      </c>
      <c r="C39" s="7" t="s">
        <v>660</v>
      </c>
      <c r="E39" t="s">
        <v>661</v>
      </c>
      <c r="I39" s="18" t="s">
        <v>650</v>
      </c>
      <c r="J39" s="18" t="s">
        <v>269</v>
      </c>
      <c r="L39" s="12" t="s">
        <v>208</v>
      </c>
      <c r="M39" s="12" t="s">
        <v>275</v>
      </c>
    </row>
    <row r="40" spans="1:13">
      <c r="A40" t="s">
        <v>213</v>
      </c>
      <c r="C40" s="7" t="s">
        <v>662</v>
      </c>
      <c r="E40" t="s">
        <v>663</v>
      </c>
      <c r="I40" s="18" t="s">
        <v>650</v>
      </c>
      <c r="J40" s="18" t="s">
        <v>274</v>
      </c>
      <c r="L40" s="12" t="s">
        <v>208</v>
      </c>
      <c r="M40" s="12" t="s">
        <v>280</v>
      </c>
    </row>
    <row r="41" spans="1:13">
      <c r="A41" t="s">
        <v>218</v>
      </c>
      <c r="C41" s="7" t="s">
        <v>664</v>
      </c>
      <c r="E41" t="s">
        <v>665</v>
      </c>
      <c r="I41" s="18" t="s">
        <v>650</v>
      </c>
      <c r="J41" s="18" t="s">
        <v>279</v>
      </c>
      <c r="L41" s="12" t="s">
        <v>208</v>
      </c>
      <c r="M41" s="12" t="s">
        <v>285</v>
      </c>
    </row>
    <row r="42" spans="1:13">
      <c r="A42" t="s">
        <v>223</v>
      </c>
      <c r="C42" s="7" t="s">
        <v>666</v>
      </c>
      <c r="I42" s="18" t="s">
        <v>650</v>
      </c>
      <c r="J42" s="18" t="s">
        <v>284</v>
      </c>
      <c r="L42" s="18" t="s">
        <v>289</v>
      </c>
      <c r="M42" s="18" t="s">
        <v>427</v>
      </c>
    </row>
    <row r="43" spans="1:13">
      <c r="A43" t="s">
        <v>226</v>
      </c>
      <c r="C43" s="8" t="s">
        <v>667</v>
      </c>
      <c r="I43" s="18" t="s">
        <v>650</v>
      </c>
      <c r="J43" s="18" t="s">
        <v>289</v>
      </c>
      <c r="L43" s="18" t="s">
        <v>279</v>
      </c>
      <c r="M43" s="18" t="s">
        <v>419</v>
      </c>
    </row>
    <row r="44" spans="1:13">
      <c r="C44" s="7" t="s">
        <v>668</v>
      </c>
      <c r="E44" t="s">
        <v>669</v>
      </c>
      <c r="I44" s="18" t="s">
        <v>650</v>
      </c>
      <c r="J44" s="18" t="s">
        <v>295</v>
      </c>
      <c r="L44" s="18" t="s">
        <v>264</v>
      </c>
      <c r="M44" s="18" t="s">
        <v>407</v>
      </c>
    </row>
    <row r="45" spans="1:13">
      <c r="C45" s="7" t="s">
        <v>670</v>
      </c>
      <c r="E45" t="s">
        <v>54</v>
      </c>
      <c r="I45" s="18" t="s">
        <v>650</v>
      </c>
      <c r="J45" s="18" t="s">
        <v>300</v>
      </c>
      <c r="L45" s="18" t="s">
        <v>295</v>
      </c>
      <c r="M45" s="18" t="s">
        <v>431</v>
      </c>
    </row>
    <row r="46" spans="1:13">
      <c r="A46" t="s">
        <v>671</v>
      </c>
      <c r="C46" s="7" t="s">
        <v>672</v>
      </c>
      <c r="E46" t="s">
        <v>203</v>
      </c>
      <c r="I46" s="18" t="s">
        <v>650</v>
      </c>
      <c r="J46" s="18" t="s">
        <v>306</v>
      </c>
      <c r="L46" s="18" t="s">
        <v>295</v>
      </c>
      <c r="M46" s="18" t="s">
        <v>435</v>
      </c>
    </row>
    <row r="47" spans="1:13">
      <c r="A47" t="s">
        <v>673</v>
      </c>
      <c r="C47" s="7" t="s">
        <v>674</v>
      </c>
      <c r="E47" t="s">
        <v>167</v>
      </c>
      <c r="I47" s="18" t="s">
        <v>650</v>
      </c>
      <c r="J47" s="18" t="s">
        <v>309</v>
      </c>
      <c r="L47" s="18" t="s">
        <v>295</v>
      </c>
      <c r="M47" s="18" t="s">
        <v>438</v>
      </c>
    </row>
    <row r="48" spans="1:13">
      <c r="C48" s="7" t="s">
        <v>675</v>
      </c>
      <c r="E48" t="s">
        <v>178</v>
      </c>
      <c r="I48" s="18" t="s">
        <v>650</v>
      </c>
      <c r="J48" s="18" t="s">
        <v>312</v>
      </c>
      <c r="L48" s="18" t="s">
        <v>295</v>
      </c>
      <c r="M48" s="18" t="s">
        <v>441</v>
      </c>
    </row>
    <row r="49" spans="1:13">
      <c r="A49" s="24" t="s">
        <v>34</v>
      </c>
      <c r="C49" s="7" t="s">
        <v>676</v>
      </c>
      <c r="E49" t="s">
        <v>188</v>
      </c>
      <c r="I49" s="18" t="s">
        <v>650</v>
      </c>
      <c r="J49" s="18" t="s">
        <v>314</v>
      </c>
      <c r="L49" s="18" t="s">
        <v>269</v>
      </c>
      <c r="M49" s="18" t="s">
        <v>411</v>
      </c>
    </row>
    <row r="50" spans="1:13">
      <c r="A50" s="23" t="s">
        <v>677</v>
      </c>
      <c r="C50" s="7" t="s">
        <v>678</v>
      </c>
      <c r="E50" t="s">
        <v>193</v>
      </c>
      <c r="I50" s="18" t="s">
        <v>650</v>
      </c>
      <c r="J50" s="18" t="s">
        <v>316</v>
      </c>
      <c r="L50" s="18" t="s">
        <v>284</v>
      </c>
      <c r="M50" s="18" t="s">
        <v>423</v>
      </c>
    </row>
    <row r="51" spans="1:13">
      <c r="A51" s="22" t="s">
        <v>679</v>
      </c>
      <c r="C51" s="7" t="s">
        <v>680</v>
      </c>
      <c r="E51" t="s">
        <v>198</v>
      </c>
      <c r="I51" s="18" t="s">
        <v>650</v>
      </c>
      <c r="J51" s="18" t="s">
        <v>318</v>
      </c>
      <c r="L51" s="18" t="s">
        <v>274</v>
      </c>
      <c r="M51" s="18" t="s">
        <v>415</v>
      </c>
    </row>
    <row r="52" spans="1:13">
      <c r="C52" s="7" t="s">
        <v>681</v>
      </c>
      <c r="E52" t="s">
        <v>208</v>
      </c>
      <c r="I52" s="18" t="s">
        <v>650</v>
      </c>
      <c r="J52" s="18" t="s">
        <v>319</v>
      </c>
      <c r="L52" s="18" t="s">
        <v>309</v>
      </c>
      <c r="M52" s="18" t="s">
        <v>450</v>
      </c>
    </row>
    <row r="53" spans="1:13">
      <c r="C53" s="7" t="s">
        <v>682</v>
      </c>
      <c r="E53" t="s">
        <v>213</v>
      </c>
      <c r="I53" s="18" t="s">
        <v>650</v>
      </c>
      <c r="J53" s="18" t="s">
        <v>321</v>
      </c>
      <c r="L53" s="18" t="s">
        <v>319</v>
      </c>
      <c r="M53" s="18" t="s">
        <v>470</v>
      </c>
    </row>
    <row r="54" spans="1:13">
      <c r="C54" s="7" t="s">
        <v>683</v>
      </c>
      <c r="E54" t="s">
        <v>218</v>
      </c>
      <c r="I54" s="18" t="s">
        <v>650</v>
      </c>
      <c r="J54" s="18" t="s">
        <v>322</v>
      </c>
      <c r="L54" s="10" t="s">
        <v>54</v>
      </c>
      <c r="M54" s="11" t="s">
        <v>62</v>
      </c>
    </row>
    <row r="55" spans="1:13">
      <c r="C55" s="7" t="s">
        <v>684</v>
      </c>
      <c r="E55" t="s">
        <v>223</v>
      </c>
      <c r="I55" s="18" t="s">
        <v>650</v>
      </c>
      <c r="J55" s="18" t="s">
        <v>323</v>
      </c>
      <c r="L55" s="10" t="s">
        <v>54</v>
      </c>
      <c r="M55" s="11" t="s">
        <v>55</v>
      </c>
    </row>
    <row r="56" spans="1:13">
      <c r="C56" s="7" t="s">
        <v>685</v>
      </c>
      <c r="E56" t="s">
        <v>226</v>
      </c>
      <c r="I56" s="18" t="s">
        <v>650</v>
      </c>
      <c r="J56" s="18" t="s">
        <v>324</v>
      </c>
      <c r="L56" s="12" t="s">
        <v>167</v>
      </c>
      <c r="M56" s="13" t="s">
        <v>168</v>
      </c>
    </row>
    <row r="57" spans="1:13">
      <c r="C57" s="7" t="s">
        <v>686</v>
      </c>
      <c r="E57" t="s">
        <v>643</v>
      </c>
      <c r="I57" s="19" t="s">
        <v>687</v>
      </c>
      <c r="J57" s="19" t="s">
        <v>245</v>
      </c>
      <c r="L57" s="12" t="s">
        <v>167</v>
      </c>
      <c r="M57" s="13" t="s">
        <v>174</v>
      </c>
    </row>
    <row r="58" spans="1:13">
      <c r="C58" s="7" t="s">
        <v>688</v>
      </c>
      <c r="E58" t="s">
        <v>646</v>
      </c>
      <c r="I58" s="19" t="s">
        <v>687</v>
      </c>
      <c r="J58" s="19" t="s">
        <v>178</v>
      </c>
      <c r="L58" s="18" t="s">
        <v>178</v>
      </c>
      <c r="M58" s="18" t="s">
        <v>342</v>
      </c>
    </row>
    <row r="59" spans="1:13">
      <c r="C59" s="7" t="s">
        <v>689</v>
      </c>
      <c r="E59" t="s">
        <v>648</v>
      </c>
      <c r="I59" s="19" t="s">
        <v>687</v>
      </c>
      <c r="J59" s="19" t="s">
        <v>252</v>
      </c>
      <c r="L59" s="18" t="s">
        <v>178</v>
      </c>
      <c r="M59" s="18" t="s">
        <v>346</v>
      </c>
    </row>
    <row r="60" spans="1:13">
      <c r="C60" s="7" t="s">
        <v>690</v>
      </c>
      <c r="E60" t="s">
        <v>651</v>
      </c>
      <c r="I60" s="19" t="s">
        <v>687</v>
      </c>
      <c r="J60" s="19" t="s">
        <v>257</v>
      </c>
      <c r="L60" s="18" t="s">
        <v>178</v>
      </c>
      <c r="M60" s="18" t="s">
        <v>349</v>
      </c>
    </row>
    <row r="61" spans="1:13">
      <c r="C61" s="7" t="s">
        <v>691</v>
      </c>
      <c r="E61" t="s">
        <v>657</v>
      </c>
      <c r="I61" s="19" t="s">
        <v>687</v>
      </c>
      <c r="J61" s="19" t="s">
        <v>259</v>
      </c>
      <c r="L61" s="18" t="s">
        <v>178</v>
      </c>
      <c r="M61" s="18" t="s">
        <v>352</v>
      </c>
    </row>
    <row r="62" spans="1:13">
      <c r="C62" s="7" t="s">
        <v>692</v>
      </c>
      <c r="E62" t="s">
        <v>659</v>
      </c>
      <c r="I62" s="19" t="s">
        <v>687</v>
      </c>
      <c r="J62" s="19" t="s">
        <v>264</v>
      </c>
      <c r="L62" s="18" t="s">
        <v>178</v>
      </c>
      <c r="M62" s="18" t="s">
        <v>355</v>
      </c>
    </row>
    <row r="63" spans="1:13">
      <c r="C63" s="7" t="s">
        <v>693</v>
      </c>
      <c r="E63" s="104" t="s">
        <v>694</v>
      </c>
      <c r="I63" s="19" t="s">
        <v>687</v>
      </c>
      <c r="J63" s="19" t="s">
        <v>269</v>
      </c>
      <c r="L63" s="18" t="s">
        <v>178</v>
      </c>
      <c r="M63" s="18" t="s">
        <v>358</v>
      </c>
    </row>
    <row r="64" spans="1:13">
      <c r="C64" s="7" t="s">
        <v>695</v>
      </c>
      <c r="E64" t="s">
        <v>663</v>
      </c>
      <c r="I64" s="19" t="s">
        <v>687</v>
      </c>
      <c r="J64" s="19" t="s">
        <v>274</v>
      </c>
      <c r="L64" s="18" t="s">
        <v>178</v>
      </c>
      <c r="M64" s="18" t="s">
        <v>361</v>
      </c>
    </row>
    <row r="65" spans="3:13">
      <c r="C65" s="7" t="s">
        <v>696</v>
      </c>
      <c r="E65" t="s">
        <v>665</v>
      </c>
      <c r="I65" s="19" t="s">
        <v>687</v>
      </c>
      <c r="J65" s="19" t="s">
        <v>279</v>
      </c>
      <c r="L65" s="18" t="s">
        <v>178</v>
      </c>
      <c r="M65" s="18" t="s">
        <v>364</v>
      </c>
    </row>
    <row r="66" spans="3:13">
      <c r="C66" s="7" t="s">
        <v>697</v>
      </c>
      <c r="E66" t="s">
        <v>673</v>
      </c>
      <c r="I66" s="19" t="s">
        <v>687</v>
      </c>
      <c r="J66" s="19" t="s">
        <v>284</v>
      </c>
      <c r="L66" s="18" t="s">
        <v>178</v>
      </c>
      <c r="M66" s="18" t="s">
        <v>367</v>
      </c>
    </row>
    <row r="67" spans="3:13">
      <c r="C67" s="7" t="s">
        <v>698</v>
      </c>
      <c r="E67" t="s">
        <v>661</v>
      </c>
      <c r="I67" s="19" t="s">
        <v>687</v>
      </c>
      <c r="J67" s="19" t="s">
        <v>289</v>
      </c>
      <c r="L67" s="12" t="s">
        <v>178</v>
      </c>
      <c r="M67" s="13" t="s">
        <v>179</v>
      </c>
    </row>
    <row r="68" spans="3:13">
      <c r="C68" s="7" t="s">
        <v>699</v>
      </c>
      <c r="I68" s="19" t="s">
        <v>687</v>
      </c>
      <c r="J68" s="19" t="s">
        <v>295</v>
      </c>
      <c r="L68" s="12" t="s">
        <v>178</v>
      </c>
      <c r="M68" s="13" t="s">
        <v>184</v>
      </c>
    </row>
    <row r="69" spans="3:13">
      <c r="C69" s="7" t="s">
        <v>700</v>
      </c>
      <c r="I69" s="19" t="s">
        <v>687</v>
      </c>
      <c r="J69" s="19" t="s">
        <v>300</v>
      </c>
      <c r="L69" s="12" t="s">
        <v>178</v>
      </c>
      <c r="M69" s="13" t="s">
        <v>189</v>
      </c>
    </row>
    <row r="70" spans="3:13">
      <c r="C70" s="7" t="s">
        <v>701</v>
      </c>
      <c r="I70" s="19" t="s">
        <v>687</v>
      </c>
      <c r="J70" s="19" t="s">
        <v>306</v>
      </c>
      <c r="L70" s="12" t="s">
        <v>178</v>
      </c>
      <c r="M70" s="13" t="s">
        <v>194</v>
      </c>
    </row>
    <row r="71" spans="3:13">
      <c r="C71" s="7" t="s">
        <v>702</v>
      </c>
      <c r="I71" s="19" t="s">
        <v>687</v>
      </c>
      <c r="J71" s="19" t="s">
        <v>309</v>
      </c>
      <c r="L71" s="12" t="s">
        <v>178</v>
      </c>
      <c r="M71" s="13" t="s">
        <v>199</v>
      </c>
    </row>
    <row r="72" spans="3:13">
      <c r="C72" s="7" t="s">
        <v>703</v>
      </c>
      <c r="I72" s="19" t="s">
        <v>687</v>
      </c>
      <c r="J72" s="19" t="s">
        <v>312</v>
      </c>
      <c r="L72" s="12" t="s">
        <v>178</v>
      </c>
      <c r="M72" s="13" t="s">
        <v>204</v>
      </c>
    </row>
    <row r="73" spans="3:13">
      <c r="C73" s="7" t="s">
        <v>704</v>
      </c>
      <c r="I73" s="19" t="s">
        <v>687</v>
      </c>
      <c r="J73" s="19" t="s">
        <v>314</v>
      </c>
      <c r="L73" s="12" t="s">
        <v>178</v>
      </c>
      <c r="M73" s="13" t="s">
        <v>209</v>
      </c>
    </row>
    <row r="74" spans="3:13">
      <c r="I74" s="19" t="s">
        <v>687</v>
      </c>
      <c r="J74" s="19" t="s">
        <v>316</v>
      </c>
      <c r="L74" s="12" t="s">
        <v>178</v>
      </c>
      <c r="M74" s="13" t="s">
        <v>214</v>
      </c>
    </row>
    <row r="75" spans="3:13">
      <c r="I75" s="19" t="s">
        <v>687</v>
      </c>
      <c r="J75" s="19" t="s">
        <v>318</v>
      </c>
      <c r="L75" s="12" t="s">
        <v>178</v>
      </c>
      <c r="M75" s="13" t="s">
        <v>219</v>
      </c>
    </row>
    <row r="76" spans="3:13">
      <c r="I76" s="19" t="s">
        <v>687</v>
      </c>
      <c r="J76" s="19" t="s">
        <v>319</v>
      </c>
      <c r="L76" s="14" t="s">
        <v>330</v>
      </c>
      <c r="M76" s="14" t="s">
        <v>65</v>
      </c>
    </row>
    <row r="77" spans="3:13">
      <c r="I77" s="19" t="s">
        <v>687</v>
      </c>
      <c r="J77" s="19" t="s">
        <v>321</v>
      </c>
      <c r="L77" s="12" t="s">
        <v>188</v>
      </c>
      <c r="M77" s="13" t="s">
        <v>69</v>
      </c>
    </row>
    <row r="78" spans="3:13">
      <c r="I78" s="19" t="s">
        <v>687</v>
      </c>
      <c r="J78" s="19" t="s">
        <v>322</v>
      </c>
      <c r="L78" s="12" t="s">
        <v>223</v>
      </c>
      <c r="M78" s="12" t="s">
        <v>144</v>
      </c>
    </row>
    <row r="79" spans="3:13">
      <c r="I79" s="19" t="s">
        <v>687</v>
      </c>
      <c r="J79" s="19" t="s">
        <v>323</v>
      </c>
      <c r="L79" s="12" t="s">
        <v>218</v>
      </c>
      <c r="M79" s="12" t="s">
        <v>301</v>
      </c>
    </row>
    <row r="80" spans="3:13">
      <c r="I80" s="19" t="s">
        <v>687</v>
      </c>
      <c r="J80" s="19" t="s">
        <v>324</v>
      </c>
      <c r="L80" s="18" t="s">
        <v>316</v>
      </c>
      <c r="M80" s="18" t="s">
        <v>462</v>
      </c>
    </row>
    <row r="81" spans="3:13">
      <c r="C81" s="71" t="s">
        <v>705</v>
      </c>
      <c r="D81" s="72" t="s">
        <v>669</v>
      </c>
      <c r="I81" s="14" t="s">
        <v>706</v>
      </c>
      <c r="J81" s="14" t="s">
        <v>330</v>
      </c>
      <c r="L81" s="18" t="s">
        <v>314</v>
      </c>
      <c r="M81" s="18" t="s">
        <v>458</v>
      </c>
    </row>
    <row r="82" spans="3:13">
      <c r="C82" s="73">
        <v>650000026</v>
      </c>
      <c r="D82" s="74" t="s">
        <v>54</v>
      </c>
      <c r="I82" s="14" t="s">
        <v>706</v>
      </c>
      <c r="J82" s="14" t="s">
        <v>252</v>
      </c>
      <c r="L82" s="18" t="s">
        <v>318</v>
      </c>
      <c r="M82" s="18" t="s">
        <v>466</v>
      </c>
    </row>
    <row r="83" spans="3:13">
      <c r="C83" s="73">
        <v>650000014</v>
      </c>
      <c r="D83" s="75" t="s">
        <v>203</v>
      </c>
      <c r="I83" s="20" t="s">
        <v>92</v>
      </c>
      <c r="J83" s="20" t="s">
        <v>245</v>
      </c>
      <c r="L83" s="18" t="s">
        <v>257</v>
      </c>
      <c r="M83" s="18" t="s">
        <v>374</v>
      </c>
    </row>
    <row r="84" spans="3:13">
      <c r="C84" s="73">
        <v>650000025</v>
      </c>
      <c r="D84" s="74" t="s">
        <v>167</v>
      </c>
      <c r="I84" s="20" t="s">
        <v>92</v>
      </c>
      <c r="J84" s="20" t="s">
        <v>178</v>
      </c>
      <c r="L84" s="14" t="s">
        <v>252</v>
      </c>
      <c r="M84" s="14" t="s">
        <v>59</v>
      </c>
    </row>
    <row r="85" spans="3:13">
      <c r="C85" s="73">
        <v>650000011</v>
      </c>
      <c r="D85" s="75" t="s">
        <v>178</v>
      </c>
      <c r="I85" s="20" t="s">
        <v>92</v>
      </c>
      <c r="J85" s="20" t="s">
        <v>252</v>
      </c>
      <c r="L85" s="18" t="s">
        <v>252</v>
      </c>
      <c r="M85" s="18" t="s">
        <v>370</v>
      </c>
    </row>
    <row r="86" spans="3:13">
      <c r="C86" s="73">
        <v>650000024</v>
      </c>
      <c r="D86" s="74" t="s">
        <v>188</v>
      </c>
      <c r="I86" s="20" t="s">
        <v>92</v>
      </c>
      <c r="J86" s="20" t="s">
        <v>257</v>
      </c>
      <c r="L86" s="12" t="s">
        <v>203</v>
      </c>
      <c r="M86" s="12" t="s">
        <v>120</v>
      </c>
    </row>
    <row r="87" spans="3:13">
      <c r="C87" s="73">
        <v>650000020</v>
      </c>
      <c r="D87" s="75" t="s">
        <v>193</v>
      </c>
      <c r="I87" s="20" t="s">
        <v>92</v>
      </c>
      <c r="J87" s="20" t="s">
        <v>259</v>
      </c>
      <c r="L87" s="12" t="s">
        <v>203</v>
      </c>
      <c r="M87" s="12" t="s">
        <v>126</v>
      </c>
    </row>
    <row r="88" spans="3:13">
      <c r="C88" s="73">
        <v>650000013</v>
      </c>
      <c r="D88" s="74" t="s">
        <v>198</v>
      </c>
      <c r="I88" s="20" t="s">
        <v>92</v>
      </c>
      <c r="J88" s="20" t="s">
        <v>264</v>
      </c>
      <c r="L88" s="12" t="s">
        <v>203</v>
      </c>
      <c r="M88" s="12" t="s">
        <v>116</v>
      </c>
    </row>
    <row r="89" spans="3:13">
      <c r="C89" s="73">
        <v>650000018</v>
      </c>
      <c r="D89" s="75" t="s">
        <v>208</v>
      </c>
      <c r="I89" s="20" t="s">
        <v>92</v>
      </c>
      <c r="J89" s="20" t="s">
        <v>269</v>
      </c>
      <c r="L89" s="12" t="s">
        <v>203</v>
      </c>
      <c r="M89" s="13" t="s">
        <v>104</v>
      </c>
    </row>
    <row r="90" spans="3:13">
      <c r="C90" s="73">
        <v>650000018</v>
      </c>
      <c r="D90" s="74" t="s">
        <v>213</v>
      </c>
      <c r="I90" s="20" t="s">
        <v>92</v>
      </c>
      <c r="J90" s="20" t="s">
        <v>274</v>
      </c>
      <c r="L90" s="12" t="s">
        <v>203</v>
      </c>
      <c r="M90" s="13" t="s">
        <v>113</v>
      </c>
    </row>
    <row r="91" spans="3:13">
      <c r="C91" s="73">
        <v>650000019</v>
      </c>
      <c r="D91" s="75" t="s">
        <v>218</v>
      </c>
      <c r="I91" s="20" t="s">
        <v>92</v>
      </c>
      <c r="J91" s="20" t="s">
        <v>279</v>
      </c>
      <c r="L91" s="12" t="s">
        <v>203</v>
      </c>
      <c r="M91" s="13" t="s">
        <v>109</v>
      </c>
    </row>
    <row r="92" spans="3:13">
      <c r="C92" s="73">
        <v>650000023</v>
      </c>
      <c r="D92" s="74" t="s">
        <v>223</v>
      </c>
      <c r="I92" s="20" t="s">
        <v>92</v>
      </c>
      <c r="J92" s="20" t="s">
        <v>284</v>
      </c>
      <c r="L92" s="21" t="s">
        <v>98</v>
      </c>
      <c r="M92" s="21" t="s">
        <v>99</v>
      </c>
    </row>
    <row r="93" spans="3:13">
      <c r="C93" s="76" t="s">
        <v>707</v>
      </c>
      <c r="D93" s="75" t="s">
        <v>226</v>
      </c>
      <c r="I93" s="20" t="s">
        <v>92</v>
      </c>
      <c r="J93" s="20" t="s">
        <v>289</v>
      </c>
      <c r="L93" s="21" t="s">
        <v>75</v>
      </c>
      <c r="M93" s="21" t="s">
        <v>76</v>
      </c>
    </row>
    <row r="94" spans="3:13">
      <c r="C94" s="73">
        <v>650000026</v>
      </c>
      <c r="D94" s="74" t="s">
        <v>643</v>
      </c>
      <c r="I94" s="20" t="s">
        <v>92</v>
      </c>
      <c r="J94" s="20" t="s">
        <v>295</v>
      </c>
      <c r="L94" s="21" t="s">
        <v>75</v>
      </c>
      <c r="M94" s="21" t="s">
        <v>83</v>
      </c>
    </row>
    <row r="95" spans="3:13">
      <c r="C95" s="73">
        <v>650000012</v>
      </c>
      <c r="D95" s="75" t="s">
        <v>646</v>
      </c>
      <c r="I95" s="20" t="s">
        <v>92</v>
      </c>
      <c r="J95" s="20" t="s">
        <v>300</v>
      </c>
      <c r="L95" s="21" t="s">
        <v>75</v>
      </c>
      <c r="M95" s="21" t="s">
        <v>93</v>
      </c>
    </row>
    <row r="96" spans="3:13">
      <c r="C96" s="73">
        <v>650000012</v>
      </c>
      <c r="D96" s="74" t="s">
        <v>648</v>
      </c>
      <c r="I96" s="20" t="s">
        <v>92</v>
      </c>
      <c r="J96" s="20" t="s">
        <v>306</v>
      </c>
      <c r="L96" s="21" t="s">
        <v>75</v>
      </c>
      <c r="M96" s="21" t="s">
        <v>88</v>
      </c>
    </row>
    <row r="97" spans="3:13">
      <c r="C97" s="73">
        <v>650000023</v>
      </c>
      <c r="D97" s="75" t="s">
        <v>651</v>
      </c>
      <c r="I97" s="20" t="s">
        <v>92</v>
      </c>
      <c r="J97" s="20" t="s">
        <v>309</v>
      </c>
      <c r="L97" s="21" t="s">
        <v>150</v>
      </c>
      <c r="M97" s="21" t="s">
        <v>151</v>
      </c>
    </row>
    <row r="98" spans="3:13">
      <c r="C98" s="73">
        <v>650000018</v>
      </c>
      <c r="D98" s="74" t="s">
        <v>657</v>
      </c>
      <c r="I98" s="20" t="s">
        <v>92</v>
      </c>
      <c r="J98" s="20" t="s">
        <v>312</v>
      </c>
      <c r="L98" s="21" t="s">
        <v>150</v>
      </c>
      <c r="M98" s="21" t="s">
        <v>162</v>
      </c>
    </row>
    <row r="99" spans="3:13">
      <c r="C99" s="73">
        <v>650000018</v>
      </c>
      <c r="D99" s="75" t="s">
        <v>659</v>
      </c>
      <c r="I99" s="20" t="s">
        <v>92</v>
      </c>
      <c r="J99" s="20" t="s">
        <v>314</v>
      </c>
      <c r="L99" s="21" t="s">
        <v>150</v>
      </c>
      <c r="M99" s="21" t="s">
        <v>157</v>
      </c>
    </row>
    <row r="100" spans="3:13">
      <c r="C100" s="73">
        <v>650000018</v>
      </c>
      <c r="D100" s="74" t="s">
        <v>661</v>
      </c>
      <c r="I100" s="20" t="s">
        <v>92</v>
      </c>
      <c r="J100" s="20" t="s">
        <v>316</v>
      </c>
      <c r="L100" s="21" t="s">
        <v>131</v>
      </c>
      <c r="M100" s="21" t="s">
        <v>132</v>
      </c>
    </row>
    <row r="101" spans="3:13">
      <c r="C101" s="73">
        <v>650000014</v>
      </c>
      <c r="D101" s="75" t="s">
        <v>663</v>
      </c>
      <c r="I101" s="20" t="s">
        <v>92</v>
      </c>
      <c r="J101" s="20" t="s">
        <v>318</v>
      </c>
      <c r="L101" s="21" t="s">
        <v>131</v>
      </c>
      <c r="M101" s="21" t="s">
        <v>138</v>
      </c>
    </row>
    <row r="102" spans="3:13">
      <c r="C102" s="73">
        <v>650000023</v>
      </c>
      <c r="D102" s="74" t="s">
        <v>665</v>
      </c>
      <c r="I102" s="20" t="s">
        <v>92</v>
      </c>
      <c r="J102" s="20" t="s">
        <v>319</v>
      </c>
      <c r="L102" s="10" t="s">
        <v>68</v>
      </c>
      <c r="M102" s="21" t="s">
        <v>69</v>
      </c>
    </row>
    <row r="103" spans="3:13">
      <c r="C103" s="73">
        <v>650000016</v>
      </c>
      <c r="D103" s="105" t="s">
        <v>694</v>
      </c>
      <c r="I103" s="20" t="s">
        <v>92</v>
      </c>
      <c r="J103" s="20" t="s">
        <v>321</v>
      </c>
      <c r="L103" s="21" t="s">
        <v>143</v>
      </c>
      <c r="M103" s="21" t="s">
        <v>144</v>
      </c>
    </row>
    <row r="104" spans="3:13">
      <c r="I104" s="20" t="s">
        <v>92</v>
      </c>
      <c r="J104" s="20" t="s">
        <v>322</v>
      </c>
      <c r="L104" s="21" t="s">
        <v>103</v>
      </c>
      <c r="M104" s="21" t="s">
        <v>120</v>
      </c>
    </row>
    <row r="105" spans="3:13">
      <c r="I105" s="20" t="s">
        <v>92</v>
      </c>
      <c r="J105" s="20" t="s">
        <v>323</v>
      </c>
      <c r="L105" s="21" t="s">
        <v>103</v>
      </c>
      <c r="M105" s="21" t="s">
        <v>126</v>
      </c>
    </row>
    <row r="106" spans="3:13">
      <c r="I106" s="20" t="s">
        <v>92</v>
      </c>
      <c r="J106" s="20" t="s">
        <v>324</v>
      </c>
      <c r="L106" s="21" t="s">
        <v>103</v>
      </c>
      <c r="M106" s="21" t="s">
        <v>116</v>
      </c>
    </row>
    <row r="107" spans="3:13">
      <c r="I107" s="20" t="s">
        <v>97</v>
      </c>
      <c r="J107" s="20" t="s">
        <v>388</v>
      </c>
      <c r="L107" s="21" t="s">
        <v>103</v>
      </c>
      <c r="M107" s="21" t="s">
        <v>104</v>
      </c>
    </row>
    <row r="108" spans="3:13">
      <c r="L108" s="21" t="s">
        <v>103</v>
      </c>
      <c r="M108" s="21" t="s">
        <v>113</v>
      </c>
    </row>
    <row r="109" spans="3:13">
      <c r="L109" s="21" t="s">
        <v>103</v>
      </c>
      <c r="M109" s="21" t="s">
        <v>109</v>
      </c>
    </row>
    <row r="116" spans="13:13">
      <c r="M116" s="25"/>
    </row>
    <row r="117" spans="13:13">
      <c r="M117" s="25"/>
    </row>
    <row r="118" spans="13:13">
      <c r="M118" s="25"/>
    </row>
    <row r="119" spans="13:13">
      <c r="M119" s="25"/>
    </row>
    <row r="120" spans="13:13">
      <c r="M120" s="25"/>
    </row>
    <row r="121" spans="13:13">
      <c r="M121" s="25"/>
    </row>
    <row r="122" spans="13:13">
      <c r="M122" s="25"/>
    </row>
    <row r="123" spans="13:13">
      <c r="M123" s="25"/>
    </row>
    <row r="124" spans="13:13">
      <c r="M124" s="25"/>
    </row>
    <row r="125" spans="13:13">
      <c r="M125" s="25"/>
    </row>
    <row r="126" spans="13:13">
      <c r="M126" s="25"/>
    </row>
    <row r="127" spans="13:13">
      <c r="M127" s="25"/>
    </row>
    <row r="128" spans="13:13">
      <c r="M128" s="25"/>
    </row>
    <row r="129" spans="13:13">
      <c r="M129" s="25"/>
    </row>
    <row r="130" spans="13:13">
      <c r="M130" s="25"/>
    </row>
  </sheetData>
  <phoneticPr fontId="8" type="noConversion"/>
  <conditionalFormatting sqref="G3:G14">
    <cfRule type="cellIs" dxfId="29" priority="1" operator="equal">
      <formula>"SELECCIONAR"</formula>
    </cfRule>
  </conditionalFormatting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1F790D-C6E0-4400-81B4-1BA5266B96D5}"/>
</file>

<file path=customXml/itemProps2.xml><?xml version="1.0" encoding="utf-8"?>
<ds:datastoreItem xmlns:ds="http://schemas.openxmlformats.org/officeDocument/2006/customXml" ds:itemID="{7D7A41AD-60DA-4144-AA53-6CAC39AB66B7}"/>
</file>

<file path=customXml/itemProps3.xml><?xml version="1.0" encoding="utf-8"?>
<ds:datastoreItem xmlns:ds="http://schemas.openxmlformats.org/officeDocument/2006/customXml" ds:itemID="{365BE2FE-EE76-4502-8F6A-DF870F25FD25}"/>
</file>

<file path=customXml/itemProps4.xml><?xml version="1.0" encoding="utf-8"?>
<ds:datastoreItem xmlns:ds="http://schemas.openxmlformats.org/officeDocument/2006/customXml" ds:itemID="{14785A9E-7028-439A-8D66-2EEFCEDBEE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 Eme Rubio</cp:lastModifiedBy>
  <cp:revision/>
  <dcterms:created xsi:type="dcterms:W3CDTF">2015-06-05T18:17:20Z</dcterms:created>
  <dcterms:modified xsi:type="dcterms:W3CDTF">2025-03-04T09:19:50Z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MediaServiceImageTags">
    <vt:lpwstr/>
  </property>
</Properties>
</file>