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S19">
      <text>
        <t xml:space="preserve">This sha did not match anything in the tree when I pulled it down. I had to `git checkout develop` then could `git checkout 21c0d4fe40c2eccdeda0b4258ee18fa6ac650041`
	-Alison Major</t>
      </text>
    </comment>
  </commentList>
</comments>
</file>

<file path=xl/sharedStrings.xml><?xml version="1.0" encoding="utf-8"?>
<sst xmlns="http://schemas.openxmlformats.org/spreadsheetml/2006/main" count="536" uniqueCount="492">
  <si>
    <t>REPOSITORY COUNT</t>
  </si>
  <si>
    <t>Python Source Line of Code</t>
  </si>
  <si>
    <t>Last Commit for Metrics
-----
Created Before: 2015-01-01
Pushed to After: 2018-06-01</t>
  </si>
  <si>
    <t>Full Name</t>
  </si>
  <si>
    <t>Organization / Owner</t>
  </si>
  <si>
    <t>Respository</t>
  </si>
  <si>
    <t>Description</t>
  </si>
  <si>
    <t>URL</t>
  </si>
  <si>
    <t>Stars</t>
  </si>
  <si>
    <t>Watchers</t>
  </si>
  <si>
    <t>Size</t>
  </si>
  <si>
    <t>Topics</t>
  </si>
  <si>
    <t>Number of Commits</t>
  </si>
  <si>
    <t>Number of Contributors</t>
  </si>
  <si>
    <t>Programming Languages</t>
  </si>
  <si>
    <t>Date Created</t>
  </si>
  <si>
    <t>Date Last Push</t>
  </si>
  <si>
    <t>Number of Open Issues</t>
  </si>
  <si>
    <t>Number of Releases</t>
  </si>
  <si>
    <t>Latest Tag</t>
  </si>
  <si>
    <t>Latest Commit SHA</t>
  </si>
  <si>
    <t>License</t>
  </si>
  <si>
    <t>Name</t>
  </si>
  <si>
    <t>Raw</t>
  </si>
  <si>
    <t>Age 
(in months)</t>
  </si>
  <si>
    <t>Python Ratio</t>
  </si>
  <si>
    <t>Listed Topics</t>
  </si>
  <si>
    <t>Files</t>
  </si>
  <si>
    <t>Blank Lines</t>
  </si>
  <si>
    <t>Comment Lines</t>
  </si>
  <si>
    <t>Code Lines</t>
  </si>
  <si>
    <t>Ratio comments to code lines</t>
  </si>
  <si>
    <t>ansible/ansible</t>
  </si>
  <si>
    <t>Ansible is a radically simple IT automation platform that makes your applications and systems easier to deploy. Avoid writing scripts or custom code to deploy and update your applications — automate in a language that approaches plain English, using SSH, with no agents to install on remote systems. https://docs.ansible.com/ansible/</t>
  </si>
  <si>
    <t>https://github.com/ansible/ansible</t>
  </si>
  <si>
    <t>"[\"ansible\", \"python\"]"</t>
  </si>
  <si>
    <t>[{"loc": 41633174, "ratio": 0.9663909602283025, "language": "Python"}, {"loc": 1159196, "ratio": 0.02690730559079659, "language": "PowerShell"}, {"loc": 134655, "ratio": 0.0031256174403023434, "language": "C#"}, {"loc": 121617, "ratio": 0.0028229788439883413, "language": "Shell"}, {"loc": 23922, "ratio": 0.0005552784553630587, "language": "Makefile"}, {"loc": 3223, "ratio": 0.00007481240956588654, "language": "Tcl"}, {"loc": 2010, "ratio": 0.00004665620329737262, "language": "Go"}, {"loc": 1362, "ratio": 0.00003161480044329428, "language": "Roff"}, {"loc": 1166, "ratio": 0.000027065240320764414, "language": "DIGITAL Command Language"}, {"loc": 329, "ratio": 0.000007636761634246563, "language": "Dockerfile"}, {"loc": 156, "ratio": 0.0000036210784648707107, "language": "SQLPL"}, {"loc": 144, "ratio": 0.000003342533967572964, "language": "Batchfile"}, {"loc": 80, "ratio": 0.0000018569633153183133, "language": "JavaScript"}, {"loc": 54, "ratio": 0.0000012534502378398615, "language": "HTML"}]</t>
  </si>
  <si>
    <t>v2.7.5</t>
  </si>
  <si>
    <t>a771ed93ab09691e53184c809d88a0f1073ef82d</t>
  </si>
  <si>
    <t>{"key": "gpl-3.0", "url": "https://api.github.com/licenses/gpl-3.0", "name": "GNU General Public License v3.0", "node_id": "MDc6TGljZW5zZTk=", "spdx_id": "GPL-3.0"}</t>
  </si>
  <si>
    <t>ansible</t>
  </si>
  <si>
    <t>{"id": 3638964, "url": "https://api.github.com/repos/ansible/ansible", "fork": false, "name": "ansible", "size": 148936, "forks": 13833, "owner": {"id": 1507452, "url": "https://api.github.com/users/ansible", "type": "Organization", "login": "ansible", "node_id": "MDEyOk9yZ2FuaXphdGlvbjE1MDc0NTI=", "html_url": "https://github.com/ansible", "gists_url": "https://api.github.com/users/ansible/gists{/gist_id}", "repos_url": "https://api.github.com/users/ansible/repos", "avatar_url": "https://avatars2.githubusercontent.com/u/1507452?v=4", "events_url": "https://api.github.com/users/ansible/events{/privacy}", "site_admin": false, "gravatar_id": "", "starred_url": "https://api.github.com/users/ansible/starred{/owner}{/repo}", "followers_url": "https://api.github.com/users/ansible/followers", "following_url": "https://api.github.com/users/ansible/following{/other_user}", "organizations_url": "https://api.github.com/users/ansible/orgs", "subscriptions_url": "https://api.github.com/users/ansible/subscriptions", "received_events_url": "https://api.github.com/users/ansible/received_events"}, "score": 1.0, "topics": ["ansible", "python"], "git_url": "git://github.com/ansible/ansible.git", "license": {"key": "gpl-3.0", "url": "https://api.github.com/licenses/gpl-3.0", "name": "GNU General Public License v3.0", "node_id": "MDc6TGljZW5zZTk=", "spdx_id": "GPL-3.0"}, "node_id": "MDEwOlJlcG9zaXRvcnkzNjM4OTY0", "private": false, "ssh_url": "git@github.com:ansible/ansible.git", "svn_url": "https://github.com/ansible/ansible", "archived": false, "has_wiki": false, "homepage": "https://www.ansible.com/", "html_url": "https://github.com/ansible/ansible", "keys_url": "https://api.github.com/repos/ansible/ansible/keys{/key_id}", "language": "Python", "tags_url": "https://api.github.com/repos/ansible/ansible/tags", "watchers": 34454, "blobs_url": "https://api.github.com/repos/ansible/ansible/git/blobs{/sha}", "clone_url": "https://github.com/ansible/ansible.git", "forks_url": "https://api.github.com/repos/ansible/ansible/forks", "full_name": "ansible/ansible", "has_pages": false, "hooks_url": "https://api.github.com/repos/ansible/ansible/hooks", "pulls_url": "https://api.github.com/repos/ansible/ansible/pulls{/number}", "pushed_at": "2018-12-24T18:05:42Z", "teams_url": "https://api.github.com/repos/ansible/ansible/teams", "trees_url": "https://api.github.com/repos/ansible/ansible/git/trees{/sha}", "created_at": "2012-03-06T14:58:02Z", "events_url": "https://api.github.com/repos/ansible/ansible/events", "has_issues": true, "issues_url": "https://api.github.com/repos/ansible/ansible/issues{/number}", "labels_url": "https://api.github.com/repos/ansible/ansible/labels{/name}", "merges_url": "https://api.github.com/repos/ansible/ansible/merges", "mirror_url": null, "updated_at": "2018-12-25T02:32:33Z", "archive_url": "https://api.github.com/repos/ansible/ansible/{archive_format}{/ref}", "commits_url": "https://api.github.com/repos/ansible/ansible/commits{/sha}", "compare_url": "https://api.github.com/repos/ansible/ansible/compare/{base}...{head}", "description": "Ansible is a radically simple IT automation platform that makes your applications and systems easier to deploy. Avoid writing scripts or custom code to deploy and update your applications — automate in a language that approaches plain English, using SSH, with no agents to install on remote systems. https://docs.ansible.com/ansible/", "forks_count": 13833, "open_issues": 5531, "permissions": {"pull": true, "push": false, "admin": false}, "branches_url": "https://api.github.com/repos/ansible/ansible/branches{/branch}", "comments_url": "https://api.github.com/repos/ansible/ansible/comments{/number}", "contents_url": "https://api.github.com/repos/ansible/ansible/contents/{+path}", "git_refs_url": "https://api.github.com/repos/ansible/ansible/git/refs{/sha}", "git_tags_url": "https://api.github.com/repos/ansible/ansible/git/tags{/sha}", "has_projects": true, "releases_url": "https://api.github.com/repos/ansible/ansible/releases{/id}", "statuses_url": "https://api.github.com/repos/ansible/ansible/statuses/{sha}", "assignees_url": "https://api.github.com/repos/ansible/ansible/assignees{/user}", "downloads_url": "https://api.github.com/repos/ansible/ansible/downloads", "has_downloads": true, "languages_url": "https://api.github.com/repos/ansible/ansible/languages", "default_branch": "devel", "milestones_url": "https://api.github.com/repos/ansible/ansible/milestones{/number}", "stargazers_url": "https://api.github.com/repos/ansible/ansible/stargazers", "watchers_count": 34454, "deployments_url": "https://api.github.com/repos/ansible/ansible/deployments", "git_commits_url": "https://api.github.com/repos/ansible/ansible/git/commits{/sha}", "subscribers_url": "https://api.github.com/repos/ansible/ansible/subscribers", "contributors_url": "https://api.github.com/repos/ansible/ansible/contributors", "issue_events_url": "https://api.github.com/repos/ansible/ansible/issues/events{/number}", "stargazers_count": 34454, "subscription_url": "https://api.github.com/repos/ansible/ansible/subscription", "collaborators_url": "https://api.github.com/repos/ansible/ansible/collaborators{/collaborator}", "issue_comment_url": "https://api.github.com/repos/ansible/ansible/issues/comments{/number}", "notifications_url": "https://api.github.com/repos/ansible/ansible/notifications{?since,all,participating}", "open_issues_count": 5531}</t>
  </si>
  <si>
    <t>Thu Dec 13 09:26:14 2018 -0800</t>
  </si>
  <si>
    <t>astropy/astropy</t>
  </si>
  <si>
    <t>Repository for the Astropy core package</t>
  </si>
  <si>
    <t>https://github.com/astropy/astropy</t>
  </si>
  <si>
    <t>"[\"astronomy\", \"python\", \"science\"]"</t>
  </si>
  <si>
    <t>[{"loc": 8946476, "ratio": 0.9540699379450304, "language": "Python"}, {"loc": 426997, "ratio": 0.0455358066452885, "language": "C"}, {"loc": 1172, "ratio": 0.0001249844036100444, "language": "HTML"}, {"loc": 1057, "ratio": 0.00011272057561076529, "language": "C++"}, {"loc": 853, "ratio": 0.0000909656111598702, "language": "TeX"}, {"loc": 615, "ratio": 0.00006558481930049258, "language": "Objective-C"}]</t>
  </si>
  <si>
    <t>v3.1</t>
  </si>
  <si>
    <t>743055cada122d6da8704ad28452806690679ef5</t>
  </si>
  <si>
    <t>{"key": "bsd-3-clause", "url": "https://api.github.com/licenses/bsd-3-clause", "name": "BSD 3-Clause \"New\" or \"Revised\" License", "node_id": "MDc6TGljZW5zZTU=", "spdx_id": "BSD-3-Clause"}</t>
  </si>
  <si>
    <t>astropy</t>
  </si>
  <si>
    <t>{"id": 2081289, "url": "https://api.github.com/repos/astropy/astropy", "fork": false, "name": "astropy", "size": 77648, "forks": 1001, "owner": {"id": 847984, "url": "https://api.github.com/users/astropy", "type": "Organization", "login": "astropy", "node_id": "MDEyOk9yZ2FuaXphdGlvbjg0Nzk4NA==", "html_url": "https://github.com/astropy", "gists_url": "https://api.github.com/users/astropy/gists{/gist_id}", "repos_url": "https://api.github.com/users/astropy/repos", "avatar_url": "https://avatars0.githubusercontent.com/u/847984?v=4", "events_url": "https://api.github.com/users/astropy/events{/privacy}", "site_admin": false, "gravatar_id": "", "starred_url": "https://api.github.com/users/astropy/starred{/owner}{/repo}", "followers_url": "https://api.github.com/users/astropy/followers", "following_url": "https://api.github.com/users/astropy/following{/other_user}", "organizations_url": "https://api.github.com/users/astropy/orgs", "subscriptions_url": "https://api.github.com/users/astropy/subscriptions", "received_events_url": "https://api.github.com/users/astropy/received_events"}, "score": 1.0, "topics": ["astronomy", "python", "science"], "git_url": "git://github.com/astropy/astropy.git", "license": {"key": "bsd-3-clause", "url": "https://api.github.com/licenses/bsd-3-clause", "name": "BSD 3-Clause \"New\" or \"Revised\" License", "node_id": "MDc6TGljZW5zZTU=", "spdx_id": "BSD-3-Clause"}, "node_id": "MDEwOlJlcG9zaXRvcnkyMDgxMjg5", "private": false, "ssh_url": "git@github.com:astropy/astropy.git", "svn_url": "https://github.com/astropy/astropy", "archived": false, "has_wiki": true, "homepage": "www.astropy.org", "html_url": "https://github.com/astropy/astropy", "keys_url": "https://api.github.com/repos/astropy/astropy/keys{/key_id}", "language": "Python", "tags_url": "https://api.github.com/repos/astropy/astropy/tags", "watchers": 1954, "blobs_url": "https://api.github.com/repos/astropy/astropy/git/blobs{/sha}", "clone_url": "https://github.com/astropy/astropy.git", "forks_url": "https://api.github.com/repos/astropy/astropy/forks", "full_name": "astropy/astropy", "has_pages": false, "hooks_url": "https://api.github.com/repos/astropy/astropy/hooks", "pulls_url": "https://api.github.com/repos/astropy/astropy/pulls{/number}", "pushed_at": "2018-12-24T18:22:17Z", "teams_url": "https://api.github.com/repos/astropy/astropy/teams", "trees_url": "https://api.github.com/repos/astropy/astropy/git/trees{/sha}", "created_at": "2011-07-21T01:33:49Z", "events_url": "https://api.github.com/repos/astropy/astropy/events", "has_issues": true, "issues_url": "https://api.github.com/repos/astropy/astropy/issues{/number}", "labels_url": "https://api.github.com/repos/astropy/astropy/labels{/name}", "merges_url": "https://api.github.com/repos/astropy/astropy/merges", "mirror_url": null, "updated_at": "2018-12-24T23:14:15Z", "archive_url": "https://api.github.com/repos/astropy/astropy/{archive_format}{/ref}", "commits_url": "https://api.github.com/repos/astropy/astropy/commits{/sha}", "compare_url": "https://api.github.com/repos/astropy/astropy/compare/{base}...{head}", "description": "Repository for the Astropy core package", "forks_count": 1001, "open_issues": 966, "permissions": {"pull": true, "push": false, "admin": false}, "branches_url": "https://api.github.com/repos/astropy/astropy/branches{/branch}", "comments_url": "https://api.github.com/repos/astropy/astropy/comments{/number}", "contents_url": "https://api.github.com/repos/astropy/astropy/contents/{+path}", "git_refs_url": "https://api.github.com/repos/astropy/astropy/git/refs{/sha}", "git_tags_url": "https://api.github.com/repos/astropy/astropy/git/tags{/sha}", "has_projects": true, "releases_url": "https://api.github.com/repos/astropy/astropy/releases{/id}", "statuses_url": "https://api.github.com/repos/astropy/astropy/statuses/{sha}", "assignees_url": "https://api.github.com/repos/astropy/astropy/assignees{/user}", "downloads_url": "https://api.github.com/repos/astropy/astropy/downloads", "has_downloads": true, "languages_url": "https://api.github.com/repos/astropy/astropy/languages", "default_branch": "master", "milestones_url": "https://api.github.com/repos/astropy/astropy/milestones{/number}", "stargazers_url": "https://api.github.com/repos/astropy/astropy/stargazers", "watchers_count": 1954, "deployments_url": "https://api.github.com/repos/astropy/astropy/deployments", "git_commits_url": "https://api.github.com/repos/astropy/astropy/git/commits{/sha}", "subscribers_url": "https://api.github.com/repos/astropy/astropy/subscribers", "contributors_url": "https://api.github.com/repos/astropy/astropy/contributors", "issue_events_url": "https://api.github.com/repos/astropy/astropy/issues/events{/number}", "stargazers_count": 1954, "subscription_url": "https://api.github.com/repos/astropy/astropy/subscription", "collaborators_url": "https://api.github.com/repos/astropy/astropy/collaborators{/collaborator}", "issue_comment_url": "https://api.github.com/repos/astropy/astropy/issues/comments{/number}", "notifications_url": "https://api.github.com/repos/astropy/astropy/notifications{?since,all,participating}", "open_issues_count": 966}</t>
  </si>
  <si>
    <t>Wed Dec 5 20:30:15 2018 -0700</t>
  </si>
  <si>
    <t>crossbario/autobahn-python</t>
  </si>
  <si>
    <t>WebSocket and WAMP in Python for Twisted and asyncio</t>
  </si>
  <si>
    <t>https://github.com/crossbario/autobahn-python</t>
  </si>
  <si>
    <t>"[\"autobahn\", \"pubsub\", \"python\", \"real-time\", \"rpc\", \"wamp\", \"websocket\"]"</t>
  </si>
  <si>
    <t>[{"loc": 1391161, "ratio": 0.95890026661373, "language": "Python"}, {"loc": 40470, "ratio": 0.027895185237264163, "language": "Makefile"}, {"loc": 17063, "ratio": 0.011761194605965862, "language": "C"}, {"loc": 2094, "ratio": 0.0014433535430400583, "language": "Shell"}]</t>
  </si>
  <si>
    <t>v18.12.1</t>
  </si>
  <si>
    <t>bf699dbb03b74dc066830ec426d866af4e704e60</t>
  </si>
  <si>
    <t>{"key": "mit", "url": "https://api.github.com/licenses/mit", "name": "MIT License", "node_id": "MDc6TGljZW5zZTEz", "spdx_id": "MIT"}</t>
  </si>
  <si>
    <t>autobahn-python</t>
  </si>
  <si>
    <t>{"id": 2113510, "url": "https://api.github.com/repos/crossbario/autobahn-python", "fork": false, "name": "autobahn-python", "size": 12528, "forks": 550, "owner": {"id": 5656948, "url": "https://api.github.com/users/crossbario", "type": "Organization", "login": "crossbario", "node_id": "MDEyOk9yZ2FuaXphdGlvbjU2NTY5NDg=", "html_url": "https://github.com/crossbario", "gists_url": "https://api.github.com/users/crossbario/gists{/gist_id}", "repos_url": "https://api.github.com/users/crossbario/repos", "avatar_url": "https://avatars2.githubusercontent.com/u/5656948?v=4", "events_url": "https://api.github.com/users/crossbario/events{/privacy}", "site_admin": false, "gravatar_id": "", "starred_url": "https://api.github.com/users/crossbario/starred{/owner}{/repo}", "followers_url": "https://api.github.com/users/crossbario/followers", "following_url": "https://api.github.com/users/crossbario/following{/other_user}", "organizations_url": "https://api.github.com/users/crossbario/orgs", "subscriptions_url": "https://api.github.com/users/crossbario/subscriptions", "received_events_url": "https://api.github.com/users/crossbario/received_events"}, "score": 1.0, "topics": ["autobahn", "pubsub", "python", "real-time", "rpc", "wamp", "websocket"], "git_url": "git://github.com/crossbario/autobahn-python.git", "license": {"key": "mit", "url": "https://api.github.com/licenses/mit", "name": "MIT License", "node_id": "MDc6TGljZW5zZTEz", "spdx_id": "MIT"}, "node_id": "MDEwOlJlcG9zaXRvcnkyMTEzNTEw", "private": false, "ssh_url": "git@github.com:crossbario/autobahn-python.git", "svn_url": "https://github.com/crossbario/autobahn-python", "archived": false, "has_wiki": true, "homepage": "http://crossbar.io/autobahn", "html_url": "https://github.com/crossbario/autobahn-python", "keys_url": "https://api.github.com/repos/crossbario/autobahn-python/keys{/key_id}", "language": "Python", "tags_url": "https://api.github.com/repos/crossbario/autobahn-python/tags", "watchers": 1933, "blobs_url": "https://api.github.com/repos/crossbario/autobahn-python/git/blobs{/sha}", "clone_url": "https://github.com/crossbario/autobahn-python.git", "forks_url": "https://api.github.com/repos/crossbario/autobahn-python/forks", "full_name": "crossbario/autobahn-python", "has_pages": false, "hooks_url": "https://api.github.com/repos/crossbario/autobahn-python/hooks", "pulls_url": "https://api.github.com/repos/crossbario/autobahn-python/pulls{/number}", "pushed_at": "2018-12-17T17:22:30Z", "teams_url": "https://api.github.com/repos/crossbario/autobahn-python/teams", "trees_url": "https://api.github.com/repos/crossbario/autobahn-python/git/trees{/sha}", "created_at": "2011-07-27T15:22:13Z", "events_url": "https://api.github.com/repos/crossbario/autobahn-python/events", "has_issues": true, "issues_url": "https://api.github.com/repos/crossbario/autobahn-python/issues{/number}", "labels_url": "https://api.github.com/repos/crossbario/autobahn-python/labels{/name}", "merges_url": "https://api.github.com/repos/crossbario/autobahn-python/merges", "mirror_url": null, "updated_at": "2018-12-21T15:11:57Z", "archive_url": "https://api.github.com/repos/crossbario/autobahn-python/{archive_format}{/ref}", "commits_url": "https://api.github.com/repos/crossbario/autobahn-python/commits{/sha}", "compare_url": "https://api.github.com/repos/crossbario/autobahn-python/compare/{base}...{head}", "description": "WebSocket and WAMP in Python for Twisted and asyncio", "forks_count": 550, "open_issues": 103, "permissions": {"pull": true, "push": false, "admin": false}, "branches_url": "https://api.github.com/repos/crossbario/autobahn-python/branches{/branch}", "comments_url": "https://api.github.com/repos/crossbario/autobahn-python/comments{/number}", "contents_url": "https://api.github.com/repos/crossbario/autobahn-python/contents/{+path}", "git_refs_url": "https://api.github.com/repos/crossbario/autobahn-python/git/refs{/sha}", "git_tags_url": "https://api.github.com/repos/crossbario/autobahn-python/git/tags{/sha}", "has_projects": true, "releases_url": "https://api.github.com/repos/crossbario/autobahn-python/releases{/id}", "statuses_url": "https://api.github.com/repos/crossbario/autobahn-python/statuses/{sha}", "assignees_url": "https://api.github.com/repos/crossbario/autobahn-python/assignees{/user}", "downloads_url": "https://api.github.com/repos/crossbario/autobahn-python/downloads", "has_downloads": true, "languages_url": "https://api.github.com/repos/crossbario/autobahn-python/languages", "default_branch": "master", "milestones_url": "https://api.github.com/repos/crossbario/autobahn-python/milestones{/number}", "stargazers_url": "https://api.github.com/repos/crossbario/autobahn-python/stargazers", "watchers_count": 1933, "deployments_url": "https://api.github.com/repos/crossbario/autobahn-python/deployments", "git_commits_url": "https://api.github.com/repos/crossbario/autobahn-python/git/commits{/sha}", "subscribers_url": "https://api.github.com/repos/crossbario/autobahn-python/subscribers", "contributors_url": "https://api.github.com/repos/crossbario/autobahn-python/contributors", "issue_events_url": "https://api.github.com/repos/crossbario/autobahn-python/issues/events{/number}", "stargazers_count": 1933, "subscription_url": "https://api.github.com/repos/crossbario/autobahn-python/subscription", "collaborators_url": "https://api.github.com/repos/crossbario/autobahn-python/collaborators{/collaborator}", "issue_comment_url": "https://api.github.com/repos/crossbario/autobahn-python/issues/comments{/number}", "notifications_url": "https://api.github.com/repos/crossbario/autobahn-python/notifications{?since,all,participating}", "open_issues_count": 103}</t>
  </si>
  <si>
    <t>Mon Dec 17 18:21:13 2018 +0100</t>
  </si>
  <si>
    <t>aws/aws-cli</t>
  </si>
  <si>
    <t>Universal Command Line Interface for Amazon Web Services</t>
  </si>
  <si>
    <t>https://github.com/aws/aws-cli</t>
  </si>
  <si>
    <t>"[\"aws\", \"aws-cli\", \"cloud\", \"cloud-management\"]"</t>
  </si>
  <si>
    <t>[{"loc": 3548203, "ratio": 0.9990879760953438, "language": "Python"}, {"loc": 1807, "ratio": 0.0005088074083710222, "language": "Shell"}, {"loc": 1432, "ratio": 0.0004032164962851709, "language": "Batchfile"}]</t>
  </si>
  <si>
    <t>1.16.96</t>
  </si>
  <si>
    <t>8bae3a2a1a20c56e2f7fbd72a2593b5252b323d9</t>
  </si>
  <si>
    <t>{"key": "other", "url": null, "name": "Other", "node_id": "MDc6TGljZW5zZTA=", "spdx_id": "NOASSERTION"}</t>
  </si>
  <si>
    <t>aws-cli</t>
  </si>
  <si>
    <t>{"id": 6780767, "url": "https://api.github.com/repos/aws/aws-cli", "fork": false, "name": "aws-cli", "size": 17717, "forks": 1529, "owner": {"id": 2232217, "url": "https://api.github.com/users/aws", "type": "Organization", "login": "aws", "node_id": "MDEyOk9yZ2FuaXphdGlvbjIyMzIyMTc=", "html_url": "https://github.com/aws", "gists_url": "https://api.github.com/users/aws/gists{/gist_id}", "repos_url": "https://api.github.com/users/aws/repos", "avatar_url": "https://avatars3.githubusercontent.com/u/2232217?v=4", "events_url": "https://api.github.com/users/aws/events{/privacy}", "site_admin": false, "gravatar_id": "", "starred_url": "https://api.github.com/users/aws/starred{/owner}{/repo}", "followers_url": "https://api.github.com/users/aws/followers", "following_url": "https://api.github.com/users/aws/following{/other_user}", "organizations_url": "https://api.github.com/users/aws/orgs", "subscriptions_url": "https://api.github.com/users/aws/subscriptions", "received_events_url": "https://api.github.com/users/aws/received_events"}, "score": 1.0, "topics": ["aws", "aws-cli", "cloud", "cloud-management"], "git_url": "git://github.com/aws/aws-cli.git", "license": {"key": "other", "url": null, "name": "Other", "node_id": "MDc6TGljZW5zZTA=", "spdx_id": "NOASSERTION"}, "node_id": "MDEwOlJlcG9zaXRvcnk2NzgwNzY3", "private": false, "ssh_url": "git@github.com:aws/aws-cli.git", "svn_url": "https://github.com/aws/aws-cli", "archived": false, "has_wiki": false, "homepage": null, "html_url": "https://github.com/aws/aws-cli", "keys_url": "https://api.github.com/repos/aws/aws-cli/keys{/key_id}", "language": "Python", "tags_url": "https://api.github.com/repos/aws/aws-cli/tags", "watchers": 7340, "blobs_url": "https://api.github.com/repos/aws/aws-cli/git/blobs{/sha}", "clone_url": "https://github.com/aws/aws-cli.git", "forks_url": "https://api.github.com/repos/aws/aws-cli/forks", "full_name": "aws/aws-cli", "has_pages": false, "hooks_url": "https://api.github.com/repos/aws/aws-cli/hooks", "pulls_url": "https://api.github.com/repos/aws/aws-cli/pulls{/number}", "pushed_at": "2018-12-21T23:06:05Z", "teams_url": "https://api.github.com/repos/aws/aws-cli/teams", "trees_url": "https://api.github.com/repos/aws/aws-cli/git/trees{/sha}", "created_at": "2012-11-20T16:07:36Z", "events_url": "https://api.github.com/repos/aws/aws-cli/events", "has_issues": true, "issues_url": "https://api.github.com/repos/aws/aws-cli/issues{/number}", "labels_url": "https://api.github.com/repos/aws/aws-cli/labels{/name}", "merges_url": "https://api.github.com/repos/aws/aws-cli/merges", "mirror_url": null, "updated_at": "2018-12-24T17:08:06Z", "archive_url": "https://api.github.com/repos/aws/aws-cli/{archive_format}{/ref}", "commits_url": "https://api.github.com/repos/aws/aws-cli/commits{/sha}", "compare_url": "https://api.github.com/repos/aws/aws-cli/compare/{base}...{head}", "description": "Universal Command Line Interface for Amazon Web Services", "forks_count": 1529, "open_issues": 480, "permissions": {"pull": true, "push": false, "admin": false}, "branches_url": "https://api.github.com/repos/aws/aws-cli/branches{/branch}", "comments_url": "https://api.github.com/repos/aws/aws-cli/comments{/number}", "contents_url": "https://api.github.com/repos/aws/aws-cli/contents/{+path}", "git_refs_url": "https://api.github.com/repos/aws/aws-cli/git/refs{/sha}", "git_tags_url": "https://api.github.com/repos/aws/aws-cli/git/tags{/sha}", "has_projects": true, "releases_url": "https://api.github.com/repos/aws/aws-cli/releases{/id}", "statuses_url": "https://api.github.com/repos/aws/aws-cli/statuses/{sha}", "assignees_url": "https://api.github.com/repos/aws/aws-cli/assignees{/user}", "downloads_url": "https://api.github.com/repos/aws/aws-cli/downloads", "has_downloads": true, "languages_url": "https://api.github.com/repos/aws/aws-cli/languages", "default_branch": "develop", "milestones_url": "https://api.github.com/repos/aws/aws-cli/milestones{/number}", "stargazers_url": "https://api.github.com/repos/aws/aws-cli/stargazers", "watchers_count": 7340, "deployments_url": "https://api.github.com/repos/aws/aws-cli/deployments", "git_commits_url": "https://api.github.com/repos/aws/aws-cli/git/commits{/sha}", "subscribers_url": "https://api.github.com/repos/aws/aws-cli/subscribers", "contributors_url": "https://api.github.com/repos/aws/aws-cli/contributors", "issue_events_url": "https://api.github.com/repos/aws/aws-cli/issues/events{/number}", "stargazers_count": 7340, "subscription_url": "https://api.github.com/repos/aws/aws-cli/subscription", "collaborators_url": "https://api.github.com/repos/aws/aws-cli/collaborators{/collaborator}", "issue_comment_url": "https://api.github.com/repos/aws/aws-cli/issues/comments{/number}", "notifications_url": "https://api.github.com/repos/aws/aws-cli/notifications{?since,all,participating}", "open_issues_count": 480}</t>
  </si>
  <si>
    <t>Fri Jan 25 14:56:01 2019 -0800</t>
  </si>
  <si>
    <t>beetbox/beets</t>
  </si>
  <si>
    <t>music library manager and MusicBrainz tagger</t>
  </si>
  <si>
    <t>https://github.com/beetbox/beets</t>
  </si>
  <si>
    <t>"[\"cli\", \"music\", \"music-library\", \"musicbrainz\", \"python\"]"</t>
  </si>
  <si>
    <t>[{"loc": 1942780, "ratio": 0.9512091467427067, "language": "Python"}, {"loc": 85947, "ratio": 0.04208071553912199, "language": "JavaScript"}, {"loc": 7448, "ratio": 0.0036466330335599914, "language": "Shell"}, {"loc": 3306, "ratio": 0.001618658540406731, "language": "HTML"}, {"loc": 2951, "ratio": 0.0014448461442045561, "language": "CSS"}]</t>
  </si>
  <si>
    <t>v1.4.7</t>
  </si>
  <si>
    <t>a469b3284ef09d5d4be8610dd9cd34cf0283a91a</t>
  </si>
  <si>
    <t>beets</t>
  </si>
  <si>
    <t>{"id": 827590, "url": "https://api.github.com/repos/beetbox/beets", "fork": false, "name": "beets", "size": 17991, "forks": 1492, "owner": {"id": 15920313, "url": "https://api.github.com/users/beetbox", "type": "Organization", "login": "beetbox", "node_id": "MDEyOk9yZ2FuaXphdGlvbjE1OTIwMzEz", "html_url": "https://github.com/beetbox", "gists_url": "https://api.github.com/users/beetbox/gists{/gist_id}", "repos_url": "https://api.github.com/users/beetbox/repos", "avatar_url": "https://avatars1.githubusercontent.com/u/15920313?v=4", "events_url": "https://api.github.com/users/beetbox/events{/privacy}", "site_admin": false, "gravatar_id": "", "starred_url": "https://api.github.com/users/beetbox/starred{/owner}{/repo}", "followers_url": "https://api.github.com/users/beetbox/followers", "following_url": "https://api.github.com/users/beetbox/following{/other_user}", "organizations_url": "https://api.github.com/users/beetbox/orgs", "subscriptions_url": "https://api.github.com/users/beetbox/subscriptions", "received_events_url": "https://api.github.com/users/beetbox/received_events"}, "score": 1.0, "topics": ["cli", "music", "music-library", "musicbrainz", "python"], "git_url": "git://github.com/beetbox/beets.git", "license": {"key": "mit", "url": "https://api.github.com/licenses/mit", "name": "MIT License", "node_id": "MDc6TGljZW5zZTEz", "spdx_id": "MIT"}, "node_id": "MDEwOlJlcG9zaXRvcnk4Mjc1OTA=", "private": false, "ssh_url": "git@github.com:beetbox/beets.git", "svn_url": "https://github.com/beetbox/beets", "archived": false, "has_wiki": true, "homepage": "http://beets.io/", "html_url": "https://github.com/beetbox/beets", "keys_url": "https://api.github.com/repos/beetbox/beets/keys{/key_id}", "language": "Python", "tags_url": "https://api.github.com/repos/beetbox/beets/tags", "watchers": 8410, "blobs_url": "https://api.github.com/repos/beetbox/beets/git/blobs{/sha}", "clone_url": "https://github.com/beetbox/beets.git", "forks_url": "https://api.github.com/repos/beetbox/beets/forks", "full_name": "beetbox/beets", "has_pages": true, "hooks_url": "https://api.github.com/repos/beetbox/beets/hooks", "pulls_url": "https://api.github.com/repos/beetbox/beets/pulls{/number}", "pushed_at": "2018-12-21T16:45:41Z", "teams_url": "https://api.github.com/repos/beetbox/beets/teams", "trees_url": "https://api.github.com/repos/beetbox/beets/git/trees{/sha}", "created_at": "2010-08-09T23:17:20Z", "events_url": "https://api.github.com/repos/beetbox/beets/events", "has_issues": true, "issues_url": "https://api.github.com/repos/beetbox/beets/issues{/number}", "labels_url": "https://api.github.com/repos/beetbox/beets/labels{/name}", "merges_url": "https://api.github.com/repos/beetbox/beets/merges", "mirror_url": null, "updated_at": "2018-12-24T18:23:56Z", "archive_url": "https://api.github.com/repos/beetbox/beets/{archive_format}{/ref}", "commits_url": "https://api.github.com/repos/beetbox/beets/commits{/sha}", "compare_url": "https://api.github.com/repos/beetbox/beets/compare/{base}...{head}", "description": "music library manager and MusicBrainz tagger", "forks_count": 1492, "open_issues": 631, "permissions": {"pull": true, "push": false, "admin": false}, "branches_url": "https://api.github.com/repos/beetbox/beets/branches{/branch}", "comments_url": "https://api.github.com/repos/beetbox/beets/comments{/number}", "contents_url": "https://api.github.com/repos/beetbox/beets/contents/{+path}", "git_refs_url": "https://api.github.com/repos/beetbox/beets/git/refs{/sha}", "git_tags_url": "https://api.github.com/repos/beetbox/beets/git/tags{/sha}", "has_projects": true, "releases_url": "https://api.github.com/repos/beetbox/beets/releases{/id}", "statuses_url": "https://api.github.com/repos/beetbox/beets/statuses/{sha}", "assignees_url": "https://api.github.com/repos/beetbox/beets/assignees{/user}", "downloads_url": "https://api.github.com/repos/beetbox/beets/downloads", "has_downloads": false, "languages_url": "https://api.github.com/repos/beetbox/beets/languages", "default_branch": "master", "milestones_url": "https://api.github.com/repos/beetbox/beets/milestones{/number}", "stargazers_url": "https://api.github.com/repos/beetbox/beets/stargazers", "watchers_count": 8410, "deployments_url": "https://api.github.com/repos/beetbox/beets/deployments", "git_commits_url": "https://api.github.com/repos/beetbox/beets/git/commits{/sha}", "subscribers_url": "https://api.github.com/repos/beetbox/beets/subscribers", "contributors_url": "https://api.github.com/repos/beetbox/beets/contributors", "issue_events_url": "https://api.github.com/repos/beetbox/beets/issues/events{/number}", "stargazers_count": 8410, "subscription_url": "https://api.github.com/repos/beetbox/beets/subscription", "collaborators_url": "https://api.github.com/repos/beetbox/beets/collaborators{/collaborator}", "issue_comment_url": "https://api.github.com/repos/beetbox/beets/issues/comments{/number}", "notifications_url": "https://api.github.com/repos/beetbox/beets/notifications{?since,all,participating}", "open_issues_count": 631}</t>
  </si>
  <si>
    <t>Tue May 29 16:07:00 2018 -0400</t>
  </si>
  <si>
    <t>biopython/biopython</t>
  </si>
  <si>
    <t>Official git repository for Biopython (converted from CVS)</t>
  </si>
  <si>
    <t>https://github.com/biopython/biopython</t>
  </si>
  <si>
    <t>"[]"</t>
  </si>
  <si>
    <t>[{"loc": 11778623, "ratio": 0.9081052704943539, "language": "Python"}, {"loc": 601577, "ratio": 0.04638023004116711, "language": "C"}, {"loc": 454926, "ratio": 0.035073768664207555, "language": "Parrot"}, {"loc": 75122, "ratio": 0.0057917367870655885, "language": "HTML"}, {"loc": 43350, "ratio": 0.0033421872383495284, "language": "PLpgSQL"}, {"loc": 8928, "ratio": 0.0006883286658358614, "language": "Nu"}, {"loc": 5568, "ratio": 0.00042928024320946194, "language": "Gnuplot"}, {"loc": 1927, "ratio": 0.00014856735428603324, "language": "Prolog"}, {"loc": 527, "ratio": 0.00004063051152503348, "language": "Roff"}]</t>
  </si>
  <si>
    <t>biopython-173</t>
  </si>
  <si>
    <t>9c4785fc9eaf8a3bc436c6c0b16e7a05019cade1</t>
  </si>
  <si>
    <t>biopython</t>
  </si>
  <si>
    <t>{"id": 151541, "url": "https://api.github.com/repos/biopython/biopython", "fork": false, "name": "biopython", "size": 47835, "forks": 829, "owner": {"id": 54555, "url": "https://api.github.com/users/biopython", "type": "Organization", "login": "biopython", "node_id": "MDEyOk9yZ2FuaXphdGlvbjU0NTU1", "html_url": "https://github.com/biopython", "gists_url": "https://api.github.com/users/biopython/gists{/gist_id}", "repos_url": "https://api.github.com/users/biopython/repos", "avatar_url": "https://avatars3.githubusercontent.com/u/54555?v=4", "events_url": "https://api.github.com/users/biopython/events{/privacy}", "site_admin": false, "gravatar_id": "", "starred_url": "https://api.github.com/users/biopython/starred{/owner}{/repo}", "followers_url": "https://api.github.com/users/biopython/followers", "following_url": "https://api.github.com/users/biopython/following{/other_user}", "organizations_url": "https://api.github.com/users/biopython/orgs", "subscriptions_url": "https://api.github.com/users/biopython/subscriptions", "received_events_url": "https://api.github.com/users/biopython/received_events"}, "score": 1.0, "topics": [], "git_url": "git://github.com/biopython/biopython.git", "license": {"key": "other", "url": null, "name": "Other", "node_id": "MDc6TGljZW5zZTA=", "spdx_id": "NOASSERTION"}, "node_id": "MDEwOlJlcG9zaXRvcnkxNTE1NDE=", "private": false, "ssh_url": "git@github.com:biopython/biopython.git", "svn_url": "https://github.com/biopython/biopython", "archived": false, "has_wiki": false, "homepage": "http://biopython.org/", "html_url": "https://github.com/biopython/biopython", "keys_url": "https://api.github.com/repos/biopython/biopython/keys{/key_id}", "language": "Python", "tags_url": "https://api.github.com/repos/biopython/biopython/tags", "watchers": 1581, "blobs_url": "https://api.github.com/repos/biopython/biopython/git/blobs{/sha}", "clone_url": "https://github.com/biopython/biopython.git", "forks_url": "https://api.github.com/repos/biopython/biopython/forks", "full_name": "biopython/biopython", "has_pages": false, "hooks_url": "https://api.github.com/repos/biopython/biopython/hooks", "pulls_url": "https://api.github.com/repos/biopython/biopython/pulls{/number}", "pushed_at": "2018-12-24T14:27:13Z", "teams_url": "https://api.github.com/repos/biopython/biopython/teams", "trees_url": "https://api.github.com/repos/biopython/biopython/git/trees{/sha}", "created_at": "2009-03-15T21:09:53Z", "events_url": "https://api.github.com/repos/biopython/biopython/events", "has_issues": true, "issues_url": "https://api.github.com/repos/biopython/biopython/issues{/number}", "labels_url": "https://api.github.com/repos/biopython/biopython/labels{/name}", "merges_url": "https://api.github.com/repos/biopython/biopython/merges", "mirror_url": null, "updated_at": "2018-12-24T11:29:50Z", "archive_url": "https://api.github.com/repos/biopython/biopython/{archive_format}{/ref}", "commits_url": "https://api.github.com/repos/biopython/biopython/commits{/sha}", "compare_url": "https://api.github.com/repos/biopython/biopython/compare/{base}...{head}", "description": "Official git repository for Biopython (converted from CVS)", "forks_count": 829, "open_issues": 334, "permissions": {"pull": true, "push": false, "admin": false}, "branches_url": "https://api.github.com/repos/biopython/biopython/branches{/branch}", "comments_url": "https://api.github.com/repos/biopython/biopython/comments{/number}", "contents_url": "https://api.github.com/repos/biopython/biopython/contents/{+path}", "git_refs_url": "https://api.github.com/repos/biopython/biopython/git/refs{/sha}", "git_tags_url": "https://api.github.com/repos/biopython/biopython/git/tags{/sha}", "has_projects": false, "releases_url": "https://api.github.com/repos/biopython/biopython/releases{/id}", "statuses_url": "https://api.github.com/repos/biopython/biopython/statuses/{sha}", "assignees_url": "https://api.github.com/repos/biopython/biopython/assignees{/user}", "downloads_url": "https://api.github.com/repos/biopython/biopython/downloads", "has_downloads": false, "languages_url": "https://api.github.com/repos/biopython/biopython/languages", "default_branch": "master", "milestones_url": "https://api.github.com/repos/biopython/biopython/milestones{/number}", "stargazers_url": "https://api.github.com/repos/biopython/biopython/stargazers", "watchers_count": 1581, "deployments_url": "https://api.github.com/repos/biopython/biopython/deployments", "git_commits_url": "https://api.github.com/repos/biopython/biopython/git/commits{/sha}", "subscribers_url": "https://api.github.com/repos/biopython/biopython/subscribers", "contributors_url": "https://api.github.com/repos/biopython/biopython/contributors", "issue_events_url": "https://api.github.com/repos/biopython/biopython/issues/events{/number}", "stargazers_count": 1581, "subscription_url": "https://api.github.com/repos/biopython/biopython/subscription", "collaborators_url": "https://api.github.com/repos/biopython/biopython/collaborators{/collaborator}", "issue_comment_url": "https://api.github.com/repos/biopython/biopython/issues/comments{/number}", "notifications_url": "https://api.github.com/repos/biopython/biopython/notifications{?since,all,participating}", "open_issues_count": 334}</t>
  </si>
  <si>
    <t>Tue Dec 18 11:40:50 2018 +0000</t>
  </si>
  <si>
    <t>boto/boto</t>
  </si>
  <si>
    <t>For the latest version of boto, see https://github.com/boto/boto3 -- Python interface to Amazon Web Services</t>
  </si>
  <si>
    <t>https://github.com/boto/boto</t>
  </si>
  <si>
    <t>[{"loc": 6684894, "ratio": 1.0, "language": "Python"}]</t>
  </si>
  <si>
    <t>v2.13.2</t>
  </si>
  <si>
    <t>1ab0270cceca3ff30f5abb23951a6fb991ed3da4</t>
  </si>
  <si>
    <t>boto</t>
  </si>
  <si>
    <t>{"id": 771016, "url": "https://api.github.com/repos/boto/boto", "fork": false, "name": "boto", "size": 15822, "forks": 2264, "owner": {"id": 327752, "url": "https://api.github.com/users/boto", "type": "Organization", "login": "boto", "node_id": "MDEyOk9yZ2FuaXphdGlvbjMyNzc1Mg==", "html_url": "https://github.com/boto", "gists_url": "https://api.github.com/users/boto/gists{/gist_id}", "repos_url": "https://api.github.com/users/boto/repos", "avatar_url": "https://avatars2.githubusercontent.com/u/327752?v=4", "events_url": "https://api.github.com/users/boto/events{/privacy}", "site_admin": false, "gravatar_id": "", "starred_url": "https://api.github.com/users/boto/starred{/owner}{/repo}", "followers_url": "https://api.github.com/users/boto/followers", "following_url": "https://api.github.com/users/boto/following{/other_user}", "organizations_url": "https://api.github.com/users/boto/orgs", "subscriptions_url": "https://api.github.com/users/boto/subscriptions", "received_events_url": "https://api.github.com/users/boto/received_events"}, "score": 1.0, "topics": [], "git_url": "git://github.com/boto/boto.git", "license": {"key": "other", "url": null, "name": "Other", "node_id": "MDc6TGljZW5zZTA=", "spdx_id": "NOASSERTION"}, "node_id": "MDEwOlJlcG9zaXRvcnk3NzEwMTY=", "private": false, "ssh_url": "git@github.com:boto/boto.git", "svn_url": "https://github.com/boto/boto", "archived": false, "has_wiki": false, "homepage": "http://docs.pythonboto.org/", "html_url": "https://github.com/boto/boto", "keys_url": "https://api.github.com/repos/boto/boto/keys{/key_id}", "language": "Python", "tags_url": "https://api.github.com/repos/boto/boto/tags", "watchers": 6258, "blobs_url": "https://api.github.com/repos/boto/boto/git/blobs{/sha}", "clone_url": "https://github.com/boto/boto.git", "forks_url": "https://api.github.com/repos/boto/boto/forks", "full_name": "boto/boto", "has_pages": false, "hooks_url": "https://api.github.com/repos/boto/boto/hooks", "pulls_url": "https://api.github.com/repos/boto/boto/pulls{/number}", "pushed_at": "2018-11-04T22:09:07Z", "teams_url": "https://api.github.com/repos/boto/boto/teams", "trees_url": "https://api.github.com/repos/boto/boto/git/trees{/sha}", "created_at": "2010-07-12T19:15:33Z", "events_url": "https://api.github.com/repos/boto/boto/events", "has_issues": true, "issues_url": "https://api.github.com/repos/boto/boto/issues{/number}", "labels_url": "https://api.github.com/repos/boto/boto/labels{/name}", "merges_url": "https://api.github.com/repos/boto/boto/merges", "mirror_url": null, "updated_at": "2018-12-22T20:23:36Z", "archive_url": "https://api.github.com/repos/boto/boto/{archive_format}{/ref}", "commits_url": "https://api.github.com/repos/boto/boto/commits{/sha}", "compare_url": "https://api.github.com/repos/boto/boto/compare/{base}...{head}", "description": "For the latest version of boto, see https://github.com/boto/boto3 -- Python interface to Amazon Web Services", "forks_count": 2264, "open_issues": 1161, "permissions": {"pull": true, "push": false, "admin": false}, "branches_url": "https://api.github.com/repos/boto/boto/branches{/branch}", "comments_url": "https://api.github.com/repos/boto/boto/comments{/number}", "contents_url": "https://api.github.com/repos/boto/boto/contents/{+path}", "git_refs_url": "https://api.github.com/repos/boto/boto/git/refs{/sha}", "git_tags_url": "https://api.github.com/repos/boto/boto/git/tags{/sha}", "has_projects": true, "releases_url": "https://api.github.com/repos/boto/boto/releases{/id}", "statuses_url": "https://api.github.com/repos/boto/boto/statuses/{sha}", "assignees_url": "https://api.github.com/repos/boto/boto/assignees{/user}", "downloads_url": "https://api.github.com/repos/boto/boto/downloads", "has_downloads": true, "languages_url": "https://api.github.com/repos/boto/boto/languages", "default_branch": "develop", "milestones_url": "https://api.github.com/repos/boto/boto/milestones{/number}", "stargazers_url": "https://api.github.com/repos/boto/boto/stargazers", "watchers_count": 6258, "deployments_url": "https://api.github.com/repos/boto/boto/deployments", "git_commits_url": "https://api.github.com/repos/boto/boto/git/commits{/sha}", "subscribers_url": "https://api.github.com/repos/boto/boto/subscribers", "contributors_url": "https://api.github.com/repos/boto/boto/contributors", "issue_events_url": "https://api.github.com/repos/boto/boto/issues/events{/number}", "stargazers_count": 6258, "subscription_url": "https://api.github.com/repos/boto/boto/subscription", "collaborators_url": "https://api.github.com/repos/boto/boto/collaborators{/collaborator}", "issue_comment_url": "https://api.github.com/repos/boto/boto/issues/comments{/number}", "notifications_url": "https://api.github.com/repos/boto/boto/notifications{?since,all,participating}", "open_issues_count": 1161}</t>
  </si>
  <si>
    <t>Mon Sep 16 14:42:28 2013 -0700</t>
  </si>
  <si>
    <t>buildbot/buildbot</t>
  </si>
  <si>
    <t>Python-based continuous integration testing framework; your pull requests are more than welcome!</t>
  </si>
  <si>
    <t>https://github.com/buildbot/buildbot</t>
  </si>
  <si>
    <t>"[\"ci\", \"ci-framework\", \"continuous-integration\", \"python\"]"</t>
  </si>
  <si>
    <t>[{"loc": 6760895, "ratio": 0.9256063013944685, "language": "Python"}, {"loc": 319909, "ratio": 0.043797424197950574, "language": "CoffeeScript"}, {"loc": 64787, "ratio": 0.008869721456766217, "language": "RAML"}, {"loc": 52025, "ratio": 0.007122528574995948, "language": "HTML"}, {"loc": 38942, "ratio": 0.005331388904709124, "language": "TypeScript"}, {"loc": 19710, "ratio": 0.0026984149584463263, "language": "CSS"}, {"loc": 15095, "ratio": 0.0020665943073438506, "language": "Shell"}, {"loc": 12185, "ratio": 0.0016681981871470566, "language": "Makefile"}, {"loc": 12137, "ratio": 0.001661626704752058, "language": "Roff"}, {"loc": 4991, "ratio": 0.0006832972631966319, "language": "Dockerfile"}, {"loc": 3612, "ratio": 0.0004945040502236495, "language": "JavaScript"}]</t>
  </si>
  <si>
    <t>v1.7.0</t>
  </si>
  <si>
    <t>8f5fb0a3e18b526dc289975b8c157b8e7196a095</t>
  </si>
  <si>
    <t>{"key": "gpl-2.0", "url": "https://api.github.com/licenses/gpl-2.0", "name": "GNU General Public License v2.0", "node_id": "MDc6TGljZW5zZTg=", "spdx_id": "GPL-2.0"}</t>
  </si>
  <si>
    <t>buildbot</t>
  </si>
  <si>
    <t>{"id": 760165, "url": "https://api.github.com/repos/buildbot/buildbot", "fork": false, "name": "buildbot", "size": 48804, "forks": 1308, "owner": {"id": 324515, "url": "https://api.github.com/users/buildbot", "type": "Organization", "login": "buildbot", "node_id": "MDEyOk9yZ2FuaXphdGlvbjMyNDUxNQ==", "html_url": "https://github.com/buildbot", "gists_url": "https://api.github.com/users/buildbot/gists{/gist_id}", "repos_url": "https://api.github.com/users/buildbot/repos", "avatar_url": "https://avatars2.githubusercontent.com/u/324515?v=4", "events_url": "https://api.github.com/users/buildbot/events{/privacy}", "site_admin": false, "gravatar_id": "", "starred_url": "https://api.github.com/users/buildbot/starred{/owner}{/repo}", "followers_url": "https://api.github.com/users/buildbot/followers", "following_url": "https://api.github.com/users/buildbot/following{/other_user}", "organizations_url": "https://api.github.com/users/buildbot/orgs", "subscriptions_url": "https://api.github.com/users/buildbot/subscriptions", "received_events_url": "https://api.github.com/users/buildbot/received_events"}, "score": 1.0, "topics": ["ci", "ci-framework", "continuous-integration", "python"], "git_url": "git://github.com/buildbot/buildbot.git", "license": {"key": "gpl-2.0", "url": "https://api.github.com/licenses/gpl-2.0", "name": "GNU General Public License v2.0", "node_id": "MDc6TGljZW5zZTg=", "spdx_id": "GPL-2.0"}, "node_id": "MDEwOlJlcG9zaXRvcnk3NjAxNjU=", "private": false, "ssh_url": "git@github.com:buildbot/buildbot.git", "svn_url": "https://github.com/buildbot/buildbot", "archived": false, "has_wiki": true, "homepage": "https://www.buildbot.net", "html_url": "https://github.com/buildbot/buildbot", "keys_url": "https://api.github.com/repos/buildbot/buildbot/keys{/key_id}", "language": "Python", "tags_url": "https://api.github.com/repos/buildbot/buildbot/tags", "watchers": 3705, "blobs_url": "https://api.github.com/repos/buildbot/buildbot/git/blobs{/sha}", "clone_url": "https://github.com/buildbot/buildbot.git", "forks_url": "https://api.github.com/repos/buildbot/buildbot/forks", "full_name": "buildbot/buildbot", "has_pages": false, "hooks_url": "https://api.github.com/repos/buildbot/buildbot/hooks", "pulls_url": "https://api.github.com/repos/buildbot/buildbot/pulls{/number}", "pushed_at": "2018-12-24T13:58:20Z", "teams_url": "https://api.github.com/repos/buildbot/buildbot/teams", "trees_url": "https://api.github.com/repos/buildbot/buildbot/git/trees{/sha}", "created_at": "2010-07-06T17:56:53Z", "events_url": "https://api.github.com/repos/buildbot/buildbot/events", "has_issues": true, "issues_url": "https://api.github.com/repos/buildbot/buildbot/issues{/number}", "labels_url": "https://api.github.com/repos/buildbot/buildbot/labels{/name}", "merges_url": "https://api.github.com/repos/buildbot/buildbot/merges", "mirror_url": null, "updated_at": "2018-12-24T17:17:30Z", "archive_url": "https://api.github.com/repos/buildbot/buildbot/{archive_format}{/ref}", "commits_url": "https://api.github.com/repos/buildbot/buildbot/commits{/sha}", "compare_url": "https://api.github.com/repos/buildbot/buildbot/compare/{base}...{head}", "description": "Python-based continuous integration testing framework; your pull requests are more than welcome!", "forks_count": 1308, "open_issues": 481, "permissions": {"pull": true, "push": false, "admin": false}, "branches_url": "https://api.github.com/repos/buildbot/buildbot/branches{/branch}", "comments_url": "https://api.github.com/repos/buildbot/buildbot/comments{/number}", "contents_url": "https://api.github.com/repos/buildbot/buildbot/contents/{+path}", "git_refs_url": "https://api.github.com/repos/buildbot/buildbot/git/refs{/sha}", "git_tags_url": "https://api.github.com/repos/buildbot/buildbot/git/tags{/sha}", "has_projects": true, "releases_url": "https://api.github.com/repos/buildbot/buildbot/releases{/id}", "statuses_url": "https://api.github.com/repos/buildbot/buildbot/statuses/{sha}", "assignees_url": "https://api.github.com/repos/buildbot/buildbot/assignees{/user}", "downloads_url": "https://api.github.com/repos/buildbot/buildbot/downloads", "has_downloads": true, "languages_url": "https://api.github.com/repos/buildbot/buildbot/languages", "default_branch": "master", "milestones_url": "https://api.github.com/repos/buildbot/buildbot/milestones{/number}", "stargazers_url": "https://api.github.com/repos/buildbot/buildbot/stargazers", "watchers_count": 3705, "deployments_url": "https://api.github.com/repos/buildbot/buildbot/deployments", "git_commits_url": "https://api.github.com/repos/buildbot/buildbot/git/commits{/sha}", "subscribers_url": "https://api.github.com/repos/buildbot/buildbot/subscribers", "contributors_url": "https://api.github.com/repos/buildbot/buildbot/contributors", "issue_events_url": "https://api.github.com/repos/buildbot/buildbot/issues/events{/number}", "stargazers_count": 3705, "subscription_url": "https://api.github.com/repos/buildbot/buildbot/subscription", "collaborators_url": "https://api.github.com/repos/buildbot/buildbot/collaborators{/collaborator}", "issue_comment_url": "https://api.github.com/repos/buildbot/buildbot/issues/comments{/number}", "notifications_url": "https://api.github.com/repos/buildbot/buildbot/notifications{?since,all,participating}", "open_issues_count": 481}</t>
  </si>
  <si>
    <t>Fri Dec 21 17:22:45 2018 +0100</t>
  </si>
  <si>
    <t>celery/celery</t>
  </si>
  <si>
    <t>Distributed Task Queue (development branch)</t>
  </si>
  <si>
    <t>https://github.com/celery/celery</t>
  </si>
  <si>
    <t>"[\"amqp\", \"python\", \"python-library\", \"python2\", \"python3\", \"queue-tasks\", \"queue-workers\", \"queued-jobs\", \"redis\", \"sqs\", \"sqs-queue\", \"task-manager\", \"task-runner\", \"task-scheduler\"]"</t>
  </si>
  <si>
    <t>[{"loc": 2221569, "ratio": 0.9795705368091464, "language": "Python"}, {"loc": 31933, "ratio": 0.014080420618007575, "language": "Shell"}, {"loc": 4247, "ratio": 0.0018726566988594298, "language": "Makefile"}, {"loc": 4227, "ratio": 0.0018638379717633177, "language": "Batchfile"}, {"loc": 3138, "ratio": 0.0013836582813800073, "language": "Dockerfile"}, {"loc": 2787, "ratio": 0.0012288896208432379, "language": "PowerShell"}]</t>
  </si>
  <si>
    <t>v4.2.1</t>
  </si>
  <si>
    <t>16d424877d8766395f3f6a5b2eba1b489127994a</t>
  </si>
  <si>
    <t>celery</t>
  </si>
  <si>
    <t>{"id": 184460, "url": "https://api.github.com/repos/celery/celery", "fork": false, "name": "celery", "size": 28195, "forks": 3037, "owner": {"id": 319983, "url": "https://api.github.com/users/celery", "type": "Organization", "login": "celery", "node_id": "MDEyOk9yZ2FuaXphdGlvbjMxOTk4Mw==", "html_url": "https://github.com/celery", "gists_url": "https://api.github.com/users/celery/gists{/gist_id}", "repos_url": "https://api.github.com/users/celery/repos", "avatar_url": "https://avatars2.githubusercontent.com/u/319983?v=4", "events_url": "https://api.github.com/users/celery/events{/privacy}", "site_admin": false, "gravatar_id": "", "starred_url": "https://api.github.com/users/celery/starred{/owner}{/repo}", "followers_url": "https://api.github.com/users/celery/followers", "following_url": "https://api.github.com/users/celery/following{/other_user}", "organizations_url": "https://api.github.com/users/celery/orgs", "subscriptions_url": "https://api.github.com/users/celery/subscriptions", "received_events_url": "https://api.github.com/users/celery/received_events"}, "score": 1.0, "topics": ["amqp", "python", "python-library", "python2", "python3", "queue-tasks", "queue-workers", "queued-jobs", "redis", "sqs", "sqs-queue", "task-manager", "task-runner", "task-scheduler"], "git_url": "git://github.com/celery/celery.git", "license": {"key": "other", "url": null, "name": "Other", "node_id": "MDc6TGljZW5zZTA=", "spdx_id": "NOASSERTION"}, "node_id": "MDEwOlJlcG9zaXRvcnkxODQ0NjA=", "private": false, "ssh_url": "git@github.com:celery/celery.git", "svn_url": "https://github.com/celery/celery", "archived": false, "has_wiki": true, "homepage": "http://celeryproject.org", "html_url": "https://github.com/celery/celery", "keys_url": "https://api.github.com/repos/celery/celery/keys{/key_id}", "language": "Python", "tags_url": "https://api.github.com/repos/celery/celery/tags", "watchers": 11242, "blobs_url": "https://api.github.com/repos/celery/celery/git/blobs{/sha}", "clone_url": "https://github.com/celery/celery.git", "forks_url": "https://api.github.com/repos/celery/celery/forks", "full_name": "celery/celery", "has_pages": false, "hooks_url": "https://api.github.com/repos/celery/celery/hooks", "pulls_url": "https://api.github.com/repos/celery/celery/pulls{/number}", "pushed_at": "2018-12-22T09:55:31Z", "teams_url": "https://api.github.com/repos/celery/celery/teams", "trees_url": "https://api.github.com/repos/celery/celery/git/trees{/sha}", "created_at": "2009-04-24T11:31:24Z", "events_url": "https://api.github.com/repos/celery/celery/events", "has_issues": true, "issues_url": "https://api.github.com/repos/celery/celery/issues{/number}", "labels_url": "https://api.github.com/repos/celery/celery/labels{/name}", "merges_url": "https://api.github.com/repos/celery/celery/merges", "mirror_url": null, "updated_at": "2018-12-24T20:47:29Z", "archive_url": "https://api.github.com/repos/celery/celery/{archive_format}{/ref}", "commits_url": "https://api.github.com/repos/celery/celery/commits{/sha}", "compare_url": "https://api.github.com/repos/celery/celery/compare/{base}...{head}", "description": "Distributed Task Queue (development branch)", "forks_count": 3037, "open_issues": 431, "permissions": {"pull": true, "push": false, "admin": false}, "branches_url": "https://api.github.com/repos/celery/celery/branches{/branch}", "comments_url": "https://api.github.com/repos/celery/celery/comments{/number}", "contents_url": "https://api.github.com/repos/celery/celery/contents/{+path}", "git_refs_url": "https://api.github.com/repos/celery/celery/git/refs{/sha}", "git_tags_url": "https://api.github.com/repos/celery/celery/git/tags{/sha}", "has_projects": true, "releases_url": "https://api.github.com/repos/celery/celery/releases{/id}", "statuses_url": "https://api.github.com/repos/celery/celery/statuses/{sha}", "assignees_url": "https://api.github.com/repos/celery/celery/assignees{/user}", "downloads_url": "https://api.github.com/repos/celery/celery/downloads", "has_downloads": true, "languages_url": "https://api.github.com/repos/celery/celery/languages", "default_branch": "master", "milestones_url": "https://api.github.com/repos/celery/celery/milestones{/number}", "stargazers_url": "https://api.github.com/repos/celery/celery/stargazers", "watchers_count": 11242, "deployments_url": "https://api.github.com/repos/celery/celery/deployments", "git_commits_url": "https://api.github.com/repos/celery/celery/git/commits{/sha}", "subscribers_url": "https://api.github.com/repos/celery/celery/subscribers", "contributors_url": "https://api.github.com/repos/celery/celery/contributors", "issue_events_url": "https://api.github.com/repos/celery/celery/issues/events{/number}", "stargazers_count": 11242, "subscription_url": "https://api.github.com/repos/celery/celery/subscription", "collaborators_url": "https://api.github.com/repos/celery/celery/collaborators{/collaborator}", "issue_comment_url": "https://api.github.com/repos/celery/celery/issues/comments{/number}", "notifications_url": "https://api.github.com/repos/celery/celery/notifications{?since,all,participating}", "open_issues_count": 431}</t>
  </si>
  <si>
    <t>Wed Jul 18 11:15:09 2018 +0300</t>
  </si>
  <si>
    <t>cobbler/cobbler</t>
  </si>
  <si>
    <t>Cobbler is a versatile Linux deployment server</t>
  </si>
  <si>
    <t>https://github.com/cobbler/cobbler</t>
  </si>
  <si>
    <t>"[\"cobbler\", \"deployment\", \"dhcp\", \"pxe\", \"python\", \"tftp\"]"</t>
  </si>
  <si>
    <t>[{"loc": 1052785, "ratio": 0.9554894230315439, "language": "Python"}, {"loc": 25522, "ratio": 0.023163324947269446, "language": "Shell"}, {"loc": 9598, "ratio": 0.00871097848303002, "language": "JavaScript"}, {"loc": 8915, "ratio": 0.008091099518255119, "language": "CSS"}, {"loc": 4735, "ratio": 0.004297403950525853, "language": "Makefile"}, {"loc": 273, "ratio": 0.0002477700693756194, "language": "HTML"}]</t>
  </si>
  <si>
    <t>v2.8.4</t>
  </si>
  <si>
    <t>f88f4e35adc368316148b86169382914fcd6f480</t>
  </si>
  <si>
    <t>cobbler</t>
  </si>
  <si>
    <t>{"id": 2734482, "url": "https://api.github.com/repos/cobbler/cobbler", "fork": false, "name": "cobbler", "size": 17881, "forks": 482, "owner": {"id": 1179083, "url": "https://api.github.com/users/cobbler", "type": "Organization", "login": "cobbler", "node_id": "MDEyOk9yZ2FuaXphdGlvbjExNzkwODM=", "html_url": "https://github.com/cobbler", "gists_url": "https://api.github.com/users/cobbler/gists{/gist_id}", "repos_url": "https://api.github.com/users/cobbler/repos", "avatar_url": "https://avatars2.githubusercontent.com/u/1179083?v=4", "events_url": "https://api.github.com/users/cobbler/events{/privacy}", "site_admin": false, "gravatar_id": "", "starred_url": "https://api.github.com/users/cobbler/starred{/owner}{/repo}", "followers_url": "https://api.github.com/users/cobbler/followers", "following_url": "https://api.github.com/users/cobbler/following{/other_user}", "organizations_url": "https://api.github.com/users/cobbler/orgs", "subscriptions_url": "https://api.github.com/users/cobbler/subscriptions", "received_events_url": "https://api.github.com/users/cobbler/received_events"}, "score": 1.0, "topics": ["cobbler", "deployment", "dhcp", "pxe", "python", "tftp"], "git_url": "git://github.com/cobbler/cobbler.git", "license": {"key": "gpl-2.0", "url": "https://api.github.com/licenses/gpl-2.0", "name": "GNU General Public License v2.0", "node_id": "MDc6TGljZW5zZTg=", "spdx_id": "GPL-2.0"}, "node_id": "MDEwOlJlcG9zaXRvcnkyNzM0NDgy", "private": false, "ssh_url": "git@github.com:cobbler/cobbler.git", "svn_url": "https://github.com/cobbler/cobbler", "archived": false, "has_wiki": true, "homepage": "https://cobbler.github.io", "html_url": "https://github.com/cobbler/cobbler", "keys_url": "https://api.github.com/repos/cobbler/cobbler/keys{/key_id}", "language": "Python", "tags_url": "https://api.github.com/repos/cobbler/cobbler/tags", "watchers": 1668, "blobs_url": "https://api.github.com/repos/cobbler/cobbler/git/blobs{/sha}", "clone_url": "https://github.com/cobbler/cobbler.git", "forks_url": "https://api.github.com/repos/cobbler/cobbler/forks", "full_name": "cobbler/cobbler", "has_pages": false, "hooks_url": "https://api.github.com/repos/cobbler/cobbler/hooks", "pulls_url": "https://api.github.com/repos/cobbler/cobbler/pulls{/number}", "pushed_at": "2018-12-23T15:02:05Z", "teams_url": "https://api.github.com/repos/cobbler/cobbler/teams", "trees_url": "https://api.github.com/repos/cobbler/cobbler/git/trees{/sha}", "created_at": "2011-11-08T15:01:00Z", "events_url": "https://api.github.com/repos/cobbler/cobbler/events", "has_issues": true, "issues_url": "https://api.github.com/repos/cobbler/cobbler/issues{/number}", "labels_url": "https://api.github.com/repos/cobbler/cobbler/labels{/name}", "merges_url": "https://api.github.com/repos/cobbler/cobbler/merges", "mirror_url": null, "updated_at": "2018-12-24T15:00:11Z", "archive_url": "https://api.github.com/repos/cobbler/cobbler/{archive_format}{/ref}", "commits_url": "https://api.github.com/repos/cobbler/cobbler/commits{/sha}", "compare_url": "https://api.github.com/repos/cobbler/cobbler/compare/{base}...{head}", "description": "Cobbler is a versatile Linux deployment server", "forks_count": 482, "open_issues": 215, "permissions": {"pull": true, "push": false, "admin": false}, "branches_url": "https://api.github.com/repos/cobbler/cobbler/branches{/branch}", "comments_url": "https://api.github.com/repos/cobbler/cobbler/comments{/number}", "contents_url": "https://api.github.com/repos/cobbler/cobbler/contents/{+path}", "git_refs_url": "https://api.github.com/repos/cobbler/cobbler/git/refs{/sha}", "git_tags_url": "https://api.github.com/repos/cobbler/cobbler/git/tags{/sha}", "has_projects": true, "releases_url": "https://api.github.com/repos/cobbler/cobbler/releases{/id}", "statuses_url": "https://api.github.com/repos/cobbler/cobbler/statuses/{sha}", "assignees_url": "https://api.github.com/repos/cobbler/cobbler/assignees{/user}", "downloads_url": "https://api.github.com/repos/cobbler/cobbler/downloads", "has_downloads": true, "languages_url": "https://api.github.com/repos/cobbler/cobbler/languages", "default_branch": "master", "milestones_url": "https://api.github.com/repos/cobbler/cobbler/milestones{/number}", "stargazers_url": "https://api.github.com/repos/cobbler/cobbler/stargazers", "watchers_count": 1668, "deployments_url": "https://api.github.com/repos/cobbler/cobbler/deployments", "git_commits_url": "https://api.github.com/repos/cobbler/cobbler/git/commits{/sha}", "subscribers_url": "https://api.github.com/repos/cobbler/cobbler/subscribers", "contributors_url": "https://api.github.com/repos/cobbler/cobbler/contributors", "issue_events_url": "https://api.github.com/repos/cobbler/cobbler/issues/events{/number}", "stargazers_count": 1668, "subscription_url": "https://api.github.com/repos/cobbler/cobbler/subscription", "collaborators_url": "https://api.github.com/repos/cobbler/cobbler/collaborators{/collaborator}", "issue_comment_url": "https://api.github.com/repos/cobbler/cobbler/issues/comments{/number}", "notifications_url": "https://api.github.com/repos/cobbler/cobbler/notifications{?since,all,participating}", "open_issues_count": 215}</t>
  </si>
  <si>
    <t>Sat Nov 17 16:10:11 2018 +0100</t>
  </si>
  <si>
    <t>conda/conda</t>
  </si>
  <si>
    <t>OS-agnostic, system-level binary package manager and ecosystem</t>
  </si>
  <si>
    <t>https://github.com/conda/conda</t>
  </si>
  <si>
    <t>"[\"conda\", \"package-management\"]"</t>
  </si>
  <si>
    <t>[{"loc": 2254611, "ratio": 0.9808196020274059, "language": "Python"}, {"loc": 28529, "ratio": 0.012410922516673547, "language": "Shell"}, {"loc": 7280, "ratio": 0.0031670060612493754, "language": "PowerShell"}, {"loc": 5352, "ratio": 0.002328271488984431, "language": "Batchfile"}, {"loc": 2640, "ratio": 0.0011484747255080152, "language": "Makefile"}, {"loc": 289, "ratio": 0.00012572318017871833, "language": "Jupyter Notebook"}]</t>
  </si>
  <si>
    <t>4.6.0b1</t>
  </si>
  <si>
    <t>1471f043eed980d62f46944e223f0add6a9a790b</t>
  </si>
  <si>
    <t>conda</t>
  </si>
  <si>
    <t>{"id": 6235174, "url": "https://api.github.com/repos/conda/conda", "fork": false, "name": "conda", "size": 46461, "forks": 643, "owner": {"id": 6392739, "url": "https://api.github.com/users/conda", "type": "Organization", "login": "conda", "node_id": "MDEyOk9yZ2FuaXphdGlvbjYzOTI3Mzk=", "html_url": "https://github.com/conda", "gists_url": "https://api.github.com/users/conda/gists{/gist_id}", "repos_url": "https://api.github.com/users/conda/repos", "avatar_url": "https://avatars0.githubusercontent.com/u/6392739?v=4", "events_url": "https://api.github.com/users/conda/events{/privacy}", "site_admin": false, "gravatar_id": "", "starred_url": "https://api.github.com/users/conda/starred{/owner}{/repo}", "followers_url": "https://api.github.com/users/conda/followers", "following_url": "https://api.github.com/users/conda/following{/other_user}", "organizations_url": "https://api.github.com/users/conda/orgs", "subscriptions_url": "https://api.github.com/users/conda/subscriptions", "received_events_url": "https://api.github.com/users/conda/received_events"}, "score": 1.0, "topics": ["conda", "package-management"], "git_url": "git://github.com/conda/conda.git", "license": {"key": "other", "url": null, "name": "Other", "node_id": "MDc6TGljZW5zZTA=", "spdx_id": "NOASSERTION"}, "node_id": "MDEwOlJlcG9zaXRvcnk2MjM1MTc0", "private": false, "ssh_url": "git@github.com:conda/conda.git", "svn_url": "https://github.com/conda/conda", "archived": false, "has_wiki": true, "homepage": "https://conda.io", "html_url": "https://github.com/conda/conda", "keys_url": "https://api.github.com/repos/conda/conda/keys{/key_id}", "language": "Python", "tags_url": "https://api.github.com/repos/conda/conda/tags", "watchers": 2600, "blobs_url": "https://api.github.com/repos/conda/conda/git/blobs{/sha}", "clone_url": "https://github.com/conda/conda.git", "forks_url": "https://api.github.com/repos/conda/conda/forks", "full_name": "conda/conda", "has_pages": false, "hooks_url": "https://api.github.com/repos/conda/conda/hooks", "pulls_url": "https://api.github.com/repos/conda/conda/pulls{/number}", "pushed_at": "2018-12-20T14:16:13Z", "teams_url": "https://api.github.com/repos/conda/conda/teams", "trees_url": "https://api.github.com/repos/conda/conda/git/trees{/sha}", "created_at": "2012-10-15T22:08:03Z", "events_url": "https://api.github.com/repos/conda/conda/events", "has_issues": true, "issues_url": "https://api.github.com/repos/conda/conda/issues{/number}", "labels_url": "https://api.github.com/repos/conda/conda/labels{/name}", "merges_url": "https://api.github.com/repos/conda/conda/merges", "mirror_url": null, "updated_at": "2018-12-24T23:14:16Z", "archive_url": "https://api.github.com/repos/conda/conda/{archive_format}{/ref}", "commits_url": "https://api.github.com/repos/conda/conda/commits{/sha}", "compare_url": "https://api.github.com/repos/conda/conda/compare/{base}...{head}", "description": "OS-agnostic, system-level binary package manager and ecosystem", "forks_count": 643, "open_issues": 796, "permissions": {"pull": true, "push": false, "admin": false}, "branches_url": "https://api.github.com/repos/conda/conda/branches{/branch}", "comments_url": "https://api.github.com/repos/conda/conda/comments{/number}", "contents_url": "https://api.github.com/repos/conda/conda/contents/{+path}", "git_refs_url": "https://api.github.com/repos/conda/conda/git/refs{/sha}", "git_tags_url": "https://api.github.com/repos/conda/conda/git/tags{/sha}", "has_projects": false, "releases_url": "https://api.github.com/repos/conda/conda/releases{/id}", "statuses_url": "https://api.github.com/repos/conda/conda/statuses/{sha}", "assignees_url": "https://api.github.com/repos/conda/conda/assignees{/user}", "downloads_url": "https://api.github.com/repos/conda/conda/downloads", "has_downloads": true, "languages_url": "https://api.github.com/repos/conda/conda/languages", "default_branch": "master", "milestones_url": "https://api.github.com/repos/conda/conda/milestones{/number}", "stargazers_url": "https://api.github.com/repos/conda/conda/stargazers", "watchers_count": 2600, "deployments_url": "https://api.github.com/repos/conda/conda/deployments", "git_commits_url": "https://api.github.com/repos/conda/conda/git/commits{/sha}", "subscribers_url": "https://api.github.com/repos/conda/conda/subscribers", "contributors_url": "https://api.github.com/repos/conda/conda/contributors", "issue_events_url": "https://api.github.com/repos/conda/conda/issues/events{/number}", "stargazers_count": 2600, "subscription_url": "https://api.github.com/repos/conda/conda/subscription", "collaborators_url": "https://api.github.com/repos/conda/conda/collaborators{/collaborator}", "issue_comment_url": "https://api.github.com/repos/conda/conda/issues/comments{/number}", "notifications_url": "https://api.github.com/repos/conda/conda/notifications{?since,all,participating}", "open_issues_count": 796}</t>
  </si>
  <si>
    <t>Mon Oct 22 21:56:50 2018 -0500</t>
  </si>
  <si>
    <t>cython/cython</t>
  </si>
  <si>
    <t>The most widely used Python to C compiler</t>
  </si>
  <si>
    <t>https://github.com/cython/cython</t>
  </si>
  <si>
    <t>"[\"big-data\", \"c\", \"cpp\", \"cpython\", \"cpython-extensions\", \"cython\", \"performance\", \"python\"]"</t>
  </si>
  <si>
    <t>[{"loc": 6136536, "ratio": 0.9003568394073012, "language": "Python"}, {"loc": 628974, "ratio": 0.0922835037078521, "language": "C"}, {"loc": 29617, "ratio": 0.004345426884601678, "language": "C++"}, {"loc": 11963, "ratio": 0.0017552196988381628, "language": "Emacs Lisp"}, {"loc": 3803, "ratio": 0.0005579788108903731, "language": "PowerShell"}, {"loc": 1924, "ratio": 0.0002822906211288661, "language": "Makefile"}, {"loc": 1429, "ratio": 0.00020966387608791563, "language": "Batchfile"}, {"loc": 807, "ratio": 0.00011840360252130715, "language": "sed"}, {"loc": 618, "ratio": 0.00009067339077839878, "language": "Smalltalk"}]</t>
  </si>
  <si>
    <t>0.29.2</t>
  </si>
  <si>
    <t>433e6992ca89e0c7059b87cbae0e9536f11aa58f</t>
  </si>
  <si>
    <t>cython</t>
  </si>
  <si>
    <t>{"id": 1099265, "url": "https://api.github.com/repos/cython/cython", "fork": false, "name": "cython", "size": 53058, "forks": 783, "owner": {"id": 486082, "url": "https://api.github.com/users/cython", "type": "Organization", "login": "cython", "node_id": "MDEyOk9yZ2FuaXphdGlvbjQ4NjA4Mg==", "html_url": "https://github.com/cython", "gists_url": "https://api.github.com/users/cython/gists{/gist_id}", "repos_url": "https://api.github.com/users/cython/repos", "avatar_url": "https://avatars3.githubusercontent.com/u/486082?v=4", "events_url": "https://api.github.com/users/cython/events{/privacy}", "site_admin": false, "gravatar_id": "", "starred_url": "https://api.github.com/users/cython/starred{/owner}{/repo}", "followers_url": "https://api.github.com/users/cython/followers", "following_url": "https://api.github.com/users/cython/following{/other_user}", "organizations_url": "https://api.github.com/users/cython/orgs", "subscriptions_url": "https://api.github.com/users/cython/subscriptions", "received_events_url": "https://api.github.com/users/cython/received_events"}, "score": 1.0, "topics": ["big-data", "c", "cpp", "cpython", "cpython-extensions", "cython", "performance", "python"], "git_url": "git://github.com/cython/cython.git", "license": {"key": "other", "url": null, "name": "Other", "node_id": "MDc6TGljZW5zZTA=", "spdx_id": "NOASSERTION"}, "node_id": "MDEwOlJlcG9zaXRvcnkxMDk5MjY1", "private": false, "ssh_url": "git@github.com:cython/cython.git", "svn_url": "https://github.com/cython/cython", "archived": false, "has_wiki": true, "homepage": "https://cython.org", "html_url": "https://github.com/cython/cython", "keys_url": "https://api.github.com/repos/cython/cython/keys{/key_id}", "language": "Python", "tags_url": "https://api.github.com/repos/cython/cython/tags", "watchers": 3718, "blobs_url": "https://api.github.com/repos/cython/cython/git/blobs{/sha}", "clone_url": "https://github.com/cython/cython.git", "forks_url": "https://api.github.com/repos/cython/cython/forks", "full_name": "cython/cython", "has_pages": false, "hooks_url": "https://api.github.com/repos/cython/cython/hooks", "pulls_url": "https://api.github.com/repos/cython/cython/pulls{/number}", "pushed_at": "2018-12-24T23:53:33Z", "teams_url": "https://api.github.com/repos/cython/cython/teams", "trees_url": "https://api.github.com/repos/cython/cython/git/trees{/sha}", "created_at": "2010-11-21T07:44:20Z", "events_url": "https://api.github.com/repos/cython/cython/events", "has_issues": true, "issues_url": "https://api.github.com/repos/cython/cython/issues{/number}", "labels_url": "https://api.github.com/repos/cython/cython/labels{/name}", "merges_url": "https://api.github.com/repos/cython/cython/merges", "mirror_url": null, "updated_at": "2018-12-24T01:01:21Z", "archive_url": "https://api.github.com/repos/cython/cython/{archive_format}{/ref}", "commits_url": "https://api.github.com/repos/cython/cython/commits{/sha}", "compare_url": "https://api.github.com/repos/cython/cython/compare/{base}...{head}", "description": "The most widely used Python to C compiler", "forks_count": 783, "open_issues": 614, "permissions": {"pull": true, "push": false, "admin": false}, "branches_url": "https://api.github.com/repos/cython/cython/branches{/branch}", "comments_url": "https://api.github.com/repos/cython/cython/comments{/number}", "contents_url": "https://api.github.com/repos/cython/cython/contents/{+path}", "git_refs_url": "https://api.github.com/repos/cython/cython/git/refs{/sha}", "git_tags_url": "https://api.github.com/repos/cython/cython/git/tags{/sha}", "has_projects": true, "releases_url": "https://api.github.com/repos/cython/cython/releases{/id}", "statuses_url": "https://api.github.com/repos/cython/cython/statuses/{sha}", "assignees_url": "https://api.github.com/repos/cython/cython/assignees{/user}", "downloads_url": "https://api.github.com/repos/cython/cython/downloads", "has_downloads": true, "languages_url": "https://api.github.com/repos/cython/cython/languages", "default_branch": "master", "milestones_url": "https://api.github.com/repos/cython/cython/milestones{/number}", "stargazers_url": "https://api.github.com/repos/cython/cython/stargazers", "watchers_count": 3718, "deployments_url": "https://api.github.com/repos/cython/cython/deployments", "git_commits_url": "https://api.github.com/repos/cython/cython/git/commits{/sha}", "subscribers_url": "https://api.github.com/repos/cython/cython/subscribers", "contributors_url": "https://api.github.com/repos/cython/cython/contributors", "issue_events_url": "https://api.github.com/repos/cython/cython/issues/events{/number}", "stargazers_count": 3718, "subscription_url": "https://api.github.com/repos/cython/cython/subscription", "collaborators_url": "https://api.github.com/repos/cython/cython/collaborators{/collaborator}", "issue_comment_url": "https://api.github.com/repos/cython/cython/issues/comments{/number}", "notifications_url": "https://api.github.com/repos/cython/cython/notifications{?since,all,participating}", "open_issues_count": 614}</t>
  </si>
  <si>
    <t>Fri Dec 14 15:11:22 2018 +0100</t>
  </si>
  <si>
    <t>django/django</t>
  </si>
  <si>
    <t>The Web framework for perfectionists with deadlines.</t>
  </si>
  <si>
    <t>https://github.com/django/django</t>
  </si>
  <si>
    <t>"[\"apps\", \"django\", \"framework\", \"models\", \"orm\", \"python\", \"templates\", \"views\", \"web\"]"</t>
  </si>
  <si>
    <t>[{"loc": 12868737, "ratio": 0.9577669648564012, "language": "Python"}, {"loc": 257097, "ratio": 0.019134668255609402, "language": "JavaScript"}, {"loc": 224316, "ratio": 0.01669491376571986, "language": "HTML"}, {"loc": 84974, "ratio": 0.006324263995115281, "language": "CSS"}, {"loc": 809, "ratio": 0.00006021052995090572, "language": "Shell"}, {"loc": 130, "ratio": 0.00000967536328012082, "language": "Smarty"}, {"loc": 125, "ratio": 0.000009303233923193096, "language": "Makefile"}]</t>
  </si>
  <si>
    <t>2.1.4</t>
  </si>
  <si>
    <t>f1374f34da90e1d16e272c89ac07786e907e3778</t>
  </si>
  <si>
    <t>django</t>
  </si>
  <si>
    <t>{"id": 4164482, "url": "https://api.github.com/repos/django/django", "fork": false, "name": "django", "size": 184771, "forks": 16605, "owner": {"id": 27804, "url": "https://api.github.com/users/django", "type": "Organization", "login": "django", "node_id": "MDEyOk9yZ2FuaXphdGlvbjI3ODA0", "html_url": "https://github.com/django", "gists_url": "https://api.github.com/users/django/gists{/gist_id}", "repos_url": "https://api.github.com/users/django/repos", "avatar_url": "https://avatars2.githubusercontent.com/u/27804?v=4", "events_url": "https://api.github.com/users/django/events{/privacy}", "site_admin": false, "gravatar_id": "", "starred_url": "https://api.github.com/users/django/starred{/owner}{/repo}", "followers_url": "https://api.github.com/users/django/followers", "following_url": "https://api.github.com/users/django/following{/other_user}", "organizations_url": "https://api.github.com/users/django/orgs", "subscriptions_url": "https://api.github.com/users/django/subscriptions", "received_events_url": "https://api.github.com/users/django/received_events"}, "score": 1.0, "topics": ["apps", "django", "framework", "models", "orm", "python", "templates", "views", "web"], "git_url": "git://github.com/django/django.git", "license": {"key": "other", "url": null, "name": "Other", "node_id": "MDc6TGljZW5zZTA=", "spdx_id": "NOASSERTION"}, "node_id": "MDEwOlJlcG9zaXRvcnk0MTY0NDgy", "private": false, "ssh_url": "git@github.com:django/django.git", "svn_url": "https://github.com/django/django", "archived": false, "has_wiki": false, "homepage": "https://www.djangoproject.com/", "html_url": "https://github.com/django/django", "keys_url": "https://api.github.com/repos/django/django/keys{/key_id}", "language": "Python", "tags_url": "https://api.github.com/repos/django/django/tags", "watchers": 38408, "blobs_url": "https://api.github.com/repos/django/django/git/blobs{/sha}", "clone_url": "https://github.com/django/django.git", "forks_url": "https://api.github.com/repos/django/django/forks", "full_name": "django/django", "has_pages": false, "hooks_url": "https://api.github.com/repos/django/django/hooks", "pulls_url": "https://api.github.com/repos/django/django/pulls{/number}", "pushed_at": "2018-12-24T21:36:18Z", "teams_url": "https://api.github.com/repos/django/django/teams", "trees_url": "https://api.github.com/repos/django/django/git/trees{/sha}", "created_at": "2012-04-28T02:47:18Z", "events_url": "https://api.github.com/repos/django/django/events", "has_issues": false, "issues_url": "https://api.github.com/repos/django/django/issues{/number}", "labels_url": "https://api.github.com/repos/django/django/labels{/name}", "merges_url": "https://api.github.com/repos/django/django/merges", "mirror_url": null, "updated_at": "2018-12-25T02:08:59Z", "archive_url": "https://api.github.com/repos/django/django/{archive_format}{/ref}", "commits_url": "https://api.github.com/repos/django/django/commits{/sha}", "compare_url": "https://api.github.com/repos/django/django/compare/{base}...{head}", "description": "The Web framework for perfectionists with deadlines.", "forks_count": 16605, "open_issues": 187, "permissions": {"pull": true, "push": false, "admin": false}, "branches_url": "https://api.github.com/repos/django/django/branches{/branch}", "comments_url": "https://api.github.com/repos/django/django/comments{/number}", "contents_url": "https://api.github.com/repos/django/django/contents/{+path}", "git_refs_url": "https://api.github.com/repos/django/django/git/refs{/sha}", "git_tags_url": "https://api.github.com/repos/django/django/git/tags{/sha}", "has_projects": false, "releases_url": "https://api.github.com/repos/django/django/releases{/id}", "statuses_url": "https://api.github.com/repos/django/django/statuses/{sha}", "assignees_url": "https://api.github.com/repos/django/django/assignees{/user}", "downloads_url": "https://api.github.com/repos/django/django/downloads", "has_downloads": true, "languages_url": "https://api.github.com/repos/django/django/languages", "default_branch": "master", "milestones_url": "https://api.github.com/repos/django/django/milestones{/number}", "stargazers_url": "https://api.github.com/repos/django/django/stargazers", "watchers_count": 38408, "deployments_url": "https://api.github.com/repos/django/django/deployments", "git_commits_url": "https://api.github.com/repos/django/django/git/commits{/sha}", "subscribers_url": "https://api.github.com/repos/django/django/subscribers", "contributors_url": "https://api.github.com/repos/django/django/contributors", "issue_events_url": "https://api.github.com/repos/django/django/issues/events{/number}", "stargazers_count": 38408, "subscription_url": "https://api.github.com/repos/django/django/subscription", "collaborators_url": "https://api.github.com/repos/django/django/collaborators{/collaborator}", "issue_comment_url": "https://api.github.com/repos/django/django/issues/comments{/number}", "notifications_url": "https://api.github.com/repos/django/django/notifications{?since,all,participating}", "open_issues_count": 187}</t>
  </si>
  <si>
    <t>Mon Dec 3 17:36:55 2018 +0100</t>
  </si>
  <si>
    <t>encode/django-rest-framework</t>
  </si>
  <si>
    <t>Web APIs for Django. ⚡️</t>
  </si>
  <si>
    <t>https://github.com/encode/django-rest-framework</t>
  </si>
  <si>
    <t>"[\"api\", \"django\", \"python\", \"rest\"]"</t>
  </si>
  <si>
    <t>[{"loc": 1294037, "ratio": 0.8998710036334556, "language": "Python"}, {"loc": 86061, "ratio": 0.05984666469637176, "language": "HTML"}, {"loc": 39720, "ratio": 0.02762121659915509, "language": "CSS"}, {"loc": 18207, "ratio": 0.012661115071017541, "language": "JavaScript"}]</t>
  </si>
  <si>
    <t>3.9.0</t>
  </si>
  <si>
    <t>75edc4f0ecbfc8a1d416ac1e1eb0ea1fe70f06a4</t>
  </si>
  <si>
    <t>django-rest-framework</t>
  </si>
  <si>
    <t>{"id": 1431547, "url": "https://api.github.com/repos/encode/django-rest-framework", "fork": false, "name": "django-rest-framework", "size": 41001, "forks": 3841, "owner": {"id": 19159390, "url": "https://api.github.com/users/encode", "type": "Organization", "login": "encode", "node_id": "MDEyOk9yZ2FuaXphdGlvbjE5MTU5Mzkw", "html_url": "https://github.com/encode", "gists_url": "https://api.github.com/users/encode/gists{/gist_id}", "repos_url": "https://api.github.com/users/encode/repos", "avatar_url": "https://avatars1.githubusercontent.com/u/19159390?v=4", "events_url": "https://api.github.com/users/encode/events{/privacy}", "site_admin": false, "gravatar_id": "", "starred_url": "https://api.github.com/users/encode/starred{/owner}{/repo}", "followers_url": "https://api.github.com/users/encode/followers", "following_url": "https://api.github.com/users/encode/following{/other_user}", "organizations_url": "https://api.github.com/users/encode/orgs", "subscriptions_url": "https://api.github.com/users/encode/subscriptions", "received_events_url": "https://api.github.com/users/encode/received_events"}, "score": 1.0, "topics": ["api", "django", "python", "rest"], "git_url": "git://github.com/encode/django-rest-framework.git", "license": {"key": "other", "url": null, "name": "Other", "node_id": "MDc6TGljZW5zZTA=", "spdx_id": "NOASSERTION"}, "node_id": "MDEwOlJlcG9zaXRvcnkxNDMxNTQ3", "private": false, "ssh_url": "git@github.com:encode/django-rest-framework.git", "svn_url": "https://github.com/encode/django-rest-framework", "archived": false, "has_wiki": false, "homepage": "https://www.django-rest-framework.org", "html_url": "https://github.com/encode/django-rest-framework", "keys_url": "https://api.github.com/repos/encode/django-rest-framework/keys{/key_id}", "language": "Python", "tags_url": "https://api.github.com/repos/encode/django-rest-framework/tags", "watchers": 12575, "blobs_url": "https://api.github.com/repos/encode/django-rest-framework/git/blobs{/sha}", "clone_url": "https://github.com/encode/django-rest-framework.git", "forks_url": "https://api.github.com/repos/encode/django-rest-framework/forks", "full_name": "encode/django-rest-framework", "has_pages": true, "hooks_url": "https://api.github.com/repos/encode/django-rest-framework/hooks", "pulls_url": "https://api.github.com/repos/encode/django-rest-framework/pulls{/number}", "pushed_at": "2018-12-24T15:54:28Z", "teams_url": "https://api.github.com/repos/encode/django-rest-framework/teams", "trees_url": "https://api.github.com/repos/encode/django-rest-framework/git/trees{/sha}", "created_at": "2011-03-02T17:13:56Z", "events_url": "https://api.github.com/repos/encode/django-rest-framework/events", "has_issues": true, "issues_url": "https://api.github.com/repos/encode/django-rest-framework/issues{/number}", "labels_url": "https://api.github.com/repos/encode/django-rest-framework/labels{/name}", "merges_url": "https://api.github.com/repos/encode/django-rest-framework/merges", "mirror_url": null, "updated_at": "2018-12-25T01:29:01Z", "archive_url": "https://api.github.com/repos/encode/django-rest-framework/{archive_format}{/ref}", "commits_url": "https://api.github.com/repos/encode/django-rest-framework/commits{/sha}", "compare_url": "https://api.github.com/repos/encode/django-rest-framework/compare/{base}...{head}", "description": "Web APIs for Django. ⚡️", "forks_count": 3841, "open_issues": 197, "permissions": {"pull": true, "push": false, "admin": false}, "branches_url": "https://api.github.com/repos/encode/django-rest-framework/branches{/branch}", "comments_url": "https://api.github.com/repos/encode/django-rest-framework/comments{/number}", "contents_url": "https://api.github.com/repos/encode/django-rest-framework/contents/{+path}", "git_refs_url": "https://api.github.com/repos/encode/django-rest-framework/git/refs{/sha}", "git_tags_url": "https://api.github.com/repos/encode/django-rest-framework/git/tags{/sha}", "has_projects": true, "releases_url": "https://api.github.com/repos/encode/django-rest-framework/releases{/id}", "statuses_url": "https://api.github.com/repos/encode/django-rest-framework/statuses/{sha}", "assignees_url": "https://api.github.com/repos/encode/django-rest-framework/assignees{/user}", "downloads_url": "https://api.github.com/repos/encode/django-rest-framework/downloads", "has_downloads": true, "languages_url": "https://api.github.com/repos/encode/django-rest-framework/languages", "default_branch": "master", "milestones_url": "https://api.github.com/repos/encode/django-rest-framework/milestones{/number}", "stargazers_url": "https://api.github.com/repos/encode/django-rest-framework/stargazers", "watchers_count": 12575, "deployments_url": "https://api.github.com/repos/encode/django-rest-framework/deployments", "git_commits_url": "https://api.github.com/repos/encode/django-rest-framework/git/commits{/sha}", "subscribers_url": "https://api.github.com/repos/encode/django-rest-framework/subscribers", "contributors_url": "https://api.github.com/repos/encode/django-rest-framework/contributors", "issue_events_url": "https://api.github.com/repos/encode/django-rest-framework/issues/events{/number}", "stargazers_count": 12575, "subscription_url": "https://api.github.com/repos/encode/django-rest-framework/subscription", "collaborators_url": "https://api.github.com/repos/encode/django-rest-framework/collaborators{/collaborator}", "issue_comment_url": "https://api.github.com/repos/encode/django-rest-framework/issues/comments{/number}", "notifications_url": "https://api.github.com/repos/encode/django-rest-framework/notifications{?since,all,participating}", "open_issues_count": 197}</t>
  </si>
  <si>
    <t>Thu Oct 18 09:54:33 2018 +0100</t>
  </si>
  <si>
    <t>spesmilo/electrum</t>
  </si>
  <si>
    <t>Electrum; Bitcoin thin client</t>
  </si>
  <si>
    <t>https://github.com/spesmilo/electrum</t>
  </si>
  <si>
    <t>[{"loc": 2298310, "ratio": 0.9823579822917312, "language": "Python"}, {"loc": 23485, "ratio": 0.010038105048544934, "language": "Shell"}, {"loc": 7316, "ratio": 0.0031270503102045874, "language": "NSIS"}, {"loc": 6379, "ratio": 0.002726551931218571, "language": "Dockerfile"}, {"loc": 2929, "ratio": 0.0012519314322839306, "language": "Java"}, {"loc": 877, "ratio": 0.0003748528050915013, "language": "Makefile"}, {"loc": 289, "ratio": 0.00012352618092524955, "language": "GLSL"}]</t>
  </si>
  <si>
    <t>3.3.3</t>
  </si>
  <si>
    <t>084a2f60aedd2d1c9de5b36105bad641b7549f3d</t>
  </si>
  <si>
    <t>electrum</t>
  </si>
  <si>
    <t>{"id": 5274894, "url": "https://api.github.com/repos/spesmilo/electrum", "fork": false, "name": "electrum", "size": 28418, "forks": 1632, "owner": {"id": 2084673, "url": "https://api.github.com/users/spesmilo", "type": "Organization", "login": "spesmilo", "node_id": "MDEyOk9yZ2FuaXphdGlvbjIwODQ2NzM=", "html_url": "https://github.com/spesmilo", "gists_url": "https://api.github.com/users/spesmilo/gists{/gist_id}", "repos_url": "https://api.github.com/users/spesmilo/repos", "avatar_url": "https://avatars2.githubusercontent.com/u/2084673?v=4", "events_url": "https://api.github.com/users/spesmilo/events{/privacy}", "site_admin": false, "gravatar_id": "", "starred_url": "https://api.github.com/users/spesmilo/starred{/owner}{/repo}", "followers_url": "https://api.github.com/users/spesmilo/followers", "following_url": "https://api.github.com/users/spesmilo/following{/other_user}", "organizations_url": "https://api.github.com/users/spesmilo/orgs", "subscriptions_url": "https://api.github.com/users/spesmilo/subscriptions", "received_events_url": "https://api.github.com/users/spesmilo/received_events"}, "score": 1.0, "topics": [], "git_url": "git://github.com/spesmilo/electrum.git", "license": {"key": "mit", "url": "https://api.github.com/licenses/mit", "name": "MIT License", "node_id": "MDc6TGljZW5zZTEz", "spdx_id": "MIT"}, "node_id": "MDEwOlJlcG9zaXRvcnk1Mjc0ODk0", "private": false, "ssh_url": "git@github.com:spesmilo/electrum.git", "svn_url": "https://github.com/spesmilo/electrum", "archived": false, "has_wiki": true, "homepage": null, "html_url": "https://github.com/spesmilo/electrum", "keys_url": "https://api.github.com/repos/spesmilo/electrum/keys{/key_id}", "language": "Python", "tags_url": "https://api.github.com/repos/spesmilo/electrum/tags", "watchers": 3142, "blobs_url": "https://api.github.com/repos/spesmilo/electrum/git/blobs{/sha}", "clone_url": "https://github.com/spesmilo/electrum.git", "forks_url": "https://api.github.com/repos/spesmilo/electrum/forks", "full_name": "spesmilo/electrum", "has_pages": false, "hooks_url": "https://api.github.com/repos/spesmilo/electrum/hooks", "pulls_url": "https://api.github.com/repos/spesmilo/electrum/pulls{/number}", "pushed_at": "2018-12-24T18:03:20Z", "teams_url": "https://api.github.com/repos/spesmilo/electrum/teams", "trees_url": "https://api.github.com/repos/spesmilo/electrum/git/trees{/sha}", "created_at": "2012-08-02T16:24:30Z", "events_url": "https://api.github.com/repos/spesmilo/electrum/events", "has_issues": true, "issues_url": "https://api.github.com/repos/spesmilo/electrum/issues{/number}", "labels_url": "https://api.github.com/repos/spesmilo/electrum/labels{/name}", "merges_url": "https://api.github.com/repos/spesmilo/electrum/merges", "mirror_url": null, "updated_at": "2018-12-24T18:03:24Z", "archive_url": "https://api.github.com/repos/spesmilo/electrum/{archive_format}{/ref}", "commits_url": "https://api.github.com/repos/spesmilo/electrum/commits{/sha}", "compare_url": "https://api.github.com/repos/spesmilo/electrum/compare/{base}...{head}", "description": "Electrum; Bitcoin thin client", "forks_count": 1632, "open_issues": 467, "permissions": {"pull": true, "push": false, "admin": false}, "branches_url": "https://api.github.com/repos/spesmilo/electrum/branches{/branch}", "comments_url": "https://api.github.com/repos/spesmilo/electrum/comments{/number}", "contents_url": "https://api.github.com/repos/spesmilo/electrum/contents/{+path}", "git_refs_url": "https://api.github.com/repos/spesmilo/electrum/git/refs{/sha}", "git_tags_url": "https://api.github.com/repos/spesmilo/electrum/git/tags{/sha}", "has_projects": true, "releases_url": "https://api.github.com/repos/spesmilo/electrum/releases{/id}", "statuses_url": "https://api.github.com/repos/spesmilo/electrum/statuses/{sha}", "assignees_url": "https://api.github.com/repos/spesmilo/electrum/assignees{/user}", "downloads_url": "https://api.github.com/repos/spesmilo/electrum/downloads", "has_downloads": true, "languages_url": "https://api.github.com/repos/spesmilo/electrum/languages", "default_branch": "master", "milestones_url": "https://api.github.com/repos/spesmilo/electrum/milestones{/number}", "stargazers_url": "https://api.github.com/repos/spesmilo/electrum/stargazers", "watchers_count": 3142, "deployments_url": "https://api.github.com/repos/spesmilo/electrum/deployments", "git_commits_url": "https://api.github.com/repos/spesmilo/electrum/git/commits{/sha}", "subscribers_url": "https://api.github.com/repos/spesmilo/electrum/subscribers", "contributors_url": "https://api.github.com/repos/spesmilo/electrum/contributors", "issue_events_url": "https://api.github.com/repos/spesmilo/electrum/issues/events{/number}", "stargazers_count": 3142, "subscription_url": "https://api.github.com/repos/spesmilo/electrum/subscription", "collaborators_url": "https://api.github.com/repos/spesmilo/electrum/collaborators{/collaborator}", "issue_comment_url": "https://api.github.com/repos/spesmilo/electrum/issues/comments{/number}", "notifications_url": "https://api.github.com/repos/spesmilo/electrum/notifications{?since,all,participating}", "open_issues_count": 467}</t>
  </si>
  <si>
    <t>Fri Jan 25 19:14:28 2019 +0100</t>
  </si>
  <si>
    <t>fail2ban/fail2ban</t>
  </si>
  <si>
    <t>Daemon to ban hosts that cause multiple authentication errors</t>
  </si>
  <si>
    <t>https://github.com/fail2ban/fail2ban</t>
  </si>
  <si>
    <t>"[\"anti-bot\", \"attack-prevention\", \"ban-hosts\", \"bsd\", \"fail2ban\", \"gplv2\", \"ids\", \"intrusion-detection\", \"intrusion-prevention\", \"ips\", \"linux\", \"macos\", \"python\", \"security\"]"</t>
  </si>
  <si>
    <t>[{"loc": 994060, "ratio": 0.9534616048648545, "language": "Python"}, {"loc": 28198, "ratio": 0.027046365746513458, "language": "Shell"}, {"loc": 20322, "ratio": 0.019492029388632048, "language": "Perl"}]</t>
  </si>
  <si>
    <t>debian/0.10.2-2</t>
  </si>
  <si>
    <t>5273fd34a59a521a7d67d620d4194bf4ea58bc64</t>
  </si>
  <si>
    <t>fail2ban</t>
  </si>
  <si>
    <t>{"id": 2476162, "url": "https://api.github.com/repos/fail2ban/fail2ban", "fork": false, "name": "fail2ban", "size": 10145, "forks": 692, "owner": {"id": 1087378, "url": "https://api.github.com/users/fail2ban", "type": "Organization", "login": "fail2ban", "node_id": "MDEyOk9yZ2FuaXphdGlvbjEwODczNzg=", "html_url": "https://github.com/fail2ban", "gists_url": "https://api.github.com/users/fail2ban/gists{/gist_id}", "repos_url": "https://api.github.com/users/fail2ban/repos", "avatar_url": "https://avatars2.githubusercontent.com/u/1087378?v=4", "events_url": "https://api.github.com/users/fail2ban/events{/privacy}", "site_admin": false, "gravatar_id": "", "starred_url": "https://api.github.com/users/fail2ban/starred{/owner}{/repo}", "followers_url": "https://api.github.com/users/fail2ban/followers", "following_url": "https://api.github.com/users/fail2ban/following{/other_user}", "organizations_url": "https://api.github.com/users/fail2ban/orgs", "subscriptions_url": "https://api.github.com/users/fail2ban/subscriptions", "received_events_url": "https://api.github.com/users/fail2ban/received_events"}, "score": 1.0, "topics": ["anti-bot", "attack-prevention", "ban-hosts", "bsd", "fail2ban", "gplv2", "ids", "intrusion-detection", "intrusion-prevention", "ips", "linux", "macos", "python", "security"], "git_url": "git://github.com/fail2ban/fail2ban.git", "license": {"key": "gpl-2.0", "url": "https://api.github.com/licenses/gpl-2.0", "name": "GNU General Public License v2.0", "node_id": "MDc6TGljZW5zZTg=", "spdx_id": "GPL-2.0"}, "node_id": "MDEwOlJlcG9zaXRvcnkyNDc2MTYy", "private": false, "ssh_url": "git@github.com:fail2ban/fail2ban.git", "svn_url": "https://github.com/fail2ban/fail2ban", "archived": false, "has_wiki": true, "homepage": "http://www.fail2ban.org", "html_url": "https://github.com/fail2ban/fail2ban", "keys_url": "https://api.github.com/repos/fail2ban/fail2ban/keys{/key_id}", "language": "Python", "tags_url": "https://api.github.com/repos/fail2ban/fail2ban/tags", "watchers": 3640, "blobs_url": "https://api.github.com/repos/fail2ban/fail2ban/git/blobs{/sha}", "clone_url": "https://github.com/fail2ban/fail2ban.git", "forks_url": "https://api.github.com/repos/fail2ban/fail2ban/forks", "full_name": "fail2ban/fail2ban", "has_pages": false, "hooks_url": "https://api.github.com/repos/fail2ban/fail2ban/hooks", "pulls_url": "https://api.github.com/repos/fail2ban/fail2ban/pulls{/number}", "pushed_at": "2018-12-19T11:20:30Z", "teams_url": "https://api.github.com/repos/fail2ban/fail2ban/teams", "trees_url": "https://api.github.com/repos/fail2ban/fail2ban/git/trees{/sha}", "created_at": "2011-09-28T16:24:20Z", "events_url": "https://api.github.com/repos/fail2ban/fail2ban/events", "has_issues": true, "issues_url": "https://api.github.com/repos/fail2ban/fail2ban/issues{/number}", "labels_url": "https://api.github.com/repos/fail2ban/fail2ban/labels{/name}", "merges_url": "https://api.github.com/repos/fail2ban/fail2ban/merges", "mirror_url": null, "updated_at": "2018-12-25T01:56:24Z", "archive_url": "https://api.github.com/repos/fail2ban/fail2ban/{archive_format}{/ref}", "commits_url": "https://api.github.com/repos/fail2ban/fail2ban/commits{/sha}", "compare_url": "https://api.github.com/repos/fail2ban/fail2ban/compare/{base}...{head}", "description": "Daemon to ban hosts that cause multiple authentication errors", "forks_count": 692, "open_issues": 132, "permissions": {"pull": true, "push": false, "admin": false}, "branches_url": "https://api.github.com/repos/fail2ban/fail2ban/branches{/branch}", "comments_url": "https://api.github.com/repos/fail2ban/fail2ban/comments{/number}", "contents_url": "https://api.github.com/repos/fail2ban/fail2ban/contents/{+path}", "git_refs_url": "https://api.github.com/repos/fail2ban/fail2ban/git/refs{/sha}", "git_tags_url": "https://api.github.com/repos/fail2ban/fail2ban/git/tags{/sha}", "has_projects": true, "releases_url": "https://api.github.com/repos/fail2ban/fail2ban/releases{/id}", "statuses_url": "https://api.github.com/repos/fail2ban/fail2ban/statuses/{sha}", "assignees_url": "https://api.github.com/repos/fail2ban/fail2ban/assignees{/user}", "downloads_url": "https://api.github.com/repos/fail2ban/fail2ban/downloads", "has_downloads": true, "languages_url": "https://api.github.com/repos/fail2ban/fail2ban/languages", "default_branch": "0.11", "milestones_url": "https://api.github.com/repos/fail2ban/fail2ban/milestones{/number}", "stargazers_url": "https://api.github.com/repos/fail2ban/fail2ban/stargazers", "watchers_count": 3640, "deployments_url": "https://api.github.com/repos/fail2ban/fail2ban/deployments", "git_commits_url": "https://api.github.com/repos/fail2ban/fail2ban/git/commits{/sha}", "subscribers_url": "https://api.github.com/repos/fail2ban/fail2ban/subscribers", "contributors_url": "https://api.github.com/repos/fail2ban/fail2ban/contributors", "issue_events_url": "https://api.github.com/repos/fail2ban/fail2ban/issues/events{/number}", "stargazers_count": 3640, "subscription_url": "https://api.github.com/repos/fail2ban/fail2ban/subscription", "collaborators_url": "https://api.github.com/repos/fail2ban/fail2ban/collaborators{/collaborator}", "issue_comment_url": "https://api.github.com/repos/fail2ban/fail2ban/issues/comments{/number}", "notifications_url": "https://api.github.com/repos/fail2ban/fail2ban/notifications{?since,all,participating}", "open_issues_count": 132}</t>
  </si>
  <si>
    <t>Wed Apr 4 01:06:14 2018 -0400</t>
  </si>
  <si>
    <t>RaRe-Technologies/gensim</t>
  </si>
  <si>
    <t>Topic Modelling for Humans</t>
  </si>
  <si>
    <t>https://github.com/RaRe-Technologies/gensim</t>
  </si>
  <si>
    <t>"[\"data-mining\", \"data-science\", \"document-similarity\", \"fasttext\", \"gensim\", \"information-retrieval\", \"machine-learning\", \"natural-language-processing\", \"neural-network\", \"nlp\", \"python\", \"text-summarization\", \"topic-modeling\", \"word-embeddings\", \"word-similarity\", \"word2vec\"]"</t>
  </si>
  <si>
    <t>[{"loc": 2815059, "ratio": 0.9866207912217474, "language": "Python"}, {"loc": 18813, "ratio": 0.006593572974937553, "language": "Jupyter Notebook"}, {"loc": 7195, "ratio": 0.002521700821489167, "language": "PowerShell"}, {"loc": 5548, "ratio": 0.0019444608975152046, "language": "Dockerfile"}, {"loc": 3366, "ratio": 0.0011797143801435073, "language": "Batchfile"}, {"loc": 1742, "ratio": 0.0006105354872875787, "language": "Shell"}, {"loc": 1200, "ratio": 0.00042057553659305077, "language": "C++"}, {"loc": 310, "ratio": 0.00010864868028653811, "language": "C"}]</t>
  </si>
  <si>
    <t>21c0d4fe40c2eccdeda0b4258ee18fa6ac650041</t>
  </si>
  <si>
    <t>{"key": "lgpl-2.1", "url": "https://api.github.com/licenses/lgpl-2.1", "name": "GNU Lesser General Public License v2.1", "node_id": "MDc6TGljZW5zZTEx", "spdx_id": "LGPL-2.1"}</t>
  </si>
  <si>
    <t>gensim</t>
  </si>
  <si>
    <t>{"id": 1349775, "url": "https://api.github.com/repos/RaRe-Technologies/gensim", "fork": false, "name": "gensim", "size": 63281, "forks": 3161, "owner": {"id": 12515886, "url": "https://api.github.com/users/RaRe-Technologies", "type": "Organization", "login": "RaRe-Technologies", "node_id": "MDEyOk9yZ2FuaXphdGlvbjEyNTE1ODg2", "html_url": "https://github.com/RaRe-Technologies", "gists_url": "https://api.github.com/users/RaRe-Technologies/gists{/gist_id}", "repos_url": "https://api.github.com/users/RaRe-Technologies/repos", "avatar_url": "https://avatars3.githubusercontent.com/u/12515886?v=4", "events_url": "https://api.github.com/users/RaRe-Technologies/events{/privacy}", "site_admin": false, "gravatar_id": "", "starred_url": "https://api.github.com/users/RaRe-Technologies/starred{/owner}{/repo}", "followers_url": "https://api.github.com/users/RaRe-Technologies/followers", "following_url": "https://api.github.com/users/RaRe-Technologies/following{/other_user}", "organizations_url": "https://api.github.com/users/RaRe-Technologies/orgs", "subscriptions_url": "https://api.github.com/users/RaRe-Technologies/subscriptions", "received_events_url": "https://api.github.com/users/RaRe-Technologies/received_events"}, "score": 1.0, "topics": ["data-mining", "data-science", "document-similarity", "fasttext", "gensim", "information-retrieval", "machine-learning", "natural-language-processing", "neural-network", "nlp", "python", "text-summarization", "topic-modeling", "word-embeddings", "word-similarity", "word2vec"], "git_url": "git://github.com/RaRe-Technologies/gensim.git", "license": {"key": "lgpl-2.1", "url": "https://api.github.com/licenses/lgpl-2.1", "name": "GNU Lesser General Public License v2.1", "node_id": "MDc6TGljZW5zZTEx", "spdx_id": "LGPL-2.1"}, "node_id": "MDEwOlJlcG9zaXRvcnkxMzQ5Nzc1", "private": false, "ssh_url": "git@github.com:RaRe-Technologies/gensim.git", "svn_url": "https://github.com/RaRe-Technologies/gensim", "archived": false, "has_wiki": true, "homepage": "", "html_url": "https://github.com/RaRe-Technologies/gensim", "keys_url": "https://api.github.com/repos/RaRe-Technologies/gensim/keys{/key_id}", "language": "Python", "tags_url": "https://api.github.com/repos/RaRe-Technologies/gensim/tags", "watchers": 8343, "blobs_url": "https://api.github.com/repos/RaRe-Technologies/gensim/git/blobs{/sha}", "clone_url": "https://github.com/RaRe-Technologies/gensim.git", "forks_url": "https://api.github.com/repos/RaRe-Technologies/gensim/forks", "full_name": "RaRe-Technologies/gensim", "has_pages": false, "hooks_url": "https://api.github.com/repos/RaRe-Technologies/gensim/hooks", "pulls_url": "https://api.github.com/repos/RaRe-Technologies/gensim/pulls{/number}", "pushed_at": "2018-12-24T08:11:30Z", "teams_url": "https://api.github.com/repos/RaRe-Technologies/gensim/teams", "trees_url": "https://api.github.com/repos/RaRe-Technologies/gensim/git/trees{/sha}", "created_at": "2011-02-10T07:43:04Z", "events_url": "https://api.github.com/repos/RaRe-Technologies/gensim/events", "has_issues": true, "issues_url": "https://api.github.com/repos/RaRe-Technologies/gensim/issues{/number}", "labels_url": "https://api.github.com/repos/RaRe-Technologies/gensim/labels{/name}", "merges_url": "https://api.github.com/repos/RaRe-Technologies/gensim/merges", "mirror_url": null, "updated_at": "2018-12-25T01:58:23Z", "archive_url": "https://api.github.com/repos/RaRe-Technologies/gensim/{archive_format}{/ref}", "commits_url": "https://api.github.com/repos/RaRe-Technologies/gensim/commits{/sha}", "compare_url": "https://api.github.com/repos/RaRe-Technologies/gensim/compare/{base}...{head}", "description": "Topic Modelling for Humans", "forks_count": 3161, "open_issues": 232, "permissions": {"pull": true, "push": false, "admin": false}, "branches_url": "https://api.github.com/repos/RaRe-Technologies/gensim/branches{/branch}", "comments_url": "https://api.github.com/repos/RaRe-Technologies/gensim/comments{/number}", "contents_url": "https://api.github.com/repos/RaRe-Technologies/gensim/contents/{+path}", "git_refs_url": "https://api.github.com/repos/RaRe-Technologies/gensim/git/refs{/sha}", "git_tags_url": "https://api.github.com/repos/RaRe-Technologies/gensim/git/tags{/sha}", "has_projects": true, "releases_url": "https://api.github.com/repos/RaRe-Technologies/gensim/releases{/id}", "statuses_url": "https://api.github.com/repos/RaRe-Technologies/gensim/statuses/{sha}", "assignees_url": "https://api.github.com/repos/RaRe-Technologies/gensim/assignees{/user}", "downloads_url": "https://api.github.com/repos/RaRe-Technologies/gensim/downloads", "has_downloads": true, "languages_url": "https://api.github.com/repos/RaRe-Technologies/gensim/languages", "default_branch": "develop", "milestones_url": "https://api.github.com/repos/RaRe-Technologies/gensim/milestones{/number}", "stargazers_url": "https://api.github.com/repos/RaRe-Technologies/gensim/stargazers", "watchers_count": 8343, "deployments_url": "https://api.github.com/repos/RaRe-Technologies/gensim/deployments", "git_commits_url": "https://api.github.com/repos/RaRe-Technologies/gensim/git/commits{/sha}", "subscribers_url": "https://api.github.com/repos/RaRe-Technologies/gensim/subscribers", "contributors_url": "https://api.github.com/repos/RaRe-Technologies/gensim/contributors", "issue_events_url": "https://api.github.com/repos/RaRe-Technologies/gensim/issues/events{/number}", "stargazers_count": 8343, "subscription_url": "https://api.github.com/repos/RaRe-Technologies/gensim/subscription", "collaborators_url": "https://api.github.com/repos/RaRe-Technologies/gensim/collaborators{/collaborator}", "issue_comment_url": "https://api.github.com/repos/RaRe-Technologies/gensim/issues/comments{/number}", "notifications_url": "https://api.github.com/repos/RaRe-Technologies/gensim/notifications{?since,all,participating}", "open_issues_count": 232}</t>
  </si>
  <si>
    <t>Sun Sep 16 00:11:10 2012 +0200</t>
  </si>
  <si>
    <t>spotify/luigi</t>
  </si>
  <si>
    <t xml:space="preserve">Luigi is a Python module that helps you build complex pipelines of batch jobs. It handles dependency resolution, workflow management, visualization etc. It also comes with Hadoop support built in. </t>
  </si>
  <si>
    <t>https://github.com/spotify/luigi</t>
  </si>
  <si>
    <t>"[\"hadoop\", \"luigi\", \"orchestration-framework\", \"python\", \"scheduling\"]"</t>
  </si>
  <si>
    <t>[{"loc": 2012803, "ratio": 0.9013847664051962, "language": "Python"}, {"loc": 170555, "ratio": 0.07637889988947663, "language": "JavaScript"}, {"loc": 41976, "ratio": 0.018797928537777675, "language": "HTML"}, {"loc": 5051, "ratio": 0.0022619672442423058, "language": "CSS"}, {"loc": 2627, "ratio": 0.0011764379233071744, "language": "Shell"}]</t>
  </si>
  <si>
    <t>v1.2.1</t>
  </si>
  <si>
    <t>a6e5eb1a9b0b1ea74ebc574026dfa5e168f5195f</t>
  </si>
  <si>
    <t>{"key": "apache-2.0", "url": "https://api.github.com/licenses/apache-2.0", "name": "Apache License 2.0", "node_id": "MDc6TGljZW5zZTI=", "spdx_id": "Apache-2.0"}</t>
  </si>
  <si>
    <t>luigi</t>
  </si>
  <si>
    <t>{"id": 5888353, "url": "https://api.github.com/repos/spotify/luigi", "fork": false, "name": "luigi", "size": 9772, "forks": 1808, "owner": {"id": 251374, "url": "https://api.github.com/users/spotify", "type": "Organization", "login": "spotify", "node_id": "MDEyOk9yZ2FuaXphdGlvbjI1MTM3NA==", "html_url": "https://github.com/spotify", "gists_url": "https://api.github.com/users/spotify/gists{/gist_id}", "repos_url": "https://api.github.com/users/spotify/repos", "avatar_url": "https://avatars2.githubusercontent.com/u/251374?v=4", "events_url": "https://api.github.com/users/spotify/events{/privacy}", "site_admin": false, "gravatar_id": "", "starred_url": "https://api.github.com/users/spotify/starred{/owner}{/repo}", "followers_url": "https://api.github.com/users/spotify/followers", "following_url": "https://api.github.com/users/spotify/following{/other_user}", "organizations_url": "https://api.github.com/users/spotify/orgs", "subscriptions_url": "https://api.github.com/users/spotify/subscriptions", "received_events_url": "https://api.github.com/users/spotify/received_events"}, "score": 1.0, "topics": ["hadoop", "luigi", "orchestration-framework", "python", "scheduling"], "git_url": "git://github.com/spotify/luigi.git", "license": {"key": "apache-2.0", "url": "https://api.github.com/licenses/apache-2.0", "name": "Apache License 2.0", "node_id": "MDc6TGljZW5zZTI=", "spdx_id": "Apache-2.0"}, "node_id": "MDEwOlJlcG9zaXRvcnk1ODg4MzUz", "private": false, "ssh_url": "git@github.com:spotify/luigi.git", "svn_url": "https://github.com/spotify/luigi", "archived": false, "has_wiki": false, "homepage": null, "html_url": "https://github.com/spotify/luigi", "keys_url": "https://api.github.com/repos/spotify/luigi/keys{/key_id}", "language": "Python", "tags_url": "https://api.github.com/repos/spotify/luigi/tags", "watchers": 10661, "blobs_url": "https://api.github.com/repos/spotify/luigi/git/blobs{/sha}", "clone_url": "https://github.com/spotify/luigi.git", "forks_url": "https://api.github.com/repos/spotify/luigi/forks", "full_name": "spotify/luigi", "has_pages": false, "hooks_url": "https://api.github.com/repos/spotify/luigi/hooks", "pulls_url": "https://api.github.com/repos/spotify/luigi/pulls{/number}", "pushed_at": "2018-12-20T15:41:02Z", "teams_url": "https://api.github.com/repos/spotify/luigi/teams", "trees_url": "https://api.github.com/repos/spotify/luigi/git/trees{/sha}", "created_at": "2012-09-20T15:06:38Z", "events_url": "https://api.github.com/repos/spotify/luigi/events", "has_issues": true, "issues_url": "https://api.github.com/repos/spotify/luigi/issues{/number}", "labels_url": "https://api.github.com/repos/spotify/luigi/labels{/name}", "merges_url": "https://api.github.com/repos/spotify/luigi/merges", "mirror_url": null, "updated_at": "2018-12-24T18:12:58Z", "archive_url": "https://api.github.com/repos/spotify/luigi/{archive_format}{/ref}", "commits_url": "https://api.github.com/repos/spotify/luigi/commits{/sha}", "compare_url": "https://api.github.com/repos/spotify/luigi/compare/{base}...{head}", "description": "Luigi is a Python module that helps you build complex pipelines of batch jobs. It handles dependency resolution, workflow management, visualization etc. It also comes with Hadoop support built in. ", "forks_count": 1808, "open_issues": 68, "permissions": {"pull": true, "push": false, "admin": false}, "branches_url": "https://api.github.com/repos/spotify/luigi/branches{/branch}", "comments_url": "https://api.github.com/repos/spotify/luigi/comments{/number}", "contents_url": "https://api.github.com/repos/spotify/luigi/contents/{+path}", "git_refs_url": "https://api.github.com/repos/spotify/luigi/git/refs{/sha}", "git_tags_url": "https://api.github.com/repos/spotify/luigi/git/tags{/sha}", "has_projects": true, "releases_url": "https://api.github.com/repos/spotify/luigi/releases{/id}", "statuses_url": "https://api.github.com/repos/spotify/luigi/statuses/{sha}", "assignees_url": "https://api.github.com/repos/spotify/luigi/assignees{/user}", "downloads_url": "https://api.github.com/repos/spotify/luigi/downloads", "has_downloads": true, "languages_url": "https://api.github.com/repos/spotify/luigi/languages", "default_branch": "master", "milestones_url": "https://api.github.com/repos/spotify/luigi/milestones{/number}", "stargazers_url": "https://api.github.com/repos/spotify/luigi/stargazers", "watchers_count": 10661, "deployments_url": "https://api.github.com/repos/spotify/luigi/deployments", "git_commits_url": "https://api.github.com/repos/spotify/luigi/git/commits{/sha}", "subscribers_url": "https://api.github.com/repos/spotify/luigi/subscribers", "contributors_url": "https://api.github.com/repos/spotify/luigi/contributors", "issue_events_url": "https://api.github.com/repos/spotify/luigi/issues/events{/number}", "stargazers_count": 10661, "subscription_url": "https://api.github.com/repos/spotify/luigi/subscription", "collaborators_url": "https://api.github.com/repos/spotify/luigi/collaborators{/collaborator}", "issue_comment_url": "https://api.github.com/repos/spotify/luigi/issues/comments{/number}", "notifications_url": "https://api.github.com/repos/spotify/luigi/notifications{?since,all,participating}", "open_issues_count": 68}</t>
  </si>
  <si>
    <t>Tue May 26 11:53:00 2015 +0200</t>
  </si>
  <si>
    <t>matplotlib/matplotlib</t>
  </si>
  <si>
    <t>matplotlib: plotting with Python</t>
  </si>
  <si>
    <t>https://github.com/matplotlib/matplotlib</t>
  </si>
  <si>
    <t>[{"loc": 6329067, "ratio": 0.8792036435791447, "language": "Python"}, {"loc": 634112, "ratio": 0.08808779885522758, "language": "C++"}, {"loc": 94988, "ratio": 0.01319527754980249, "language": "Jupyter Notebook"}, {"loc": 81707, "ratio": 0.011350344704191183, "language": "Objective-C"}, {"loc": 24707, "ratio": 0.003432177984829348, "language": "JavaScript"}, {"loc": 21119, "ratio": 0.0029337502271263613, "language": "C"}, {"loc": 5382, "ratio": 0.0007476416365544806, "language": "CSS"}, {"loc": 4006, "ratio": 0.0005564943136449739, "language": "HTML"}, {"loc": 2072, "ratio": 0.00028783230600908284, "language": "Shell"}, {"loc": 1150, "ratio": 0.00015975248644326507, "language": "Batchfile"}, {"loc": 326, "ratio": 0.00004528635702652558, "language": "TeX"}]</t>
  </si>
  <si>
    <t>v3.0.2</t>
  </si>
  <si>
    <t>8858a0d1bdd149a0897789e8503ac586be14676d</t>
  </si>
  <si>
    <t>null</t>
  </si>
  <si>
    <t>matplotlib</t>
  </si>
  <si>
    <t>{"id": 1385122, "url": "https://api.github.com/repos/matplotlib/matplotlib", "fork": false, "name": "matplotlib", "size": 340073, "forks": 3863, "owner": {"id": 215947, "url": "https://api.github.com/users/matplotlib", "type": "Organization", "login": "matplotlib", "node_id": "MDEyOk9yZ2FuaXphdGlvbjIxNTk0Nw==", "html_url": "https://github.com/matplotlib", "gists_url": "https://api.github.com/users/matplotlib/gists{/gist_id}", "repos_url": "https://api.github.com/users/matplotlib/repos", "avatar_url": "https://avatars0.githubusercontent.com/u/215947?v=4", "events_url": "https://api.github.com/users/matplotlib/events{/privacy}", "site_admin": false, "gravatar_id": "", "starred_url": "https://api.github.com/users/matplotlib/starred{/owner}{/repo}", "followers_url": "https://api.github.com/users/matplotlib/followers", "following_url": "https://api.github.com/users/matplotlib/following{/other_user}", "organizations_url": "https://api.github.com/users/matplotlib/orgs", "subscriptions_url": "https://api.github.com/users/matplotlib/subscriptions", "received_events_url": "https://api.github.com/users/matplotlib/received_events"}, "score": 1.0, "topics": [], "git_url": "git://github.com/matplotlib/matplotlib.git", "license": null, "node_id": "MDEwOlJlcG9zaXRvcnkxMzg1MTIy", "private": false, "ssh_url": "git@github.com:matplotlib/matplotlib.git", "svn_url": "https://github.com/matplotlib/matplotlib", "archived": false, "has_wiki": true, "homepage": "http://matplotlib.org/", "html_url": "https://github.com/matplotlib/matplotlib", "keys_url": "https://api.github.com/repos/matplotlib/matplotlib/keys{/key_id}", "language": "Python", "tags_url": "https://api.github.com/repos/matplotlib/matplotlib/tags", "watchers": 8404, "blobs_url": "https://api.github.com/repos/matplotlib/matplotlib/git/blobs{/sha}", "clone_url": "https://github.com/matplotlib/matplotlib.git", "forks_url": "https://api.github.com/repos/matplotlib/matplotlib/forks", "full_name": "matplotlib/matplotlib", "has_pages": false, "hooks_url": "https://api.github.com/repos/matplotlib/matplotlib/hooks", "pulls_url": "https://api.github.com/repos/matplotlib/matplotlib/pulls{/number}", "pushed_at": "2018-12-24T18:07:41Z", "teams_url": "https://api.github.com/repos/matplotlib/matplotlib/teams", "trees_url": "https://api.github.com/repos/matplotlib/matplotlib/git/trees{/sha}", "created_at": "2011-02-19T03:17:12Z", "events_url": "https://api.github.com/repos/matplotlib/matplotlib/events", "has_issues": true, "issues_url": "https://api.github.com/repos/matplotlib/matplotlib/issues{/number}", "labels_url": "https://api.github.com/repos/matplotlib/matplotlib/labels{/name}", "merges_url": "https://api.github.com/repos/matplotlib/matplotlib/merges", "mirror_url": null, "updated_at": "2018-12-24T23:29:02Z", "archive_url": "https://api.github.com/repos/matplotlib/matplotlib/{archive_format}{/ref}", "commits_url": "https://api.github.com/repos/matplotlib/matplotlib/commits{/sha}", "compare_url": "https://api.github.com/repos/matplotlib/matplotlib/compare/{base}...{head}", "description": "matplotlib: plotting with Python", "forks_count": 3863, "open_issues": 1493, "permissions": {"pull": true, "push": false, "admin": false}, "branches_url": "https://api.github.com/repos/matplotlib/matplotlib/branches{/branch}", "comments_url": "https://api.github.com/repos/matplotlib/matplotlib/comments{/number}", "contents_url": "https://api.github.com/repos/matplotlib/matplotlib/contents/{+path}", "git_refs_url": "https://api.github.com/repos/matplotlib/matplotlib/git/refs{/sha}", "git_tags_url": "https://api.github.com/repos/matplotlib/matplotlib/git/tags{/sha}", "has_projects": true, "releases_url": "https://api.github.com/repos/matplotlib/matplotlib/releases{/id}", "statuses_url": "https://api.github.com/repos/matplotlib/matplotlib/statuses/{sha}", "assignees_url": "https://api.github.com/repos/matplotlib/matplotlib/assignees{/user}", "downloads_url": "https://api.github.com/repos/matplotlib/matplotlib/downloads", "has_downloads": true, "languages_url": "https://api.github.com/repos/matplotlib/matplotlib/languages", "default_branch": "master", "milestones_url": "https://api.github.com/repos/matplotlib/matplotlib/milestones{/number}", "stargazers_url": "https://api.github.com/repos/matplotlib/matplotlib/stargazers", "watchers_count": 8404, "deployments_url": "https://api.github.com/repos/matplotlib/matplotlib/deployments", "git_commits_url": "https://api.github.com/repos/matplotlib/matplotlib/git/commits{/sha}", "subscribers_url": "https://api.github.com/repos/matplotlib/matplotlib/subscribers", "contributors_url": "https://api.github.com/repos/matplotlib/matplotlib/contributors", "issue_events_url": "https://api.github.com/repos/matplotlib/matplotlib/issues/events{/number}", "stargazers_count": 8404, "subscription_url": "https://api.github.com/repos/matplotlib/matplotlib/subscription", "collaborators_url": "https://api.github.com/repos/matplotlib/matplotlib/collaborators{/collaborator}", "issue_comment_url": "https://api.github.com/repos/matplotlib/matplotlib/issues/comments{/number}", "notifications_url": "https://api.github.com/repos/matplotlib/matplotlib/notifications{?since,all,participating}", "open_issues_count": 1493}</t>
  </si>
  <si>
    <t>Fri Nov 9 20:06:33 2018 -0500</t>
  </si>
  <si>
    <t>MongoEngine/mongoengine</t>
  </si>
  <si>
    <t>A Python Object-Document-Mapper for working with MongoDB</t>
  </si>
  <si>
    <t>https://github.com/MongoEngine/mongoengine</t>
  </si>
  <si>
    <t>"[\"mongo\", \"mongodb\", \"mongodb-orm\", \"odm\", \"orm\", \"pymongo\", \"python\"]"</t>
  </si>
  <si>
    <t>[{"loc": 1201995, "ratio": 0.9990142796470356, "language": "Python"}, {"loc": 1186, "ratio": 0.0009857203529643503, "language": "Shell"}]</t>
  </si>
  <si>
    <t>v0.16.3</t>
  </si>
  <si>
    <t>cf54d6d6f8633678bbf8e65eb3fe998d3902d138</t>
  </si>
  <si>
    <t>mongoengine</t>
  </si>
  <si>
    <t>{"id": 3626679, "url": "https://api.github.com/repos/MongoEngine/mongoengine", "fork": false, "name": "mongoengine", "size": 6430, "forks": 993, "owner": {"id": 1502485, "url": "https://api.github.com/users/MongoEngine", "type": "Organization", "login": "MongoEngine", "node_id": "MDEyOk9yZ2FuaXphdGlvbjE1MDI0ODU=", "html_url": "https://github.com/MongoEngine", "gists_url": "https://api.github.com/users/MongoEngine/gists{/gist_id}", "repos_url": "https://api.github.com/users/MongoEngine/repos", "avatar_url": "https://avatars0.githubusercontent.com/u/1502485?v=4", "events_url": "https://api.github.com/users/MongoEngine/events{/privacy}", "site_admin": false, "gravatar_id": "", "starred_url": "https://api.github.com/users/MongoEngine/starred{/owner}{/repo}", "followers_url": "https://api.github.com/users/MongoEngine/followers", "following_url": "https://api.github.com/users/MongoEngine/following{/other_user}", "organizations_url": "https://api.github.com/users/MongoEngine/orgs", "subscriptions_url": "https://api.github.com/users/MongoEngine/subscriptions", "received_events_url": "https://api.github.com/users/MongoEngine/received_events"}, "score": 1.0, "topics": ["mongo", "mongodb", "mongodb-orm", "odm", "orm", "pymongo", "python"], "git_url": "git://github.com/MongoEngine/mongoengine.git", "license": {"key": "mit", "url": "https://api.github.com/licenses/mit", "name": "MIT License", "node_id": "MDc6TGljZW5zZTEz", "spdx_id": "MIT"}, "node_id": "MDEwOlJlcG9zaXRvcnkzNjI2Njc5", "private": false, "ssh_url": "git@github.com:MongoEngine/mongoengine.git", "svn_url": "https://github.com/MongoEngine/mongoengine", "archived": false, "has_wiki": true, "homepage": "http://mongoengine.org", "html_url": "https://github.com/MongoEngine/mongoengine", "keys_url": "https://api.github.com/repos/MongoEngine/mongoengine/keys{/key_id}", "language": "Python", "tags_url": "https://api.github.com/repos/MongoEngine/mongoengine/tags", "watchers": 2553, "blobs_url": "https://api.github.com/repos/MongoEngine/mongoengine/git/blobs{/sha}", "clone_url": "https://github.com/MongoEngine/mongoengine.git", "forks_url": "https://api.github.com/repos/MongoEngine/mongoengine/forks", "full_name": "MongoEngine/mongoengine", "has_pages": false, "hooks_url": "https://api.github.com/repos/MongoEngine/mongoengine/hooks", "pulls_url": "https://api.github.com/repos/MongoEngine/mongoengine/pulls{/number}", "pushed_at": "2018-12-24T22:52:47Z", "teams_url": "https://api.github.com/repos/MongoEngine/mongoengine/teams", "trees_url": "https://api.github.com/repos/MongoEngine/mongoengine/git/trees{/sha}", "created_at": "2012-03-05T12:10:20Z", "events_url": "https://api.github.com/repos/MongoEngine/mongoengine/events", "has_issues": true, "issues_url": "https://api.github.com/repos/MongoEngine/mongoengine/issues{/number}", "labels_url": "https://api.github.com/repos/MongoEngine/mongoengine/labels{/name}", "merges_url": "https://api.github.com/repos/MongoEngine/mongoengine/merges", "mirror_url": null, "updated_at": "2018-12-24T10:12:47Z", "archive_url": "https://api.github.com/repos/MongoEngine/mongoengine/{archive_format}{/ref}", "commits_url": "https://api.github.com/repos/MongoEngine/mongoengine/commits{/sha}", "compare_url": "https://api.github.com/repos/MongoEngine/mongoengine/compare/{base}...{head}", "description": "A Python Object-Document-Mapper for working with MongoDB", "forks_count": 993, "open_issues": 320, "permissions": {"pull": true, "push": false, "admin": false}, "branches_url": "https://api.github.com/repos/MongoEngine/mongoengine/branches{/branch}", "comments_url": "https://api.github.com/repos/MongoEngine/mongoengine/comments{/number}", "contents_url": "https://api.github.com/repos/MongoEngine/mongoengine/contents/{+path}", "git_refs_url": "https://api.github.com/repos/MongoEngine/mongoengine/git/refs{/sha}", "git_tags_url": "https://api.github.com/repos/MongoEngine/mongoengine/git/tags{/sha}", "has_projects": true, "releases_url": "https://api.github.com/repos/MongoEngine/mongoengine/releases{/id}", "statuses_url": "https://api.github.com/repos/MongoEngine/mongoengine/statuses/{sha}", "assignees_url": "https://api.github.com/repos/MongoEngine/mongoengine/assignees{/user}", "downloads_url": "https://api.github.com/repos/MongoEngine/mongoengine/downloads", "has_downloads": true, "languages_url": "https://api.github.com/repos/MongoEngine/mongoengine/languages", "default_branch": "master", "milestones_url": "https://api.github.com/repos/MongoEngine/mongoengine/milestones{/number}", "stargazers_url": "https://api.github.com/repos/MongoEngine/mongoengine/stargazers", "watchers_count": 2553, "deployments_url": "https://api.github.com/repos/MongoEngine/mongoengine/deployments", "git_commits_url": "https://api.github.com/repos/MongoEngine/mongoengine/git/commits{/sha}", "subscribers_url": "https://api.github.com/repos/MongoEngine/mongoengine/subscribers", "contributors_url": "https://api.github.com/repos/MongoEngine/mongoengine/contributors", "issue_events_url": "https://api.github.com/repos/MongoEngine/mongoengine/issues/events{/number}", "stargazers_count": 2553, "subscription_url": "https://api.github.com/repos/MongoEngine/mongoengine/subscription", "collaborators_url": "https://api.github.com/repos/MongoEngine/mongoengine/collaborators{/collaborator}", "issue_comment_url": "https://api.github.com/repos/MongoEngine/mongoengine/issues/comments{/number}", "notifications_url": "https://api.github.com/repos/MongoEngine/mongoengine/notifications{?since,all,participating}", "open_issues_count": 320}</t>
  </si>
  <si>
    <t>Thu Dec 6 21:56:31 2018 +0800</t>
  </si>
  <si>
    <t>mitmproxy/mitmproxy</t>
  </si>
  <si>
    <t>An interactive TLS-capable intercepting HTTP proxy for penetration testers and software developers.</t>
  </si>
  <si>
    <t>https://github.com/mitmproxy/mitmproxy</t>
  </si>
  <si>
    <t>"[\"http\", \"http2\", \"man-in-the-middle\", \"proxy\", \"python\", \"security\", \"ssl\", \"tls\", \"websocket\"]"</t>
  </si>
  <si>
    <t>[{"loc": 1812002, "ratio": 0.8502903982517448, "language": "Python"}, {"loc": 277098, "ratio": 0.1300295301963033, "language": "JavaScript"}, {"loc": 20955, "ratio": 0.00983323158327933, "language": "CSS"}, {"loc": 14747, "ratio": 0.006920098599790994, "language": "HTML"}, {"loc": 4711, "ratio": 0.0022106587443965126, "language": "Shell"}, {"loc": 1031, "ratio": 0.00048380156346270527, "language": "Dockerfile"}, {"loc": 495, "ratio": 0.00023228106102234636, "language": "PowerShell"}]</t>
  </si>
  <si>
    <t>v4.0.4</t>
  </si>
  <si>
    <t>5c27805be7e5131b8717cd050197a237744f9c22</t>
  </si>
  <si>
    <t>mitmproxy</t>
  </si>
  <si>
    <t>{"id": 519832, "url": "https://api.github.com/repos/mitmproxy/mitmproxy", "fork": false, "name": "mitmproxy", "size": 45030, "forks": 1762, "owner": {"id": 4652787, "url": "https://api.github.com/users/mitmproxy", "type": "Organization", "login": "mitmproxy", "node_id": "MDEyOk9yZ2FuaXphdGlvbjQ2NTI3ODc=", "html_url": "https://github.com/mitmproxy", "gists_url": "https://api.github.com/users/mitmproxy/gists{/gist_id}", "repos_url": "https://api.github.com/users/mitmproxy/repos", "avatar_url": "https://avatars3.githubusercontent.com/u/4652787?v=4", "events_url": "https://api.github.com/users/mitmproxy/events{/privacy}", "site_admin": false, "gravatar_id": "", "starred_url": "https://api.github.com/users/mitmproxy/starred{/owner}{/repo}", "followers_url": "https://api.github.com/users/mitmproxy/followers", "following_url": "https://api.github.com/users/mitmproxy/following{/other_user}", "organizations_url": "https://api.github.com/users/mitmproxy/orgs", "subscriptions_url": "https://api.github.com/users/mitmproxy/subscriptions", "received_events_url": "https://api.github.com/users/mitmproxy/received_events"}, "score": 1.0, "topics": ["http", "http2", "man-in-the-middle", "proxy", "python", "security", "ssl", "tls", "websocket"], "git_url": "git://github.com/mitmproxy/mitmproxy.git", "license": {"key": "mit", "url": "https://api.github.com/licenses/mit", "name": "MIT License", "node_id": "MDc6TGljZW5zZTEz", "spdx_id": "MIT"}, "node_id": "MDEwOlJlcG9zaXRvcnk1MTk4MzI=", "private": false, "ssh_url": "git@github.com:mitmproxy/mitmproxy.git", "svn_url": "https://github.com/mitmproxy/mitmproxy", "archived": false, "has_wiki": false, "homepage": "https://mitmproxy.org/", "html_url": "https://github.com/mitmproxy/mitmproxy", "keys_url": "https://api.github.com/repos/mitmproxy/mitmproxy/keys{/key_id}", "language": "Python", "tags_url": "https://api.github.com/repos/mitmproxy/mitmproxy/tags", "watchers": 13531, "blobs_url": "https://api.github.com/repos/mitmproxy/mitmproxy/git/blobs{/sha}", "clone_url": "https://github.com/mitmproxy/mitmproxy.git", "forks_url": "https://api.github.com/repos/mitmproxy/mitmproxy/forks", "full_name": "mitmproxy/mitmproxy", "has_pages": false, "hooks_url": "https://api.github.com/repos/mitmproxy/mitmproxy/hooks", "pulls_url": "https://api.github.com/repos/mitmproxy/mitmproxy/pulls{/number}", "pushed_at": "2018-12-19T17:53:59Z", "teams_url": "https://api.github.com/repos/mitmproxy/mitmproxy/teams", "trees_url": "https://api.github.com/repos/mitmproxy/mitmproxy/git/trees{/sha}", "created_at": "2010-02-16T04:10:13Z", "events_url": "https://api.github.com/repos/mitmproxy/mitmproxy/events", "has_issues": true, "issues_url": "https://api.github.com/repos/mitmproxy/mitmproxy/issues{/number}", "labels_url": "https://api.github.com/repos/mitmproxy/mitmproxy/labels{/name}", "merges_url": "https://api.github.com/repos/mitmproxy/mitmproxy/merges", "mirror_url": null, "updated_at": "2018-12-25T01:25:19Z", "archive_url": "https://api.github.com/repos/mitmproxy/mitmproxy/{archive_format}{/ref}", "commits_url": "https://api.github.com/repos/mitmproxy/mitmproxy/commits{/sha}", "compare_url": "https://api.github.com/repos/mitmproxy/mitmproxy/compare/{base}...{head}", "description": "An interactive TLS-capable intercepting HTTP proxy for penetration testers and software developers.", "forks_count": 1762, "open_issues": 190, "permissions": {"pull": true, "push": false, "admin": false}, "branches_url": "https://api.github.com/repos/mitmproxy/mitmproxy/branches{/branch}", "comments_url": "https://api.github.com/repos/mitmproxy/mitmproxy/comments{/number}", "contents_url": "https://api.github.com/repos/mitmproxy/mitmproxy/contents/{+path}", "git_refs_url": "https://api.github.com/repos/mitmproxy/mitmproxy/git/refs{/sha}", "git_tags_url": "https://api.github.com/repos/mitmproxy/mitmproxy/git/tags{/sha}", "has_projects": true, "releases_url": "https://api.github.com/repos/mitmproxy/mitmproxy/releases{/id}", "statuses_url": "https://api.github.com/repos/mitmproxy/mitmproxy/statuses/{sha}", "assignees_url": "https://api.github.com/repos/mitmproxy/mitmproxy/assignees{/user}", "downloads_url": "https://api.github.com/repos/mitmproxy/mitmproxy/downloads", "has_downloads": true, "languages_url": "https://api.github.com/repos/mitmproxy/mitmproxy/languages", "default_branch": "master", "milestones_url": "https://api.github.com/repos/mitmproxy/mitmproxy/milestones{/number}", "stargazers_url": "https://api.github.com/repos/mitmproxy/mitmproxy/stargazers", "watchers_count": 13531, "deployments_url": "https://api.github.com/repos/mitmproxy/mitmproxy/deployments", "git_commits_url": "https://api.github.com/repos/mitmproxy/mitmproxy/git/commits{/sha}", "subscribers_url": "https://api.github.com/repos/mitmproxy/mitmproxy/subscribers", "contributors_url": "https://api.github.com/repos/mitmproxy/mitmproxy/contributors", "issue_events_url": "https://api.github.com/repos/mitmproxy/mitmproxy/issues/events{/number}", "stargazers_count": 13531, "subscription_url": "https://api.github.com/repos/mitmproxy/mitmproxy/subscription", "collaborators_url": "https://api.github.com/repos/mitmproxy/mitmproxy/collaborators{/collaborator}", "issue_comment_url": "https://api.github.com/repos/mitmproxy/mitmproxy/issues/comments{/number}", "notifications_url": "https://api.github.com/repos/mitmproxy/mitmproxy/notifications{?since,all,participating}", "open_issues_count": 190}</t>
  </si>
  <si>
    <t>Tue Jul 31 13:45:02 2018 +0200</t>
  </si>
  <si>
    <t>mongodb/mongo-python-driver</t>
  </si>
  <si>
    <t>PyMongo - the Python driver for MongoDB</t>
  </si>
  <si>
    <t>https://github.com/mongodb/mongo-python-driver</t>
  </si>
  <si>
    <t>[{"loc": 2259526, "ratio": 0.9085377033782175, "language": "Python"}, {"loc": 217749, "ratio": 0.08755516704516943, "language": "C"}, {"loc": 9717, "ratio": 0.003907129576613033, "language": "Shell"}]</t>
  </si>
  <si>
    <t>3.7.2</t>
  </si>
  <si>
    <t>7ddd372ed051c57e4094e09430d2e5c22bc5f961</t>
  </si>
  <si>
    <t>mongo-python-driver</t>
  </si>
  <si>
    <t>{"id": 108051, "url": "https://api.github.com/repos/mongodb/mongo-python-driver", "fork": false, "name": "mongo-python-driver", "size": 13354, "forks": 852, "owner": {"id": 45120, "url": "https://api.github.com/users/mongodb", "type": "Organization", "login": "mongodb", "node_id": "MDEyOk9yZ2FuaXphdGlvbjQ1MTIw", "html_url": "https://github.com/mongodb", "gists_url": "https://api.github.com/users/mongodb/gists{/gist_id}", "repos_url": "https://api.github.com/users/mongodb/repos", "avatar_url": "https://avatars1.githubusercontent.com/u/45120?v=4", "events_url": "https://api.github.com/users/mongodb/events{/privacy}", "site_admin": false, "gravatar_id": "", "starred_url": "https://api.github.com/users/mongodb/starred{/owner}{/repo}", "followers_url": "https://api.github.com/users/mongodb/followers", "following_url": "https://api.github.com/users/mongodb/following{/other_user}", "organizations_url": "https://api.github.com/users/mongodb/orgs", "subscriptions_url": "https://api.github.com/users/mongodb/subscriptions", "received_events_url": "https://api.github.com/users/mongodb/received_events"}, "score": 1.0, "topics": [], "git_url": "git://github.com/mongodb/mongo-python-driver.git", "license": {"key": "apache-2.0", "url": "https://api.github.com/licenses/apache-2.0", "name": "Apache License 2.0", "node_id": "MDc6TGljZW5zZTI=", "spdx_id": "Apache-2.0"}, "node_id": "MDEwOlJlcG9zaXRvcnkxMDgwNTE=", "private": false, "ssh_url": "git@github.com:mongodb/mongo-python-driver.git", "svn_url": "https://github.com/mongodb/mongo-python-driver", "archived": false, "has_wiki": false, "homepage": "http://api.mongodb.org/python", "html_url": "https://github.com/mongodb/mongo-python-driver", "keys_url": "https://api.github.com/repos/mongodb/mongo-python-driver/keys{/key_id}", "language": "Python", "tags_url": "https://api.github.com/repos/mongodb/mongo-python-driver/tags", "watchers": 2605, "blobs_url": "https://api.github.com/repos/mongodb/mongo-python-driver/git/blobs{/sha}", "clone_url": "https://github.com/mongodb/mongo-python-driver.git", "forks_url": "https://api.github.com/repos/mongodb/mongo-python-driver/forks", "full_name": "mongodb/mongo-python-driver", "has_pages": false, "hooks_url": "https://api.github.com/repos/mongodb/mongo-python-driver/hooks", "pulls_url": "https://api.github.com/repos/mongodb/mongo-python-driver/pulls{/number}", "pushed_at": "2018-12-24T15:28:50Z", "teams_url": "https://api.github.com/repos/mongodb/mongo-python-driver/teams", "trees_url": "https://api.github.com/repos/mongodb/mongo-python-driver/git/trees{/sha}", "created_at": "2009-01-15T15:18:06Z", "events_url": "https://api.github.com/repos/mongodb/mongo-python-driver/events", "has_issues": false, "issues_url": "https://api.github.com/repos/mongodb/mongo-python-driver/issues{/number}", "labels_url": "https://api.github.com/repos/mongodb/mongo-python-driver/labels{/name}", "merges_url": "https://api.github.com/repos/mongodb/mongo-python-driver/merges", "mirror_url": null, "updated_at": "2018-12-23T05:36:09Z", "archive_url": "https://api.github.com/repos/mongodb/mongo-python-driver/{archive_format}{/ref}", "commits_url": "https://api.github.com/repos/mongodb/mongo-python-driver/commits{/sha}", "compare_url": "https://api.github.com/repos/mongodb/mongo-python-driver/compare/{base}...{head}", "description": "PyMongo - the Python driver for MongoDB", "forks_count": 852, "open_issues": 7, "permissions": {"pull": true, "push": false, "admin": false}, "branches_url": "https://api.github.com/repos/mongodb/mongo-python-driver/branches{/branch}", "comments_url": "https://api.github.com/repos/mongodb/mongo-python-driver/comments{/number}", "contents_url": "https://api.github.com/repos/mongodb/mongo-python-driver/contents/{+path}", "git_refs_url": "https://api.github.com/repos/mongodb/mongo-python-driver/git/refs{/sha}", "git_tags_url": "https://api.github.com/repos/mongodb/mongo-python-driver/git/tags{/sha}", "has_projects": true, "releases_url": "https://api.github.com/repos/mongodb/mongo-python-driver/releases{/id}", "statuses_url": "https://api.github.com/repos/mongodb/mongo-python-driver/statuses/{sha}", "assignees_url": "https://api.github.com/repos/mongodb/mongo-python-driver/assignees{/user}", "downloads_url": "https://api.github.com/repos/mongodb/mongo-python-driver/downloads", "has_downloads": true, "languages_url": "https://api.github.com/repos/mongodb/mongo-python-driver/languages", "default_branch": "master", "milestones_url": "https://api.github.com/repos/mongodb/mongo-python-driver/milestones{/number}", "stargazers_url": "https://api.github.com/repos/mongodb/mongo-python-driver/stargazers", "watchers_count": 2605, "deployments_url": "https://api.github.com/repos/mongodb/mongo-python-driver/deployments", "git_commits_url": "https://api.github.com/repos/mongodb/mongo-python-driver/git/commits{/sha}", "subscribers_url": "https://api.github.com/repos/mongodb/mongo-python-driver/subscribers", "contributors_url": "https://api.github.com/repos/mongodb/mongo-python-driver/contributors", "issue_events_url": "https://api.github.com/repos/mongodb/mongo-python-driver/issues/events{/number}", "stargazers_count": 2605, "subscription_url": "https://api.github.com/repos/mongodb/mongo-python-driver/subscription", "collaborators_url": "https://api.github.com/repos/mongodb/mongo-python-driver/collaborators{/collaborator}", "issue_comment_url": "https://api.github.com/repos/mongodb/mongo-python-driver/issues/comments{/number}", "notifications_url": "https://api.github.com/repos/mongodb/mongo-python-driver/notifications{?since,all,participating}", "open_issues_count": 7}</t>
  </si>
  <si>
    <t>Wed Oct 10 11:41:40 2018 -0700</t>
  </si>
  <si>
    <t>mopidy/mopidy</t>
  </si>
  <si>
    <t>Mopidy is an extensible music server that plays music from local disk, Spotify, SoundCloud, Google Play Music, and more. You edit the playlist from any phone, tablet, or computer using a range of MPD and web clients.</t>
  </si>
  <si>
    <t>https://github.com/mopidy/mopidy</t>
  </si>
  <si>
    <t>"[\"mopidy\", \"music-player\", \"python\"]"</t>
  </si>
  <si>
    <t>[{"loc": 1251620, "ratio": 0.9979715571488258, "language": "Python"}, {"loc": 805, "ratio": 0.0006418618298723292, "language": "HTML"}, {"loc": 610, "ratio": 0.000486379771704498, "language": "CSS"}, {"loc": 573, "ratio": 0.000456878047847012, "language": "Roff"}, {"loc": 556, "ratio": 0.0004433232017503293, "language": "Shell"}]</t>
  </si>
  <si>
    <t>v2.2.1</t>
  </si>
  <si>
    <t>9a7adc280fdddb66edf5af8179334664f4049f0d</t>
  </si>
  <si>
    <t>mopidy</t>
  </si>
  <si>
    <t>{"id": 447036, "url": "https://api.github.com/repos/mopidy/mopidy", "fork": false, "name": "mopidy", "size": 21808, "forks": 558, "owner": {"id": 451998, "url": "https://api.github.com/users/mopidy", "type": "Organization", "login": "mopidy", "node_id": "MDEyOk9yZ2FuaXphdGlvbjQ1MTk5OA==", "html_url": "https://github.com/mopidy", "gists_url": "https://api.github.com/users/mopidy/gists{/gist_id}", "repos_url": "https://api.github.com/users/mopidy/repos", "avatar_url": "https://avatars2.githubusercontent.com/u/451998?v=4", "events_url": "https://api.github.com/users/mopidy/events{/privacy}", "site_admin": false, "gravatar_id": "", "starred_url": "https://api.github.com/users/mopidy/starred{/owner}{/repo}", "followers_url": "https://api.github.com/users/mopidy/followers", "following_url": "https://api.github.com/users/mopidy/following{/other_user}", "organizations_url": "https://api.github.com/users/mopidy/orgs", "subscriptions_url": "https://api.github.com/users/mopidy/subscriptions", "received_events_url": "https://api.github.com/users/mopidy/received_events"}, "score": 1.0, "topics": ["mopidy", "music-player", "python"], "git_url": "git://github.com/mopidy/mopidy.git", "license": {"key": "apache-2.0", "url": "https://api.github.com/licenses/apache-2.0", "name": "Apache License 2.0", "node_id": "MDc6TGljZW5zZTI=", "spdx_id": "Apache-2.0"}, "node_id": "MDEwOlJlcG9zaXRvcnk0NDcwMzY=", "private": false, "ssh_url": "git@github.com:mopidy/mopidy.git", "svn_url": "https://github.com/mopidy/mopidy", "archived": false, "has_wiki": false, "homepage": "https://www.mopidy.com", "html_url": "https://github.com/mopidy/mopidy", "keys_url": "https://api.github.com/repos/mopidy/mopidy/keys{/key_id}", "language": "Python", "tags_url": "https://api.github.com/repos/mopidy/mopidy/tags", "watchers": 5564, "blobs_url": "https://api.github.com/repos/mopidy/mopidy/git/blobs{/sha}", "clone_url": "https://github.com/mopidy/mopidy.git", "forks_url": "https://api.github.com/repos/mopidy/mopidy/forks", "full_name": "mopidy/mopidy", "has_pages": false, "hooks_url": "https://api.github.com/repos/mopidy/mopidy/hooks", "pulls_url": "https://api.github.com/repos/mopidy/mopidy/pulls{/number}", "pushed_at": "2018-12-23T00:20:03Z", "teams_url": "https://api.github.com/repos/mopidy/mopidy/teams", "trees_url": "https://api.github.com/repos/mopidy/mopidy/git/trees{/sha}", "created_at": "2009-12-23T14:25:36Z", "events_url": "https://api.github.com/repos/mopidy/mopidy/events", "has_issues": true, "issues_url": "https://api.github.com/repos/mopidy/mopidy/issues{/number}", "labels_url": "https://api.github.com/repos/mopidy/mopidy/labels{/name}", "merges_url": "https://api.github.com/repos/mopidy/mopidy/merges", "mirror_url": null, "updated_at": "2018-12-24T23:21:20Z", "archive_url": "https://api.github.com/repos/mopidy/mopidy/{archive_format}{/ref}", "commits_url": "https://api.github.com/repos/mopidy/mopidy/commits{/sha}", "compare_url": "https://api.github.com/repos/mopidy/mopidy/compare/{base}...{head}", "description": "Mopidy is an extensible music server that plays music from local disk, Spotify, SoundCloud, Google Play Music, and more. You edit the playlist from any phone, tablet, or computer using a range of MPD and web clients.", "forks_count": 558, "open_issues": 208, "permissions": {"pull": true, "push": false, "admin": false}, "branches_url": "https://api.github.com/repos/mopidy/mopidy/branches{/branch}", "comments_url": "https://api.github.com/repos/mopidy/mopidy/comments{/number}", "contents_url": "https://api.github.com/repos/mopidy/mopidy/contents/{+path}", "git_refs_url": "https://api.github.com/repos/mopidy/mopidy/git/refs{/sha}", "git_tags_url": "https://api.github.com/repos/mopidy/mopidy/git/tags{/sha}", "has_projects": false, "releases_url": "https://api.github.com/repos/mopidy/mopidy/releases{/id}", "statuses_url": "https://api.github.com/repos/mopidy/mopidy/statuses/{sha}", "assignees_url": "https://api.github.com/repos/mopidy/mopidy/assignees{/user}", "downloads_url": "https://api.github.com/repos/mopidy/mopidy/downloads", "has_downloads": true, "languages_url": "https://api.github.com/repos/mopidy/mopidy/languages", "default_branch": "develop", "milestones_url": "https://api.github.com/repos/mopidy/mopidy/milestones{/number}", "stargazers_url": "https://api.github.com/repos/mopidy/mopidy/stargazers", "watchers_count": 5564, "deployments_url": "https://api.github.com/repos/mopidy/mopidy/deployments", "git_commits_url": "https://api.github.com/repos/mopidy/mopidy/git/commits{/sha}", "subscribers_url": "https://api.github.com/repos/mopidy/mopidy/subscribers", "contributors_url": "https://api.github.com/repos/mopidy/mopidy/contributors", "issue_events_url": "https://api.github.com/repos/mopidy/mopidy/issues/events{/number}", "stargazers_count": 5564, "subscription_url": "https://api.github.com/repos/mopidy/mopidy/subscription", "collaborators_url": "https://api.github.com/repos/mopidy/mopidy/collaborators{/collaborator}", "issue_comment_url": "https://api.github.com/repos/mopidy/mopidy/issues/comments{/number}", "notifications_url": "https://api.github.com/repos/mopidy/mopidy/notifications{?since,all,participating}", "open_issues_count": 208}</t>
  </si>
  <si>
    <t>Mon Oct 15 22:09:53 2018 +0200</t>
  </si>
  <si>
    <t>networkx/networkx</t>
  </si>
  <si>
    <t>Official NetworkX source code repository.</t>
  </si>
  <si>
    <t>https://github.com/networkx/networkx</t>
  </si>
  <si>
    <t>"[\"complex-networks\", \"graph-algorithms\", \"graph-analysis\", \"graph-generation\", \"graph-theory\", \"graph-visualization\", \"python\"]"</t>
  </si>
  <si>
    <t>[{"loc": 4129467, "ratio": 0.9974844687564691, "language": "Python"}, {"loc": 5317, "ratio": 0.0012843364338250302, "language": "Shell"}, {"loc": 3311, "ratio": 0.0007997814429931681, "language": "PowerShell"}, {"loc": 1786, "ratio": 0.0004314133667127147, "language": "Batchfile"}]</t>
  </si>
  <si>
    <t>networkx-2.2</t>
  </si>
  <si>
    <t>626f18ea85ba047189d7ef1af72347dfede02f9f</t>
  </si>
  <si>
    <t>networkx</t>
  </si>
  <si>
    <t>{"id": 890377, "url": "https://api.github.com/repos/networkx/networkx", "fork": false, "name": "networkx", "size": 13168, "forks": 1390, "owner": {"id": 388785, "url": "https://api.github.com/users/networkx", "type": "Organization", "login": "networkx", "node_id": "MDEyOk9yZ2FuaXphdGlvbjM4ODc4NQ==", "html_url": "https://github.com/networkx", "gists_url": "https://api.github.com/users/networkx/gists{/gist_id}", "repos_url": "https://api.github.com/users/networkx/repos", "avatar_url": "https://avatars2.githubusercontent.com/u/388785?v=4", "events_url": "https://api.github.com/users/networkx/events{/privacy}", "site_admin": false, "gravatar_id": "", "starred_url": "https://api.github.com/users/networkx/starred{/owner}{/repo}", "followers_url": "https://api.github.com/users/networkx/followers", "following_url": "https://api.github.com/users/networkx/following{/other_user}", "organizations_url": "https://api.github.com/users/networkx/orgs", "subscriptions_url": "https://api.github.com/users/networkx/subscriptions", "received_events_url": "https://api.github.com/users/networkx/received_events"}, "score": 1.0, "topics": ["complex-networks", "graph-algorithms", "graph-analysis", "graph-generation", "graph-theory", "graph-visualization", "python"], "git_url": "git://github.com/networkx/networkx.git", "license": {"key": "other", "url": null, "name": "Other", "node_id": "MDc6TGljZW5zZTA=", "spdx_id": "NOASSERTION"}, "node_id": "MDEwOlJlcG9zaXRvcnk4OTAzNzc=", "private": false, "ssh_url": "git@github.com:networkx/networkx.git", "svn_url": "https://github.com/networkx/networkx", "archived": false, "has_wiki": true, "homepage": "http://networkx.github.io", "html_url": "https://github.com/networkx/networkx", "keys_url": "https://api.github.com/repos/networkx/networkx/keys{/key_id}", "language": "Python", "tags_url": "https://api.github.com/repos/networkx/networkx/tags", "watchers": 5014, "blobs_url": "https://api.github.com/repos/networkx/networkx/git/blobs{/sha}", "clone_url": "https://github.com/networkx/networkx.git", "forks_url": "https://api.github.com/repos/networkx/networkx/forks", "full_name": "networkx/networkx", "has_pages": false, "hooks_url": "https://api.github.com/repos/networkx/networkx/hooks", "pulls_url": "https://api.github.com/repos/networkx/networkx/pulls{/number}", "pushed_at": "2018-12-24T23:26:55Z", "teams_url": "https://api.github.com/repos/networkx/networkx/teams", "trees_url": "https://api.github.com/repos/networkx/networkx/git/trees{/sha}", "created_at": "2010-09-06T00:53:44Z", "events_url": "https://api.github.com/repos/networkx/networkx/events", "has_issues": true, "issues_url": "https://api.github.com/repos/networkx/networkx/issues{/number}", "labels_url": "https://api.github.com/repos/networkx/networkx/labels{/name}", "merges_url": "https://api.github.com/repos/networkx/networkx/merges", "mirror_url": null, "updated_at": "2018-12-24T17:22:59Z", "archive_url": "https://api.github.com/repos/networkx/networkx/{archive_format}{/ref}", "commits_url": "https://api.github.com/repos/networkx/networkx/commits{/sha}", "compare_url": "https://api.github.com/repos/networkx/networkx/compare/{base}...{head}", "description": "Official NetworkX source code repository.  ", "forks_count": 1390, "open_issues": 225, "permissions": {"pull": true, "push": false, "admin": false}, "branches_url": "https://api.github.com/repos/networkx/networkx/branches{/branch}", "comments_url": "https://api.github.com/repos/networkx/networkx/comments{/number}", "contents_url": "https://api.github.com/repos/networkx/networkx/contents/{+path}", "git_refs_url": "https://api.github.com/repos/networkx/networkx/git/refs{/sha}", "git_tags_url": "https://api.github.com/repos/networkx/networkx/git/tags{/sha}", "has_projects": false, "releases_url": "https://api.github.com/repos/networkx/networkx/releases{/id}", "statuses_url": "https://api.github.com/repos/networkx/networkx/statuses/{sha}", "assignees_url": "https://api.github.com/repos/networkx/networkx/assignees{/user}", "downloads_url": "https://api.github.com/repos/networkx/networkx/downloads", "has_downloads": true, "languages_url": "https://api.github.com/repos/networkx/networkx/languages", "default_branch": "master", "milestones_url": "https://api.github.com/repos/networkx/networkx/milestones{/number}", "stargazers_url": "https://api.github.com/repos/networkx/networkx/stargazers", "watchers_count": 5014, "deployments_url": "https://api.github.com/repos/networkx/networkx/deployments", "git_commits_url": "https://api.github.com/repos/networkx/networkx/git/commits{/sha}", "subscribers_url": "https://api.github.com/repos/networkx/networkx/subscribers", "contributors_url": "https://api.github.com/repos/networkx/networkx/contributors", "issue_events_url": "https://api.github.com/repos/networkx/networkx/issues/events{/number}", "stargazers_count": 5014, "subscription_url": "https://api.github.com/repos/networkx/networkx/subscription", "collaborators_url": "https://api.github.com/repos/networkx/networkx/collaborators{/collaborator}", "issue_comment_url": "https://api.github.com/repos/networkx/networkx/issues/comments{/number}", "notifications_url": "https://api.github.com/repos/networkx/networkx/notifications{?since,all,participating}", "open_issues_count": 225}</t>
  </si>
  <si>
    <t>Wed Sep 19 11:30:34 2018 -0700</t>
  </si>
  <si>
    <t>paramiko/paramiko</t>
  </si>
  <si>
    <t>The leading native Python SSHv2 protocol library.</t>
  </si>
  <si>
    <t>https://github.com/paramiko/paramiko</t>
  </si>
  <si>
    <t>[{"loc": 905481, "ratio": 1.0, "language": "Python"}]</t>
  </si>
  <si>
    <t>v1.18.1</t>
  </si>
  <si>
    <t>4300732c8c392cb246fc7b2839e3700732846fff</t>
  </si>
  <si>
    <t>paramiko</t>
  </si>
  <si>
    <t>{"id": 119609, "url": "https://api.github.com/repos/paramiko/paramiko", "fork": false, "name": "paramiko", "size": 7246, "forks": 1269, "owner": {"id": 1108455, "url": "https://api.github.com/users/paramiko", "type": "Organization", "login": "paramiko", "node_id": "MDEyOk9yZ2FuaXphdGlvbjExMDg0NTU=", "html_url": "https://github.com/paramiko", "gists_url": "https://api.github.com/users/paramiko/gists{/gist_id}", "repos_url": "https://api.github.com/users/paramiko/repos", "avatar_url": "https://avatars0.githubusercontent.com/u/1108455?v=4", "events_url": "https://api.github.com/users/paramiko/events{/privacy}", "site_admin": false, "gravatar_id": "", "starred_url": "https://api.github.com/users/paramiko/starred{/owner}{/repo}", "followers_url": "https://api.github.com/users/paramiko/followers", "following_url": "https://api.github.com/users/paramiko/following{/other_user}", "organizations_url": "https://api.github.com/users/paramiko/orgs", "subscriptions_url": "https://api.github.com/users/paramiko/subscriptions", "received_events_url": "https://api.github.com/users/paramiko/received_events"}, "score": 1.0, "topics": [], "git_url": "git://github.com/paramiko/paramiko.git", "license": {"key": "lgpl-2.1", "url": "https://api.github.com/licenses/lgpl-2.1", "name": "GNU Lesser General Public License v2.1", "node_id": "MDc6TGljZW5zZTEx", "spdx_id": "LGPL-2.1"}, "node_id": "MDEwOlJlcG9zaXRvcnkxMTk2MDk=", "private": false, "ssh_url": "git@github.com:paramiko/paramiko.git", "svn_url": "https://github.com/paramiko/paramiko", "archived": false, "has_wiki": true, "homepage": "http://paramiko.org", "html_url": "https://github.com/paramiko/paramiko", "keys_url": "https://api.github.com/repos/paramiko/paramiko/keys{/key_id}", "language": "Python", "tags_url": "https://api.github.com/repos/paramiko/paramiko/tags", "watchers": 4913, "blobs_url": "https://api.github.com/repos/paramiko/paramiko/git/blobs{/sha}", "clone_url": "https://github.com/paramiko/paramiko.git", "forks_url": "https://api.github.com/repos/paramiko/paramiko/forks", "full_name": "paramiko/paramiko", "has_pages": false, "hooks_url": "https://api.github.com/repos/paramiko/paramiko/hooks", "pulls_url": "https://api.github.com/repos/paramiko/paramiko/pulls{/number}", "pushed_at": "2018-12-23T13:10:11Z", "teams_url": "https://api.github.com/repos/paramiko/paramiko/teams", "trees_url": "https://api.github.com/repos/paramiko/paramiko/git/trees{/sha}", "created_at": "2009-02-02T03:41:08Z", "events_url": "https://api.github.com/repos/paramiko/paramiko/events", "has_issues": true, "issues_url": "https://api.github.com/repos/paramiko/paramiko/issues{/number}", "labels_url": "https://api.github.com/repos/paramiko/paramiko/labels{/name}", "merges_url": "https://api.github.com/repos/paramiko/paramiko/merges", "mirror_url": null, "updated_at": "2018-12-24T23:17:21Z", "archive_url": "https://api.github.com/repos/paramiko/paramiko/{archive_format}{/ref}", "commits_url": "https://api.github.com/repos/paramiko/paramiko/commits{/sha}", "compare_url": "https://api.github.com/repos/paramiko/paramiko/compare/{base}...{head}", "description": "The leading native Python SSHv2 protocol library.", "forks_count": 1269, "open_issues": 532, "permissions": {"pull": true, "push": false, "admin": false}, "branches_url": "https://api.github.com/repos/paramiko/paramiko/branches{/branch}", "comments_url": "https://api.github.com/repos/paramiko/paramiko/comments{/number}", "contents_url": "https://api.github.com/repos/paramiko/paramiko/contents/{+path}", "git_refs_url": "https://api.github.com/repos/paramiko/paramiko/git/refs{/sha}", "git_tags_url": "https://api.github.com/repos/paramiko/paramiko/git/tags{/sha}", "has_projects": false, "releases_url": "https://api.github.com/repos/paramiko/paramiko/releases{/id}", "statuses_url": "https://api.github.com/repos/paramiko/paramiko/statuses/{sha}", "assignees_url": "https://api.github.com/repos/paramiko/paramiko/assignees{/user}", "downloads_url": "https://api.github.com/repos/paramiko/paramiko/downloads", "has_downloads": true, "languages_url": "https://api.github.com/repos/paramiko/paramiko/languages", "default_branch": "master", "milestones_url": "https://api.github.com/repos/paramiko/paramiko/milestones{/number}", "stargazers_url": "https://api.github.com/repos/paramiko/paramiko/stargazers", "watchers_count": 4913, "deployments_url": "https://api.github.com/repos/paramiko/paramiko/deployments", "git_commits_url": "https://api.github.com/repos/paramiko/paramiko/git/commits{/sha}", "subscribers_url": "https://api.github.com/repos/paramiko/paramiko/subscribers", "contributors_url": "https://api.github.com/repos/paramiko/paramiko/contributors", "issue_events_url": "https://api.github.com/repos/paramiko/paramiko/issues/events{/number}", "stargazers_count": 4913, "subscription_url": "https://api.github.com/repos/paramiko/paramiko/subscription", "collaborators_url": "https://api.github.com/repos/paramiko/paramiko/collaborators{/collaborator}", "issue_comment_url": "https://api.github.com/repos/paramiko/paramiko/issues/comments{/number}", "notifications_url": "https://api.github.com/repos/paramiko/paramiko/notifications{?since,all,participating}", "open_issues_count": 532}</t>
  </si>
  <si>
    <t>Mon Dec 12 16:08:03 2016 -0800</t>
  </si>
  <si>
    <t>openstack/nova</t>
  </si>
  <si>
    <t>OpenStack Compute (Nova)</t>
  </si>
  <si>
    <t>https://github.com/openstack/nova</t>
  </si>
  <si>
    <t>"[\"api-server\", \"compute-starter-kit\"]"</t>
  </si>
  <si>
    <t>[{"loc": 22771610, "ratio": 0.9798596494398693, "language": "Python"}, {"loc": 431761, "ratio": 0.018578624089460843, "language": "Smarty"}, {"loc": 32969, "ratio": 0.0014186521191247809, "language": "Shell"}, {"loc": 3325, "ratio": 0.00014307435154508466, "language": "PHP"}]</t>
  </si>
  <si>
    <t>ocata-em</t>
  </si>
  <si>
    <t>8c663dbd25a0dab1c2d903efc7cf7fc3d9d07b00</t>
  </si>
  <si>
    <t>nova</t>
  </si>
  <si>
    <t>{"id": 790031, "url": "https://api.github.com/repos/openstack/nova", "fork": false, "name": "nova", "size": 930490, "forks": 2196, "owner": {"id": 324574, "url": "https://api.github.com/users/openstack", "type": "Organization", "login": "openstack", "node_id": "MDEyOk9yZ2FuaXphdGlvbjMyNDU3NA==", "html_url": "https://github.com/openstack", "gists_url": "https://api.github.com/users/openstack/gists{/gist_id}", "repos_url": "https://api.github.com/users/openstack/repos", "avatar_url": "https://avatars3.githubusercontent.com/u/324574?v=4", "events_url": "https://api.github.com/users/openstack/events{/privacy}", "site_admin": false, "gravatar_id": "", "starred_url": "https://api.github.com/users/openstack/starred{/owner}{/repo}", "followers_url": "https://api.github.com/users/openstack/followers", "following_url": "https://api.github.com/users/openstack/following{/other_user}", "organizations_url": "https://api.github.com/users/openstack/orgs", "subscriptions_url": "https://api.github.com/users/openstack/subscriptions", "received_events_url": "https://api.github.com/users/openstack/received_events"}, "score": 1.0, "topics": ["api-server", "compute-starter-kit"], "git_url": "git://github.com/openstack/nova.git", "license": {"key": "apache-2.0", "url": "https://api.github.com/licenses/apache-2.0", "name": "Apache License 2.0", "node_id": "MDc6TGljZW5zZTI=", "spdx_id": "Apache-2.0"}, "node_id": "MDEwOlJlcG9zaXRvcnk3OTAwMzE=", "private": false, "ssh_url": "git@github.com:openstack/nova.git", "svn_url": "https://github.com/openstack/nova", "archived": false, "has_wiki": false, "homepage": "http://openstack.org", "html_url": "https://github.com/openstack/nova", "keys_url": "https://api.github.com/repos/openstack/nova/keys{/key_id}", "language": "Python", "tags_url": "https://api.github.com/repos/openstack/nova/tags", "watchers": 2379, "blobs_url": "https://api.github.com/repos/openstack/nova/git/blobs{/sha}", "clone_url": "https://github.com/openstack/nova.git", "forks_url": "https://api.github.com/repos/openstack/nova/forks", "full_name": "openstack/nova", "has_pages": false, "hooks_url": "https://api.github.com/repos/openstack/nova/hooks", "pulls_url": "https://api.github.com/repos/openstack/nova/pulls{/number}", "pushed_at": "2018-12-25T02:42:10Z", "teams_url": "https://api.github.com/repos/openstack/nova/teams", "trees_url": "https://api.github.com/repos/openstack/nova/git/trees{/sha}", "created_at": "2010-07-22T02:04:27Z", "events_url": "https://api.github.com/repos/openstack/nova/events", "has_issues": false, "issues_url": "https://api.github.com/repos/openstack/nova/issues{/number}", "labels_url": "https://api.github.com/repos/openstack/nova/labels{/name}", "merges_url": "https://api.github.com/repos/openstack/nova/merges", "mirror_url": null, "updated_at": "2018-12-25T00:22:35Z", "archive_url": "https://api.github.com/repos/openstack/nova/{archive_format}{/ref}", "commits_url": "https://api.github.com/repos/openstack/nova/commits{/sha}", "compare_url": "https://api.github.com/repos/openstack/nova/compare/{base}...{head}", "description": "OpenStack Compute (Nova)", "forks_count": 2196, "open_issues": 0, "permissions": {"pull": true, "push": false, "admin": false}, "branches_url": "https://api.github.com/repos/openstack/nova/branches{/branch}", "comments_url": "https://api.github.com/repos/openstack/nova/comments{/number}", "contents_url": "https://api.github.com/repos/openstack/nova/contents/{+path}", "git_refs_url": "https://api.github.com/repos/openstack/nova/git/refs{/sha}", "git_tags_url": "https://api.github.com/repos/openstack/nova/git/tags{/sha}", "has_projects": false, "releases_url": "https://api.github.com/repos/openstack/nova/releases{/id}", "statuses_url": "https://api.github.com/repos/openstack/nova/statuses/{sha}", "assignees_url": "https://api.github.com/repos/openstack/nova/assignees{/user}", "downloads_url": "https://api.github.com/repos/openstack/nova/downloads", "has_downloads": false, "languages_url": "https://api.github.com/repos/openstack/nova/languages", "default_branch": "master", "milestones_url": "https://api.github.com/repos/openstack/nova/milestones{/number}", "stargazers_url": "https://api.github.com/repos/openstack/nova/stargazers", "watchers_count": 2379, "deployments_url": "https://api.github.com/repos/openstack/nova/deployments", "git_commits_url": "https://api.github.com/repos/openstack/nova/git/commits{/sha}", "subscribers_url": "https://api.github.com/repos/openstack/nova/subscribers", "contributors_url": "https://api.github.com/repos/openstack/nova/contributors", "issue_events_url": "https://api.github.com/repos/openstack/nova/issues/events{/number}", "stargazers_count": 2379, "subscription_url": "https://api.github.com/repos/openstack/nova/subscription", "collaborators_url": "https://api.github.com/repos/openstack/nova/collaborators{/collaborator}", "issue_comment_url": "https://api.github.com/repos/openstack/nova/issues/comments{/number}", "notifications_url": "https://api.github.com/repos/openstack/nova/notifications{?since,all,participating}", "open_issues_count": 0}</t>
  </si>
  <si>
    <t>Fri Oct 5 12:50:20 2018 +0000</t>
  </si>
  <si>
    <t>numba/numba</t>
  </si>
  <si>
    <t>NumPy aware dynamic Python compiler using LLVM</t>
  </si>
  <si>
    <t>https://github.com/numba/numba</t>
  </si>
  <si>
    <t>[{"loc": 5866653, "ratio": 0.9210040432694987, "language": "Python"}, {"loc": 327398, "ratio": 0.051398110943044924, "language": "C"}, {"loc": 110326, "ratio": 0.017320044679266136, "language": "Jupyter Notebook"}, {"loc": 48142, "ratio": 0.007557797717212899, "language": "C++"}, {"loc": 6937, "ratio": 0.0010890374883533273, "language": "Shell"}, {"loc": 6610, "ratio": 0.0010377018593074087, "language": "Batchfile"}, {"loc": 3464, "ratio": 0.00054381229056594, "language": "HTML"}, {"loc": 214, "ratio": 0.00003359579393219144, "language": "Cuda"}, {"loc": 101, "ratio": 0.000015855958818464187, "language": "GDB"}]</t>
  </si>
  <si>
    <t>v0.1.1</t>
  </si>
  <si>
    <t>13d86ea2f3588f91dcad4705ee4ff79e69bc5a47</t>
  </si>
  <si>
    <t>{"key": "bsd-2-clause", "url": "https://api.github.com/licenses/bsd-2-clause", "name": "BSD 2-Clause \"Simplified\" License", "node_id": "MDc6TGljZW5zZTQ=", "spdx_id": "BSD-2-Clause"}</t>
  </si>
  <si>
    <t>numba</t>
  </si>
  <si>
    <t>{"id": 3659275, "url": "https://api.github.com/repos/numba/numba", "fork": false, "name": "numba", "size": 48888, "forks": 421, "owner": {"id": 1628082, "url": "https://api.github.com/users/numba", "type": "Organization", "login": "numba", "node_id": "MDEyOk9yZ2FuaXphdGlvbjE2MjgwODI=", "html_url": "https://github.com/numba", "gists_url": "https://api.github.com/users/numba/gists{/gist_id}", "repos_url": "https://api.github.com/users/numba/repos", "avatar_url": "https://avatars2.githubusercontent.com/u/1628082?v=4", "events_url": "https://api.github.com/users/numba/events{/privacy}", "site_admin": false, "gravatar_id": "", "starred_url": "https://api.github.com/users/numba/starred{/owner}{/repo}", "followers_url": "https://api.github.com/users/numba/followers", "following_url": "https://api.github.com/users/numba/following{/other_user}", "organizations_url": "https://api.github.com/users/numba/orgs", "subscriptions_url": "https://api.github.com/users/numba/subscriptions", "received_events_url": "https://api.github.com/users/numba/received_events"}, "score": 1.0, "topics": [], "git_url": "git://github.com/numba/numba.git", "license": {"key": "bsd-2-clause", "url": "https://api.github.com/licenses/bsd-2-clause", "name": "BSD 2-Clause \"Simplified\" License", "node_id": "MDc6TGljZW5zZTQ=", "spdx_id": "BSD-2-Clause"}, "node_id": "MDEwOlJlcG9zaXRvcnkzNjU5Mjc1", "private": false, "ssh_url": "git@github.com:numba/numba.git", "svn_url": "https://github.com/numba/numba", "archived": false, "has_wiki": true, "homepage": "http://numba.pydata.org/", "html_url": "https://github.com/numba/numba", "keys_url": "https://api.github.com/repos/numba/numba/keys{/key_id}", "language": "Python", "tags_url": "https://api.github.com/repos/numba/numba/tags", "watchers": 3688, "blobs_url": "https://api.github.com/repos/numba/numba/git/blobs{/sha}", "clone_url": "https://github.com/numba/numba.git", "forks_url": "https://api.github.com/repos/numba/numba/forks", "full_name": "numba/numba", "has_pages": true, "hooks_url": "https://api.github.com/repos/numba/numba/hooks", "pulls_url": "https://api.github.com/repos/numba/numba/pulls{/number}", "pushed_at": "2018-12-24T18:04:37Z", "teams_url": "https://api.github.com/repos/numba/numba/teams", "trees_url": "https://api.github.com/repos/numba/numba/git/trees{/sha}", "created_at": "2012-03-08T11:12:43Z", "events_url": "https://api.github.com/repos/numba/numba/events", "has_issues": true, "issues_url": "https://api.github.com/repos/numba/numba/issues{/number}", "labels_url": "https://api.github.com/repos/numba/numba/labels{/name}", "merges_url": "https://api.github.com/repos/numba/numba/merges", "mirror_url": null, "updated_at": "2018-12-24T23:23:21Z", "archive_url": "https://api.github.com/repos/numba/numba/{archive_format}{/ref}", "commits_url": "https://api.github.com/repos/numba/numba/commits{/sha}", "compare_url": "https://api.github.com/repos/numba/numba/compare/{base}...{head}", "description": "NumPy aware dynamic Python compiler using LLVM", "forks_count": 421, "open_issues": 654, "permissions": {"pull": true, "push": false, "admin": false}, "branches_url": "https://api.github.com/repos/numba/numba/branches{/branch}", "comments_url": "https://api.github.com/repos/numba/numba/comments{/number}", "contents_url": "https://api.github.com/repos/numba/numba/contents/{+path}", "git_refs_url": "https://api.github.com/repos/numba/numba/git/refs{/sha}", "git_tags_url": "https://api.github.com/repos/numba/numba/git/tags{/sha}", "has_projects": true, "releases_url": "https://api.github.com/repos/numba/numba/releases{/id}", "statuses_url": "https://api.github.com/repos/numba/numba/statuses/{sha}", "assignees_url": "https://api.github.com/repos/numba/numba/assignees{/user}", "downloads_url": "https://api.github.com/repos/numba/numba/downloads", "has_downloads": true, "languages_url": "https://api.github.com/repos/numba/numba/languages", "default_branch": "master", "milestones_url": "https://api.github.com/repos/numba/numba/milestones{/number}", "stargazers_url": "https://api.github.com/repos/numba/numba/stargazers", "watchers_count": 3688, "deployments_url": "https://api.github.com/repos/numba/numba/deployments", "git_commits_url": "https://api.github.com/repos/numba/numba/git/commits{/sha}", "subscribers_url": "https://api.github.com/repos/numba/numba/subscribers", "contributors_url": "https://api.github.com/repos/numba/numba/contributors", "issue_events_url": "https://api.github.com/repos/numba/numba/issues/events{/number}", "stargazers_count": 3688, "subscription_url": "https://api.github.com/repos/numba/numba/subscription", "collaborators_url": "https://api.github.com/repos/numba/numba/collaborators{/collaborator}", "issue_comment_url": "https://api.github.com/repos/numba/numba/issues/comments{/number}", "notifications_url": "https://api.github.com/repos/numba/numba/notifications{?since,all,participating}", "open_issues_count": 654}</t>
  </si>
  <si>
    <t>Fri Aug 31 17:00:23 2012 -0500</t>
  </si>
  <si>
    <t>pandas-dev/pandas</t>
  </si>
  <si>
    <t>Flexible and powerful data analysis / manipulation library for Python, providing labeled data structures similar to R data.frame objects, statistical functions, and much more</t>
  </si>
  <si>
    <t>https://github.com/pandas-dev/pandas</t>
  </si>
  <si>
    <t>"[\"alignment\", \"data-analysis\", \"flexible\", \"pandas\", \"python\"]"</t>
  </si>
  <si>
    <t>[{"loc": 14617222, "ratio": 0.9342072920619854, "language": "Python"}, {"loc": 568156, "ratio": 0.03631165198344592, "language": "HTML"}, {"loc": 406251, "ratio": 0.025964074884234065, "language": "C"}, {"loc": 30371, "ratio": 0.0019410534824752992, "language": "Shell"}, {"loc": 17193, "ratio": 0.0010988289000756584, "language": "C++"}, {"loc": 4869, "ratio": 0.00031118466320411684, "language": "Batchfile"}, {"loc": 2040, "ratio": 0.00013037927971583453, "language": "Smarty"}, {"loc": 556, "ratio": 0.00003553474486372745, "language": "Makefile"}]</t>
  </si>
  <si>
    <t>v0.24.0</t>
  </si>
  <si>
    <t>2eb5a67999552d60f7a2a9e1922549d5417d714f</t>
  </si>
  <si>
    <t>pandas</t>
  </si>
  <si>
    <t>{"id": 858127, "url": "https://api.github.com/repos/pandas-dev/pandas", "fork": false, "name": "pandas", "size": 140964, "forks": 7017, "owner": {"id": 21206976, "url": "https://api.github.com/users/pandas-dev", "type": "Organization", "login": "pandas-dev", "node_id": "MDEyOk9yZ2FuaXphdGlvbjIxMjA2OTc2", "html_url": "https://github.com/pandas-dev", "gists_url": "https://api.github.com/users/pandas-dev/gists{/gist_id}", "repos_url": "https://api.github.com/users/pandas-dev/repos", "avatar_url": "https://avatars2.githubusercontent.com/u/21206976?v=4", "events_url": "https://api.github.com/users/pandas-dev/events{/privacy}", "site_admin": false, "gravatar_id": "", "starred_url": "https://api.github.com/users/pandas-dev/starred{/owner}{/repo}", "followers_url": "https://api.github.com/users/pandas-dev/followers", "following_url": "https://api.github.com/users/pandas-dev/following{/other_user}", "organizations_url": "https://api.github.com/users/pandas-dev/orgs", "subscriptions_url": "https://api.github.com/users/pandas-dev/subscriptions", "received_events_url": "https://api.github.com/users/pandas-dev/received_events"}, "score": 1.0, "topics": ["alignment", "data-analysis", "flexible", "pandas", "python"], "git_url": "git://github.com/pandas-dev/pandas.git", "license": {"key": "bsd-3-clause", "url": "https://api.github.com/licenses/bsd-3-clause", "name": "BSD 3-Clause \"New\" or \"Revised\" License", "node_id": "MDc6TGljZW5zZTU=", "spdx_id": "BSD-3-Clause"}, "node_id": "MDEwOlJlcG9zaXRvcnk4NTgxMjc=", "private": false, "ssh_url": "git@github.com:pandas-dev/pandas.git", "svn_url": "https://github.com/pandas-dev/pandas", "archived": false, "has_wiki": true, "homepage": "https://pandas.pydata.org", "html_url": "https://github.com/pandas-dev/pandas", "keys_url": "https://api.github.com/repos/pandas-dev/pandas/keys{/key_id}", "language": "Python", "tags_url": "https://api.github.com/repos/pandas-dev/pandas/tags", "watchers": 17495, "blobs_url": "https://api.github.com/repos/pandas-dev/pandas/git/blobs{/sha}", "clone_url": "https://github.com/pandas-dev/pandas.git", "forks_url": "https://api.github.com/repos/pandas-dev/pandas/forks", "full_name": "pandas-dev/pandas", "has_pages": true, "hooks_url": "https://api.github.com/repos/pandas-dev/pandas/hooks", "pulls_url": "https://api.github.com/repos/pandas-dev/pandas/pulls{/number}", "pushed_at": "2018-12-25T02:18:35Z", "teams_url": "https://api.github.com/repos/pandas-dev/pandas/teams", "trees_url": "https://api.github.com/repos/pandas-dev/pandas/git/trees{/sha}", "created_at": "2010-08-24T01:37:33Z", "events_url": "https://api.github.com/repos/pandas-dev/pandas/events", "has_issues": true, "issues_url": "https://api.github.com/repos/pandas-dev/pandas/issues{/number}", "labels_url": "https://api.github.com/repos/pandas-dev/pandas/labels{/name}", "merges_url": "https://api.github.com/repos/pandas-dev/pandas/merges", "mirror_url": null, "updated_at": "2018-12-25T02:30:20Z", "archive_url": "https://api.github.com/repos/pandas-dev/pandas/{archive_format}{/ref}", "commits_url": "https://api.github.com/repos/pandas-dev/pandas/commits{/sha}", "compare_url": "https://api.github.com/repos/pandas-dev/pandas/compare/{base}...{head}", "description": "Flexible and powerful data analysis / manipulation library for Python, providing labeled data structures similar to R data.frame objects, statistical functions, and much more", "forks_count": 7017, "open_issues": 2823, "permissions": {"pull": true, "push": false, "admin": false}, "branches_url": "https://api.github.com/repos/pandas-dev/pandas/branches{/branch}", "comments_url": "https://api.github.com/repos/pandas-dev/pandas/comments{/number}", "contents_url": "https://api.github.com/repos/pandas-dev/pandas/contents/{+path}", "git_refs_url": "https://api.github.com/repos/pandas-dev/pandas/git/refs{/sha}", "git_tags_url": "https://api.github.com/repos/pandas-dev/pandas/git/tags{/sha}", "has_projects": true, "releases_url": "https://api.github.com/repos/pandas-dev/pandas/releases{/id}", "statuses_url": "https://api.github.com/repos/pandas-dev/pandas/statuses/{sha}", "assignees_url": "https://api.github.com/repos/pandas-dev/pandas/assignees{/user}", "downloads_url": "https://api.github.com/repos/pandas-dev/pandas/downloads", "has_downloads": true, "languages_url": "https://api.github.com/repos/pandas-dev/pandas/languages", "default_branch": "master", "milestones_url": "https://api.github.com/repos/pandas-dev/pandas/milestones{/number}", "stargazers_url": "https://api.github.com/repos/pandas-dev/pandas/stargazers", "watchers_count": 17495, "deployments_url": "https://api.github.com/repos/pandas-dev/pandas/deployments", "git_commits_url": "https://api.github.com/repos/pandas-dev/pandas/git/commits{/sha}", "subscribers_url": "https://api.github.com/repos/pandas-dev/pandas/subscribers", "contributors_url": "https://api.github.com/repos/pandas-dev/pandas/contributors", "issue_events_url": "https://api.github.com/repos/pandas-dev/pandas/issues/events{/number}", "stargazers_count": 17495, "subscription_url": "https://api.github.com/repos/pandas-dev/pandas/subscription", "collaborators_url": "https://api.github.com/repos/pandas-dev/pandas/collaborators{/collaborator}", "issue_comment_url": "https://api.github.com/repos/pandas-dev/pandas/issues/comments{/number}", "notifications_url": "https://api.github.com/repos/pandas-dev/pandas/notifications{?since,all,participating}", "open_issues_count": 2823}</t>
  </si>
  <si>
    <t>Fri Jan 25 09:32:26 2019 -0600</t>
  </si>
  <si>
    <t>coleifer/peewee</t>
  </si>
  <si>
    <t>a small, expressive orm -- supports postgresql, mysql and sqlite</t>
  </si>
  <si>
    <t>https://github.com/coleifer/peewee</t>
  </si>
  <si>
    <t>"[\"dank\", \"gametight\", \"peewee\", \"python\", \"sqlite\"]"</t>
  </si>
  <si>
    <t>[{"loc": 1247778, "ratio": 0.9604453934293231, "language": "Python"}, {"loc": 48237, "ratio": 0.03712920442807155, "language": "C"}, {"loc": 2118, "ratio": 0.0016302766544075199, "language": "C++"}, {"loc": 1033, "ratio": 0.0007951254881978131, "language": "Shell"}]</t>
  </si>
  <si>
    <t>3.8.2</t>
  </si>
  <si>
    <t>10a15f4531e1190b453d50aa5cba5df200a31d27</t>
  </si>
  <si>
    <t>peewee</t>
  </si>
  <si>
    <t>{"id": 979480, "url": "https://api.github.com/repos/coleifer/peewee", "fork": false, "name": "peewee", "size": 11814, "forks": 1007, "owner": {"id": 119974, "url": "https://api.github.com/users/coleifer", "type": "User", "login": "coleifer", "node_id": "MDQ6VXNlcjExOTk3NA==", "html_url": "https://github.com/coleifer", "gists_url": "https://api.github.com/users/coleifer/gists{/gist_id}", "repos_url": "https://api.github.com/users/coleifer/repos", "avatar_url": "https://avatars2.githubusercontent.com/u/119974?v=4", "events_url": "https://api.github.com/users/coleifer/events{/privacy}", "site_admin": false, "gravatar_id": "", "starred_url": "https://api.github.com/users/coleifer/starred{/owner}{/repo}", "followers_url": "https://api.github.com/users/coleifer/followers", "following_url": "https://api.github.com/users/coleifer/following{/other_user}", "organizations_url": "https://api.github.com/users/coleifer/orgs", "subscriptions_url": "https://api.github.com/users/coleifer/subscriptions", "received_events_url": "https://api.github.com/users/coleifer/received_events"}, "score": 1.0, "topics": ["dank", "gametight", "peewee", "python", "sqlite"], "git_url": "git://github.com/coleifer/peewee.git", "license": {"key": "mit", "url": "https://api.github.com/licenses/mit", "name": "MIT License", "node_id": "MDc6TGljZW5zZTEz", "spdx_id": "MIT"}, "node_id": "MDEwOlJlcG9zaXRvcnk5Nzk0ODA=", "private": false, "ssh_url": "git@github.com:coleifer/peewee.git", "svn_url": "https://github.com/coleifer/peewee", "archived": false, "has_wiki": true, "homepage": "http://docs.peewee-orm.com/", "html_url": "https://github.com/coleifer/peewee", "keys_url": "https://api.github.com/repos/coleifer/peewee/keys{/key_id}", "language": "Python", "tags_url": "https://api.github.com/repos/coleifer/peewee/tags", "watchers": 5924, "blobs_url": "https://api.github.com/repos/coleifer/peewee/git/blobs{/sha}", "clone_url": "https://github.com/coleifer/peewee.git", "forks_url": "https://api.github.com/repos/coleifer/peewee/forks", "full_name": "coleifer/peewee", "has_pages": false, "hooks_url": "https://api.github.com/repos/coleifer/peewee/hooks", "pulls_url": "https://api.github.com/repos/coleifer/peewee/pulls{/number}", "pushed_at": "2018-12-20T15:34:57Z", "teams_url": "https://api.github.com/repos/coleifer/peewee/teams", "trees_url": "https://api.github.com/repos/coleifer/peewee/git/trees{/sha}", "created_at": "2010-10-11T20:14:11Z", "events_url": "https://api.github.com/repos/coleifer/peewee/events", "has_issues": true, "issues_url": "https://api.github.com/repos/coleifer/peewee/issues{/number}", "labels_url": "https://api.github.com/repos/coleifer/peewee/labels{/name}", "merges_url": "https://api.github.com/repos/coleifer/peewee/merges", "mirror_url": null, "updated_at": "2018-12-24T07:09:52Z", "archive_url": "https://api.github.com/repos/coleifer/peewee/{archive_format}{/ref}", "commits_url": "https://api.github.com/repos/coleifer/peewee/commits{/sha}", "compare_url": "https://api.github.com/repos/coleifer/peewee/compare/{base}...{head}", "description": "a small, expressive orm -- supports postgresql, mysql and sqlite", "forks_count": 1007, "open_issues": 2, "permissions": {"pull": true, "push": false, "admin": false}, "branches_url": "https://api.github.com/repos/coleifer/peewee/branches{/branch}", "comments_url": "https://api.github.com/repos/coleifer/peewee/comments{/number}", "contents_url": "https://api.github.com/repos/coleifer/peewee/contents/{+path}", "git_refs_url": "https://api.github.com/repos/coleifer/peewee/git/refs{/sha}", "git_tags_url": "https://api.github.com/repos/coleifer/peewee/git/tags{/sha}", "has_projects": true, "releases_url": "https://api.github.com/repos/coleifer/peewee/releases{/id}", "statuses_url": "https://api.github.com/repos/coleifer/peewee/statuses/{sha}", "assignees_url": "https://api.github.com/repos/coleifer/peewee/assignees{/user}", "downloads_url": "https://api.github.com/repos/coleifer/peewee/downloads", "has_downloads": true, "languages_url": "https://api.github.com/repos/coleifer/peewee/languages", "default_branch": "master", "milestones_url": "https://api.github.com/repos/coleifer/peewee/milestones{/number}", "stargazers_url": "https://api.github.com/repos/coleifer/peewee/stargazers", "watchers_count": 5924, "deployments_url": "https://api.github.com/repos/coleifer/peewee/deployments", "git_commits_url": "https://api.github.com/repos/coleifer/peewee/git/commits{/sha}", "subscribers_url": "https://api.github.com/repos/coleifer/peewee/subscribers", "contributors_url": "https://api.github.com/repos/coleifer/peewee/contributors", "issue_events_url": "https://api.github.com/repos/coleifer/peewee/issues/events{/number}", "stargazers_count": 5924, "subscription_url": "https://api.github.com/repos/coleifer/peewee/subscription", "collaborators_url": "https://api.github.com/repos/coleifer/peewee/collaborators{/collaborator}", "issue_comment_url": "https://api.github.com/repos/coleifer/peewee/issues/comments{/number}", "notifications_url": "https://api.github.com/repos/coleifer/peewee/notifications{?since,all,participating}", "open_issues_count": 2}</t>
  </si>
  <si>
    <t>Thu Jan 17 16:50:28 2019 -0600</t>
  </si>
  <si>
    <t>getpelican/pelican</t>
  </si>
  <si>
    <t>Static site generator that supports Markdown and reST syntax. Powered by Python.</t>
  </si>
  <si>
    <t>https://github.com/getpelican/pelican</t>
  </si>
  <si>
    <t>"[\"pelican\", \"python\", \"static-site-generator\"]"</t>
  </si>
  <si>
    <t>[{"loc": 490564, "ratio": 0.9061947556548966, "language": "Python"}, {"loc": 35101, "ratio": 0.06484035134710767, "language": "HTML"}, {"loc": 15680, "ratio": 0.028964892997995734, "language": "CSS"}]</t>
  </si>
  <si>
    <t>4.0.1</t>
  </si>
  <si>
    <t>24d6efa9fda4ad45649ddf88c1c596193d589bf8</t>
  </si>
  <si>
    <t>{"key": "agpl-3.0", "url": "https://api.github.com/licenses/agpl-3.0", "name": "GNU Affero General Public License v3.0", "node_id": "MDc6TGljZW5zZTE=", "spdx_id": "AGPL-3.0"}</t>
  </si>
  <si>
    <t>pelican</t>
  </si>
  <si>
    <t>{"id": 993110, "url": "https://api.github.com/repos/getpelican/pelican", "fork": false, "name": "pelican", "size": 5643, "forks": 1533, "owner": {"id": 2043492, "url": "https://api.github.com/users/getpelican", "type": "Organization", "login": "getpelican", "node_id": "MDEyOk9yZ2FuaXphdGlvbjIwNDM0OTI=", "html_url": "https://github.com/getpelican", "gists_url": "https://api.github.com/users/getpelican/gists{/gist_id}", "repos_url": "https://api.github.com/users/getpelican/repos", "avatar_url": "https://avatars2.githubusercontent.com/u/2043492?v=4", "events_url": "https://api.github.com/users/getpelican/events{/privacy}", "site_admin": false, "gravatar_id": "", "starred_url": "https://api.github.com/users/getpelican/starred{/owner}{/repo}", "followers_url": "https://api.github.com/users/getpelican/followers", "following_url": "https://api.github.com/users/getpelican/following{/other_user}", "organizations_url": "https://api.github.com/users/getpelican/orgs", "subscriptions_url": "https://api.github.com/users/getpelican/subscriptions", "received_events_url": "https://api.github.com/users/getpelican/received_events"}, "score": 1.0, "topics": ["pelican", "python", "static-site-generator"], "git_url": "git://github.com/getpelican/pelican.git", "license": {"key": "agpl-3.0", "url": "https://api.github.com/licenses/agpl-3.0", "name": "GNU Affero General Public License v3.0", "node_id": "MDc6TGljZW5zZTE=", "spdx_id": "AGPL-3.0"}, "node_id": "MDEwOlJlcG9zaXRvcnk5OTMxMTA=", "private": false, "ssh_url": "git@github.com:getpelican/pelican.git", "svn_url": "https://github.com/getpelican/pelican", "archived": false, "has_wiki": true, "homepage": "https://getpelican.com/", "html_url": "https://github.com/getpelican/pelican", "keys_url": "https://api.github.com/repos/getpelican/pelican/keys{/key_id}", "language": "Python", "tags_url": "https://api.github.com/repos/getpelican/pelican/tags", "watchers": 8423, "blobs_url": "https://api.github.com/repos/getpelican/pelican/git/blobs{/sha}", "clone_url": "https://github.com/getpelican/pelican.git", "forks_url": "https://api.github.com/repos/getpelican/pelican/forks", "full_name": "getpelican/pelican", "has_pages": false, "hooks_url": "https://api.github.com/repos/getpelican/pelican/hooks", "pulls_url": "https://api.github.com/repos/getpelican/pelican/pulls{/number}", "pushed_at": "2018-12-21T02:38:11Z", "teams_url": "https://api.github.com/repos/getpelican/pelican/teams", "trees_url": "https://api.github.com/repos/getpelican/pelican/git/trees{/sha}", "created_at": "2010-10-16T18:57:40Z", "events_url": "https://api.github.com/repos/getpelican/pelican/events", "has_issues": true, "issues_url": "https://api.github.com/repos/getpelican/pelican/issues{/number}", "labels_url": "https://api.github.com/repos/getpelican/pelican/labels{/name}", "merges_url": "https://api.github.com/repos/getpelican/pelican/merges", "mirror_url": null, "updated_at": "2018-12-24T15:08:16Z", "archive_url": "https://api.github.com/repos/getpelican/pelican/{archive_format}{/ref}", "commits_url": "https://api.github.com/repos/getpelican/pelican/commits{/sha}", "compare_url": "https://api.github.com/repos/getpelican/pelican/compare/{base}...{head}", "description": "Static site generator that supports Markdown and reST syntax. Powered by Python.", "forks_count": 1533, "open_issues": 142, "permissions": {"pull": true, "push": false, "admin": false}, "branches_url": "https://api.github.com/repos/getpelican/pelican/branches{/branch}", "comments_url": "https://api.github.com/repos/getpelican/pelican/comments{/number}", "contents_url": "https://api.github.com/repos/getpelican/pelican/contents/{+path}", "git_refs_url": "https://api.github.com/repos/getpelican/pelican/git/refs{/sha}", "git_tags_url": "https://api.github.com/repos/getpelican/pelican/git/tags{/sha}", "has_projects": true, "releases_url": "https://api.github.com/repos/getpelican/pelican/releases{/id}", "statuses_url": "https://api.github.com/repos/getpelican/pelican/statuses/{sha}", "assignees_url": "https://api.github.com/repos/getpelican/pelican/assignees{/user}", "downloads_url": "https://api.github.com/repos/getpelican/pelican/downloads", "has_downloads": true, "languages_url": "https://api.github.com/repos/getpelican/pelican/languages", "default_branch": "master", "milestones_url": "https://api.github.com/repos/getpelican/pelican/milestones{/number}", "stargazers_url": "https://api.github.com/repos/getpelican/pelican/stargazers", "watchers_count": 8423, "deployments_url": "https://api.github.com/repos/getpelican/pelican/deployments", "git_commits_url": "https://api.github.com/repos/getpelican/pelican/git/commits{/sha}", "subscribers_url": "https://api.github.com/repos/getpelican/pelican/subscribers", "contributors_url": "https://api.github.com/repos/getpelican/pelican/contributors", "issue_events_url": "https://api.github.com/repos/getpelican/pelican/issues/events{/number}", "stargazers_count": 8423, "subscription_url": "https://api.github.com/repos/getpelican/pelican/subscription", "collaborators_url": "https://api.github.com/repos/getpelican/pelican/collaborators{/collaborator}", "issue_comment_url": "https://api.github.com/repos/getpelican/pelican/issues/comments{/number}", "notifications_url": "https://api.github.com/repos/getpelican/pelican/notifications{?since,all,participating}", "open_issues_count": 142}</t>
  </si>
  <si>
    <t>Fri Nov 30 08:31:43 2018 -0800</t>
  </si>
  <si>
    <t>pypa/pip</t>
  </si>
  <si>
    <t>The PyPA recommended tool for installing Python packages</t>
  </si>
  <si>
    <t>https://github.com/pypa/pip</t>
  </si>
  <si>
    <t>"[\"packaging\", \"pip\", \"python\"]"</t>
  </si>
  <si>
    <t>[{"loc": 1224951, "ratio": 0.9958441153014114, "language": "Python"}, {"loc": 2342, "ratio": 0.0019039675203627782, "language": "HTML"}, {"loc": 2093, "ratio": 0.0017015388642695538, "language": "Shell"}, {"loc": 677, "ratio": 0.000550378313956277, "language": "Gherkin"}]</t>
  </si>
  <si>
    <t>6af9de97bbd2427f82942e476c590a2db22ea1ff</t>
  </si>
  <si>
    <t>pip</t>
  </si>
  <si>
    <t>{"id": 1446467, "url": "https://api.github.com/repos/pypa/pip", "fork": false, "name": "pip", "size": 52604, "forks": 1686, "owner": {"id": 647025, "url": "https://api.github.com/users/pypa", "type": "Organization", "login": "pypa", "node_id": "MDEyOk9yZ2FuaXphdGlvbjY0NzAyNQ==", "html_url": "https://github.com/pypa", "gists_url": "https://api.github.com/users/pypa/gists{/gist_id}", "repos_url": "https://api.github.com/users/pypa/repos", "avatar_url": "https://avatars2.githubusercontent.com/u/647025?v=4", "events_url": "https://api.github.com/users/pypa/events{/privacy}", "site_admin": false, "gravatar_id": "", "starred_url": "https://api.github.com/users/pypa/starred{/owner}{/repo}", "followers_url": "https://api.github.com/users/pypa/followers", "following_url": "https://api.github.com/users/pypa/following{/other_user}", "organizations_url": "https://api.github.com/users/pypa/orgs", "subscriptions_url": "https://api.github.com/users/pypa/subscriptions", "received_events_url": "https://api.github.com/users/pypa/received_events"}, "score": 1.0, "topics": ["packaging", "pip", "python"], "git_url": "git://github.com/pypa/pip.git", "license": {"key": "mit", "url": "https://api.github.com/licenses/mit", "name": "MIT License", "node_id": "MDc6TGljZW5zZTEz", "spdx_id": "MIT"}, "node_id": "MDEwOlJlcG9zaXRvcnkxNDQ2NDY3", "private": false, "ssh_url": "git@github.com:pypa/pip.git", "svn_url": "https://github.com/pypa/pip", "archived": false, "has_wiki": false, "homepage": "https://pip.pypa.io/", "html_url": "https://github.com/pypa/pip", "keys_url": "https://api.github.com/repos/pypa/pip/keys{/key_id}", "language": "Python", "tags_url": "https://api.github.com/repos/pypa/pip/tags", "watchers": 5068, "blobs_url": "https://api.github.com/repos/pypa/pip/git/blobs{/sha}", "clone_url": "https://github.com/pypa/pip.git", "forks_url": "https://api.github.com/repos/pypa/pip/forks", "full_name": "pypa/pip", "has_pages": false, "hooks_url": "https://api.github.com/repos/pypa/pip/hooks", "pulls_url": "https://api.github.com/repos/pypa/pip/pulls{/number}", "pushed_at": "2018-12-24T05:57:38Z", "teams_url": "https://api.github.com/repos/pypa/pip/teams", "trees_url": "https://api.github.com/repos/pypa/pip/git/trees{/sha}", "created_at": "2011-03-06T14:30:46Z", "events_url": "https://api.github.com/repos/pypa/pip/events", "has_issues": true, "issues_url": "https://api.github.com/repos/pypa/pip/issues{/number}", "labels_url": "https://api.github.com/repos/pypa/pip/labels{/name}", "merges_url": "https://api.github.com/repos/pypa/pip/merges", "mirror_url": null, "updated_at": "2018-12-24T23:17:12Z", "archive_url": "https://api.github.com/repos/pypa/pip/{archive_format}{/ref}", "commits_url": "https://api.github.com/repos/pypa/pip/commits{/sha}", "compare_url": "https://api.github.com/repos/pypa/pip/compare/{base}...{head}", "description": "The PyPA recommended tool for installing Python packages", "forks_count": 1686, "open_issues": 600, "permissions": {"pull": true, "push": false, "admin": false}, "branches_url": "https://api.github.com/repos/pypa/pip/branches{/branch}", "comments_url": "https://api.github.com/repos/pypa/pip/comments{/number}", "contents_url": "https://api.github.com/repos/pypa/pip/contents/{+path}", "git_refs_url": "https://api.github.com/repos/pypa/pip/git/refs{/sha}", "git_tags_url": "https://api.github.com/repos/pypa/pip/git/tags{/sha}", "has_projects": false, "releases_url": "https://api.github.com/repos/pypa/pip/releases{/id}", "statuses_url": "https://api.github.com/repos/pypa/pip/statuses/{sha}", "assignees_url": "https://api.github.com/repos/pypa/pip/assignees{/user}", "downloads_url": "https://api.github.com/repos/pypa/pip/downloads", "has_downloads": true, "languages_url": "https://api.github.com/repos/pypa/pip/languages", "default_branch": "master", "milestones_url": "https://api.github.com/repos/pypa/pip/milestones{/number}", "stargazers_url": "https://api.github.com/repos/pypa/pip/stargazers", "watchers_count": 5068, "deployments_url": "https://api.github.com/repos/pypa/pip/deployments", "git_commits_url": "https://api.github.com/repos/pypa/pip/git/commits{/sha}", "subscribers_url": "https://api.github.com/repos/pypa/pip/subscribers", "contributors_url": "https://api.github.com/repos/pypa/pip/contributors", "issue_events_url": "https://api.github.com/repos/pypa/pip/issues/events{/number}", "stargazers_count": 5068, "subscription_url": "https://api.github.com/repos/pypa/pip/subscription", "collaborators_url": "https://api.github.com/repos/pypa/pip/collaborators{/collaborator}", "issue_comment_url": "https://api.github.com/repos/pypa/pip/issues/comments{/number}", "notifications_url": "https://api.github.com/repos/pypa/pip/notifications{?since,all,participating}", "open_issues_count": 600}</t>
  </si>
  <si>
    <t>Fri Oct 5 14:37:26 2018 +0530</t>
  </si>
  <si>
    <t>Pylons/pyramid</t>
  </si>
  <si>
    <t>Pyramid - A Python web framework</t>
  </si>
  <si>
    <t>https://github.com/Pylons/pyramid</t>
  </si>
  <si>
    <t>"[\"pylons\", \"pyramid\", \"python\", \"web-framework\", \"wsgi\"]"</t>
  </si>
  <si>
    <t>[{"loc": 2076106, "ratio": 1.0, "language": "Python"}]</t>
  </si>
  <si>
    <t>1.10.1</t>
  </si>
  <si>
    <t>aa6f92b4584081c42410b87fa6d9d246f659f2c0</t>
  </si>
  <si>
    <t>pyramid</t>
  </si>
  <si>
    <t>{"id": 1020639, "url": "https://api.github.com/repos/Pylons/pyramid", "fork": false, "name": "pyramid", "size": 23199, "forks": 836, "owner": {"id": 452227, "url": "https://api.github.com/users/Pylons", "type": "Organization", "login": "Pylons", "node_id": "MDEyOk9yZ2FuaXphdGlvbjQ1MjIyNw==", "html_url": "https://github.com/Pylons", "gists_url": "https://api.github.com/users/Pylons/gists{/gist_id}", "repos_url": "https://api.github.com/users/Pylons/repos", "avatar_url": "https://avatars1.githubusercontent.com/u/452227?v=4", "events_url": "https://api.github.com/users/Pylons/events{/privacy}", "site_admin": false, "gravatar_id": "", "starred_url": "https://api.github.com/users/Pylons/starred{/owner}{/repo}", "followers_url": "https://api.github.com/users/Pylons/followers", "following_url": "https://api.github.com/users/Pylons/following{/other_user}", "organizations_url": "https://api.github.com/users/Pylons/orgs", "subscriptions_url": "https://api.github.com/users/Pylons/subscriptions", "received_events_url": "https://api.github.com/users/Pylons/received_events"}, "score": 1.0, "topics": ["pylons", "pyramid", "python", "web-framework", "wsgi"], "git_url": "git://github.com/Pylons/pyramid.git", "license": {"key": "other", "url": null, "name": "Other", "node_id": "MDc6TGljZW5zZTA=", "spdx_id": "NOASSERTION"}, "node_id": "MDEwOlJlcG9zaXRvcnkxMDIwNjM5", "private": false, "ssh_url": "git@github.com:Pylons/pyramid.git", "svn_url": "https://github.com/Pylons/pyramid", "archived": false, "has_wiki": true, "homepage": "https://trypyramid.com/", "html_url": "https://github.com/Pylons/pyramid", "keys_url": "https://api.github.com/repos/Pylons/pyramid/keys{/key_id}", "language": "Python", "tags_url": "https://api.github.com/repos/Pylons/pyramid/tags", "watchers": 3009, "blobs_url": "https://api.github.com/repos/Pylons/pyramid/git/blobs{/sha}", "clone_url": "https://github.com/Pylons/pyramid.git", "forks_url": "https://api.github.com/repos/Pylons/pyramid/forks", "full_name": "Pylons/pyramid", "has_pages": false, "hooks_url": "https://api.github.com/repos/Pylons/pyramid/hooks", "pulls_url": "https://api.github.com/repos/Pylons/pyramid/pulls{/number}", "pushed_at": "2018-11-27T11:28:21Z", "teams_url": "https://api.github.com/repos/Pylons/pyramid/teams", "trees_url": "https://api.github.com/repos/Pylons/pyramid/git/trees{/sha}", "created_at": "2010-10-24T22:00:35Z", "events_url": "https://api.github.com/repos/Pylons/pyramid/events", "has_issues": true, "issues_url": "https://api.github.com/repos/Pylons/pyramid/issues{/number}", "labels_url": "https://api.github.com/repos/Pylons/pyramid/labels{/name}", "merges_url": "https://api.github.com/repos/Pylons/pyramid/merges", "mirror_url": null, "updated_at": "2018-12-24T23:53:23Z", "archive_url": "https://api.github.com/repos/Pylons/pyramid/{archive_format}{/ref}", "commits_url": "https://api.github.com/repos/Pylons/pyramid/commits{/sha}", "compare_url": "https://api.github.com/repos/Pylons/pyramid/compare/{base}...{head}", "description": "Pyramid - A Python web framework", "forks_count": 836, "open_issues": 71, "permissions": {"pull": true, "push": false, "admin": false}, "branches_url": "https://api.github.com/repos/Pylons/pyramid/branches{/branch}", "comments_url": "https://api.github.com/repos/Pylons/pyramid/comments{/number}", "contents_url": "https://api.github.com/repos/Pylons/pyramid/contents/{+path}", "git_refs_url": "https://api.github.com/repos/Pylons/pyramid/git/refs{/sha}", "git_tags_url": "https://api.github.com/repos/Pylons/pyramid/git/tags{/sha}", "has_projects": false, "releases_url": "https://api.github.com/repos/Pylons/pyramid/releases{/id}", "statuses_url": "https://api.github.com/repos/Pylons/pyramid/statuses/{sha}", "assignees_url": "https://api.github.com/repos/Pylons/pyramid/assignees{/user}", "downloads_url": "https://api.github.com/repos/Pylons/pyramid/downloads", "has_downloads": true, "languages_url": "https://api.github.com/repos/Pylons/pyramid/languages", "default_branch": "master", "milestones_url": "https://api.github.com/repos/Pylons/pyramid/milestones{/number}", "stargazers_url": "https://api.github.com/repos/Pylons/pyramid/stargazers", "watchers_count": 3009, "deployments_url": "https://api.github.com/repos/Pylons/pyramid/deployments", "git_commits_url": "https://api.github.com/repos/Pylons/pyramid/git/commits{/sha}", "subscribers_url": "https://api.github.com/repos/Pylons/pyramid/subscribers", "contributors_url": "https://api.github.com/repos/Pylons/pyramid/contributors", "issue_events_url": "https://api.github.com/repos/Pylons/pyramid/issues/events{/number}", "stargazers_count": 3009, "subscription_url": "https://api.github.com/repos/Pylons/pyramid/subscription", "collaborators_url": "https://api.github.com/repos/Pylons/pyramid/collaborators{/collaborator}", "issue_comment_url": "https://api.github.com/repos/Pylons/pyramid/issues/comments{/number}", "notifications_url": "https://api.github.com/repos/Pylons/pyramid/notifications{?since,all,participating}", "open_issues_count": 71}</t>
  </si>
  <si>
    <t>Tue Nov 6 20:40:24 2018 -0600</t>
  </si>
  <si>
    <t>ranger/ranger</t>
  </si>
  <si>
    <t>A VIM-inspired filemanager for the console</t>
  </si>
  <si>
    <t>https://github.com/ranger/ranger</t>
  </si>
  <si>
    <t>"[\"console\", \"file-launcher\", \"file-manager\", \"file-preview\", \"vim\"]"</t>
  </si>
  <si>
    <t>[{"loc": 596883, "ratio": 0.9788481438418055, "language": "Python"}, {"loc": 8487, "ratio": 0.013918111584322896, "language": "Shell"}, {"loc": 4223, "ratio": 0.006925437165146176, "language": "Makefile"}, {"loc": 188, "ratio": 0.00030830740872542765, "language": "Dockerfile"}]</t>
  </si>
  <si>
    <t>v1.9.2</t>
  </si>
  <si>
    <t>d8047529f0ea0df007007ab5b3ef19363a6491e6</t>
  </si>
  <si>
    <t>ranger</t>
  </si>
  <si>
    <t>{"id": 218157, "url": "https://api.github.com/repos/ranger/ranger", "fork": false, "name": "ranger", "size": 8430, "forks": 367, "owner": {"id": 13310689, "url": "https://api.github.com/users/ranger", "type": "Organization", "login": "ranger", "node_id": "MDEyOk9yZ2FuaXphdGlvbjEzMzEwNjg5", "html_url": "https://github.com/ranger", "gists_url": "https://api.github.com/users/ranger/gists{/gist_id}", "repos_url": "https://api.github.com/users/ranger/repos", "avatar_url": "https://avatars0.githubusercontent.com/u/13310689?v=4", "events_url": "https://api.github.com/users/ranger/events{/privacy}", "site_admin": false, "gravatar_id": "", "starred_url": "https://api.github.com/users/ranger/starred{/owner}{/repo}", "followers_url": "https://api.github.com/users/ranger/followers", "following_url": "https://api.github.com/users/ranger/following{/other_user}", "organizations_url": "https://api.github.com/users/ranger/orgs", "subscriptions_url": "https://api.github.com/users/ranger/subscriptions", "received_events_url": "https://api.github.com/users/ranger/received_events"}, "score": 1.0, "topics": ["console", "file-launcher", "file-manager", "file-preview", "vim"], "git_url": "git://github.com/ranger/ranger.git", "license": {"key": "gpl-3.0", "url": "https://api.github.com/licenses/gpl-3.0", "name": "GNU General Public License v3.0", "node_id": "MDc6TGljZW5zZTk=", "spdx_id": "GPL-3.0"}, "node_id": "MDEwOlJlcG9zaXRvcnkyMTgxNTc=", "private": false, "ssh_url": "git@github.com:ranger/ranger.git", "svn_url": "https://github.com/ranger/ranger", "archived": false, "has_wiki": true, "homepage": "https://ranger.github.io/", "html_url": "https://github.com/ranger/ranger", "keys_url": "https://api.github.com/repos/ranger/ranger/keys{/key_id}", "language": "Python", "tags_url": "https://api.github.com/repos/ranger/ranger/tags", "watchers": 4765, "blobs_url": "https://api.github.com/repos/ranger/ranger/git/blobs{/sha}", "clone_url": "https://github.com/ranger/ranger.git", "forks_url": "https://api.github.com/repos/ranger/ranger/forks", "full_name": "ranger/ranger", "has_pages": false, "hooks_url": "https://api.github.com/repos/ranger/ranger/hooks", "pulls_url": "https://api.github.com/repos/ranger/ranger/pulls{/number}", "pushed_at": "2018-12-24T19:25:24Z", "teams_url": "https://api.github.com/repos/ranger/ranger/teams", "trees_url": "https://api.github.com/repos/ranger/ranger/git/trees{/sha}", "created_at": "2009-06-04T06:41:11Z", "events_url": "https://api.github.com/repos/ranger/ranger/events", "has_issues": true, "issues_url": "https://api.github.com/repos/ranger/ranger/issues{/number}", "labels_url": "https://api.github.com/repos/ranger/ranger/labels{/name}", "merges_url": "https://api.github.com/repos/ranger/ranger/merges", "mirror_url": null, "updated_at": "2018-12-25T02:27:55Z", "archive_url": "https://api.github.com/repos/ranger/ranger/{archive_format}{/ref}", "commits_url": "https://api.github.com/repos/ranger/ranger/commits{/sha}", "compare_url": "https://api.github.com/repos/ranger/ranger/compare/{base}...{head}", "description": "A VIM-inspired filemanager for the console", "forks_count": 367, "open_issues": 297, "permissions": {"pull": true, "push": false, "admin": false}, "branches_url": "https://api.github.com/repos/ranger/ranger/branches{/branch}", "comments_url": "https://api.github.com/repos/ranger/ranger/comments{/number}", "contents_url": "https://api.github.com/repos/ranger/ranger/contents/{+path}", "git_refs_url": "https://api.github.com/repos/ranger/ranger/git/refs{/sha}", "git_tags_url": "https://api.github.com/repos/ranger/ranger/git/tags{/sha}", "has_projects": true, "releases_url": "https://api.github.com/repos/ranger/ranger/releases{/id}", "statuses_url": "https://api.github.com/repos/ranger/ranger/statuses/{sha}", "assignees_url": "https://api.github.com/repos/ranger/ranger/assignees{/user}", "downloads_url": "https://api.github.com/repos/ranger/ranger/downloads", "has_downloads": true, "languages_url": "https://api.github.com/repos/ranger/ranger/languages", "default_branch": "master", "milestones_url": "https://api.github.com/repos/ranger/ranger/milestones{/number}", "stargazers_url": "https://api.github.com/repos/ranger/ranger/stargazers", "watchers_count": 4765, "deployments_url": "https://api.github.com/repos/ranger/ranger/deployments", "git_commits_url": "https://api.github.com/repos/ranger/ranger/git/commits{/sha}", "subscribers_url": "https://api.github.com/repos/ranger/ranger/subscribers", "contributors_url": "https://api.github.com/repos/ranger/ranger/contributors", "issue_events_url": "https://api.github.com/repos/ranger/ranger/issues/events{/number}", "stargazers_count": 4765, "subscription_url": "https://api.github.com/repos/ranger/ranger/subscription", "collaborators_url": "https://api.github.com/repos/ranger/ranger/collaborators{/collaborator}", "issue_comment_url": "https://api.github.com/repos/ranger/ranger/issues/comments{/number}", "notifications_url": "https://api.github.com/repos/ranger/ranger/notifications{?since,all,participating}", "open_issues_count": 297}</t>
  </si>
  <si>
    <t>Sun Sep 9 21:18:12 2018 +0200</t>
  </si>
  <si>
    <t>getsentry/raven-python</t>
  </si>
  <si>
    <t>Raven is the legacy Python client for Sentry (getsentry.com) — replaced by sentry-python</t>
  </si>
  <si>
    <t>https://github.com/getsentry/raven-python</t>
  </si>
  <si>
    <t>"[\"crash-reporting\", \"crash-reports\", \"monitoring\", \"python\", \"sentry\", \"sentry-client\"]"</t>
  </si>
  <si>
    <t>[{"loc": 473739, "ratio": 0.9944748945674695, "language": "Python"}, {"loc": 1868, "ratio": 0.003921313430078657, "language": "Shell"}, {"loc": 663, "ratio": 0.0013917723790910865, "language": "Makefile"}, {"loc": 101, "ratio": 0.00021201962336078392, "language": "HTML"}]</t>
  </si>
  <si>
    <t>v0.7.0</t>
  </si>
  <si>
    <t>2d55add71f3a4d4cbb86ba56770b0e5038cb57cf</t>
  </si>
  <si>
    <t>raven-python</t>
  </si>
  <si>
    <t>{"id": 2527828, "url": "https://api.github.com/repos/getsentry/raven-python", "fork": false, "name": "raven-python", "size": 5957, "forks": 805, "owner": {"id": 1396951, "url": "https://api.github.com/users/getsentry", "type": "Organization", "login": "getsentry", "node_id": "MDEyOk9yZ2FuaXphdGlvbjEzOTY5NTE=", "html_url": "https://github.com/getsentry", "gists_url": "https://api.github.com/users/getsentry/gists{/gist_id}", "repos_url": "https://api.github.com/users/getsentry/repos", "avatar_url": "https://avatars0.githubusercontent.com/u/1396951?v=4", "events_url": "https://api.github.com/users/getsentry/events{/privacy}", "site_admin": false, "gravatar_id": "", "starred_url": "https://api.github.com/users/getsentry/starred{/owner}{/repo}", "followers_url": "https://api.github.com/users/getsentry/followers", "following_url": "https://api.github.com/users/getsentry/following{/other_user}", "organizations_url": "https://api.github.com/users/getsentry/orgs", "subscriptions_url": "https://api.github.com/users/getsentry/subscriptions", "received_events_url": "https://api.github.com/users/getsentry/received_events"}, "score": 1.0, "topics": ["crash-reporting", "crash-reports", "monitoring", "python", "sentry", "sentry-client"], "git_url": "git://github.com/getsentry/raven-python.git", "license": {"key": "bsd-3-clause", "url": "https://api.github.com/licenses/bsd-3-clause", "name": "BSD 3-Clause \"New\" or \"Revised\" License", "node_id": "MDc6TGljZW5zZTU=", "spdx_id": "BSD-3-Clause"}, "node_id": "MDEwOlJlcG9zaXRvcnkyNTI3ODI4", "private": false, "ssh_url": "git@github.com:getsentry/raven-python.git", "svn_url": "https://github.com/getsentry/raven-python", "archived": false, "has_wiki": false, "homepage": "https://sentry.io", "html_url": "https://github.com/getsentry/raven-python", "keys_url": "https://api.github.com/repos/getsentry/raven-python/keys{/key_id}", "language": "Python", "tags_url": "https://api.github.com/repos/getsentry/raven-python/tags", "watchers": 1585, "blobs_url": "https://api.github.com/repos/getsentry/raven-python/git/blobs{/sha}", "clone_url": "https://github.com/getsentry/raven-python.git", "forks_url": "https://api.github.com/repos/getsentry/raven-python/forks", "full_name": "getsentry/raven-python", "has_pages": false, "hooks_url": "https://api.github.com/repos/getsentry/raven-python/hooks", "pulls_url": "https://api.github.com/repos/getsentry/raven-python/pulls{/number}", "pushed_at": "2018-12-19T11:02:48Z", "teams_url": "https://api.github.com/repos/getsentry/raven-python/teams", "trees_url": "https://api.github.com/repos/getsentry/raven-python/git/trees{/sha}", "created_at": "2011-10-06T18:30:01Z", "events_url": "https://api.github.com/repos/getsentry/raven-python/events", "has_issues": true, "issues_url": "https://api.github.com/repos/getsentry/raven-python/issues{/number}", "labels_url": "https://api.github.com/repos/getsentry/raven-python/labels{/name}", "merges_url": "https://api.github.com/repos/getsentry/raven-python/merges", "mirror_url": null, "updated_at": "2018-12-22T14:37:26Z", "archive_url": "https://api.github.com/repos/getsentry/raven-python/{archive_format}{/ref}", "commits_url": "https://api.github.com/repos/getsentry/raven-python/commits{/sha}", "compare_url": "https://api.github.com/repos/getsentry/raven-python/compare/{base}...{head}", "description": "Raven is the legacy Python client for Sentry (getsentry.com) — replaced by sentry-python", "forks_count": 805, "open_issues": 253, "permissions": {"pull": true, "push": false, "admin": false}, "branches_url": "https://api.github.com/repos/getsentry/raven-python/branches{/branch}", "comments_url": "https://api.github.com/repos/getsentry/raven-python/comments{/number}", "contents_url": "https://api.github.com/repos/getsentry/raven-python/contents/{+path}", "git_refs_url": "https://api.github.com/repos/getsentry/raven-python/git/refs{/sha}", "git_tags_url": "https://api.github.com/repos/getsentry/raven-python/git/tags{/sha}", "has_projects": true, "releases_url": "https://api.github.com/repos/getsentry/raven-python/releases{/id}", "statuses_url": "https://api.github.com/repos/getsentry/raven-python/statuses/{sha}", "assignees_url": "https://api.github.com/repos/getsentry/raven-python/assignees{/user}", "downloads_url": "https://api.github.com/repos/getsentry/raven-python/downloads", "has_downloads": true, "languages_url": "https://api.github.com/repos/getsentry/raven-python/languages", "default_branch": "master", "milestones_url": "https://api.github.com/repos/getsentry/raven-python/milestones{/number}", "stargazers_url": "https://api.github.com/repos/getsentry/raven-python/stargazers", "watchers_count": 1585, "deployments_url": "https://api.github.com/repos/getsentry/raven-python/deployments", "git_commits_url": "https://api.github.com/repos/getsentry/raven-python/git/commits{/sha}", "subscribers_url": "https://api.github.com/repos/getsentry/raven-python/subscribers", "contributors_url": "https://api.github.com/repos/getsentry/raven-python/contributors", "issue_events_url": "https://api.github.com/repos/getsentry/raven-python/issues/events{/number}", "stargazers_count": 1585, "subscription_url": "https://api.github.com/repos/getsentry/raven-python/subscription", "collaborators_url": "https://api.github.com/repos/getsentry/raven-python/collaborators{/collaborator}", "issue_comment_url": "https://api.github.com/repos/getsentry/raven-python/issues/comments{/number}", "notifications_url": "https://api.github.com/repos/getsentry/raven-python/notifications{?since,all,participating}", "open_issues_count": 253}</t>
  </si>
  <si>
    <t>Mon Oct 24 12:48:03 2011 -0700</t>
  </si>
  <si>
    <t>saltstack/salt</t>
  </si>
  <si>
    <t>Software to automate the management and configuration of any infrastructure or application at scale. Get access to the Salt software package repository here:</t>
  </si>
  <si>
    <t>https://github.com/saltstack/salt</t>
  </si>
  <si>
    <t>"[\"cloud-management\", \"cloud-providers\", \"cloud-provisioning\", \"configuration-management\", \"event-management\", \"event-stream\", \"infrastructure-management\", \"python\", \"remote-execution\", \"zeromq\"]"</t>
  </si>
  <si>
    <t>[{"loc": 34415103, "ratio": 0.9801918390465734, "language": "Python"}, {"loc": 446451, "ratio": 0.012715569287535816, "language": "Shell"}, {"loc": 62642, "ratio": 0.0017841346336100012, "language": "SaltStack"}, {"loc": 59180, "ratio": 0.0016855318734561456, "language": "NSIS"}, {"loc": 53935, "ratio": 0.0015361466981219534, "language": "Batchfile"}, {"loc": 36561, "ratio": 0.001041310084917711, "language": "PowerShell"}, {"loc": 28643, "ratio": 0.0008157940089794589, "language": "HTML"}, {"loc": 5525, "ratio": 0.00015735997973716128, "language": "Scheme"}, {"loc": 781, "ratio": 0.00002224400799542497, "language": "Ruby"}, {"loc": 713, "ratio": 0.000020307269783275293, "language": "Makefile"}, {"loc": 493, "ratio": 0.000014041352038085159, "language": "C"}, {"loc": 191, "ratio": 0.000005439955860596887, "language": "Roff"}, {"loc": 187, "ratio": 0.0000053260300834116126, "language": "Dockerfile"}, {"loc": 174, "ratio": 0.000004955771307559468, "language": "HCL"}]</t>
  </si>
  <si>
    <t>v2018.11</t>
  </si>
  <si>
    <t>3290cf99626e02b7ce7b0fdf8fb79fb11a24e1a5</t>
  </si>
  <si>
    <t>salt</t>
  </si>
  <si>
    <t>{"id": 1390248, "url": "https://api.github.com/repos/saltstack/salt", "fork": false, "name": "salt", "size": 425249, "forks": 4436, "owner": {"id": 1147473, "url": "https://api.github.com/users/saltstack", "type": "Organization", "login": "saltstack", "node_id": "MDEyOk9yZ2FuaXphdGlvbjExNDc0NzM=", "html_url": "https://github.com/saltstack", "gists_url": "https://api.github.com/users/saltstack/gists{/gist_id}", "repos_url": "https://api.github.com/users/saltstack/repos", "avatar_url": "https://avatars3.githubusercontent.com/u/1147473?v=4", "events_url": "https://api.github.com/users/saltstack/events{/privacy}", "site_admin": false, "gravatar_id": "", "starred_url": "https://api.github.com/users/saltstack/starred{/owner}{/repo}", "followers_url": "https://api.github.com/users/saltstack/followers", "following_url": "https://api.github.com/users/saltstack/following{/other_user}", "organizations_url": "https://api.github.com/users/saltstack/orgs", "subscriptions_url": "https://api.github.com/users/saltstack/subscriptions", "received_events_url": "https://api.github.com/users/saltstack/received_events"}, "score": 1.0, "topics": ["cloud-management", "cloud-providers", "cloud-provisioning", "configuration-management", "event-management", "event-stream", "infrastructure-management", "python", "remote-execution", "zeromq"], "git_url": "git://github.com/saltstack/salt.git", "license": {"key": "apache-2.0", "url": "https://api.github.com/licenses/apache-2.0", "name": "Apache License 2.0", "node_id": "MDc6TGljZW5zZTI=", "spdx_id": "Apache-2.0"}, "node_id": "MDEwOlJlcG9zaXRvcnkxMzkwMjQ4", "private": false, "ssh_url": "git@github.com:saltstack/salt.git", "svn_url": "https://github.com/saltstack/salt", "archived": false, "has_wiki": true, "homepage": "https://repo.saltstack.com/", "html_url": "https://github.com/saltstack/salt", "keys_url": "https://api.github.com/repos/saltstack/salt/keys{/key_id}", "language": "Python", "tags_url": "https://api.github.com/repos/saltstack/salt/tags", "watchers": 9481, "blobs_url": "https://api.github.com/repos/saltstack/salt/git/blobs{/sha}", "clone_url": "https://github.com/saltstack/salt.git", "forks_url": "https://api.github.com/repos/saltstack/salt/forks", "full_name": "saltstack/salt", "has_pages": false, "hooks_url": "https://api.github.com/repos/saltstack/salt/hooks", "pulls_url": "https://api.github.com/repos/saltstack/salt/pulls{/number}", "pushed_at": "2018-12-25T00:38:47Z", "teams_url": "https://api.github.com/repos/saltstack/salt/teams", "trees_url": "https://api.github.com/repos/saltstack/salt/git/trees{/sha}", "created_at": "2011-02-20T20:16:56Z", "events_url": "https://api.github.com/repos/saltstack/salt/events", "has_issues": true, "issues_url": "https://api.github.com/repos/saltstack/salt/issues{/number}", "labels_url": "https://api.github.com/repos/saltstack/salt/labels{/name}", "merges_url": "https://api.github.com/repos/saltstack/salt/merges", "mirror_url": null, "updated_at": "2018-12-25T01:44:23Z", "archive_url": "https://api.github.com/repos/saltstack/salt/{archive_format}{/ref}", "commits_url": "https://api.github.com/repos/saltstack/salt/commits{/sha}", "compare_url": "https://api.github.com/repos/saltstack/salt/compare/{base}...{head}", "description": "Software to automate the management and configuration of any infrastructure or application at scale. Get access to the Salt software package repository here: ", "forks_count": 4436, "open_issues": 2336, "permissions": {"pull": true, "push": false, "admin": false}, "branches_url": "https://api.github.com/repos/saltstack/salt/branches{/branch}", "comments_url": "https://api.github.com/repos/saltstack/salt/comments{/number}", "contents_url": "https://api.github.com/repos/saltstack/salt/contents/{+path}", "git_refs_url": "https://api.github.com/repos/saltstack/salt/git/refs{/sha}", "git_tags_url": "https://api.github.com/repos/saltstack/salt/git/tags{/sha}", "has_projects": true, "releases_url": "https://api.github.com/repos/saltstack/salt/releases{/id}", "statuses_url": "https://api.github.com/repos/saltstack/salt/statuses/{sha}", "assignees_url": "https://api.github.com/repos/saltstack/salt/assignees{/user}", "downloads_url": "https://api.github.com/repos/saltstack/salt/downloads", "has_downloads": true, "languages_url": "https://api.github.com/repos/saltstack/salt/languages", "default_branch": "develop", "milestones_url": "https://api.github.com/repos/saltstack/salt/milestones{/number}", "stargazers_url": "https://api.github.com/repos/saltstack/salt/stargazers", "watchers_count": 9481, "deployments_url": "https://api.github.com/repos/saltstack/salt/deployments", "git_commits_url": "https://api.github.com/repos/saltstack/salt/git/commits{/sha}", "subscribers_url": "https://api.github.com/repos/saltstack/salt/subscribers", "contributors_url": "https://api.github.com/repos/saltstack/salt/contributors", "issue_events_url": "https://api.github.com/repos/saltstack/salt/issues/events{/number}", "stargazers_count": 9481, "subscription_url": "https://api.github.com/repos/saltstack/salt/subscription", "collaborators_url": "https://api.github.com/repos/saltstack/salt/collaborators{/collaborator}", "issue_comment_url": "https://api.github.com/repos/saltstack/salt/issues/comments{/number}", "notifications_url": "https://api.github.com/repos/saltstack/salt/notifications{?since,all,participating}", "open_issues_count": 2336}</t>
  </si>
  <si>
    <t xml:space="preserve"> Mon Aug 6 15:50:11 2018 -0400</t>
  </si>
  <si>
    <t>scikit-image/scikit-image</t>
  </si>
  <si>
    <t>Image processing in Python</t>
  </si>
  <si>
    <t>https://github.com/scikit-image/scikit-image</t>
  </si>
  <si>
    <t>"[\"computer-vision\", \"image-processing\", \"python\"]"</t>
  </si>
  <si>
    <t>[{"loc": 2880282, "ratio": 0.9084085798359348, "language": "Python"}, {"loc": 158972, "ratio": 0.05013798258423245, "language": "Objective-C"}, {"loc": 78468, "ratio": 0.024747925530405054, "language": "C"}, {"loc": 44817, "ratio": 0.014134778234390622, "language": "C++"}, {"loc": 7606, "ratio": 0.0023988469386789627, "language": "Shell"}, {"loc": 545, "ratio": 0.00017188687635814287, "language": "Makefile"}]</t>
  </si>
  <si>
    <t>v0.14.1</t>
  </si>
  <si>
    <t>74e6221809e430130aca5c7e96e960b34d4ec282</t>
  </si>
  <si>
    <t>scikit-image</t>
  </si>
  <si>
    <t>{"id": 2014929, "url": "https://api.github.com/repos/scikit-image/scikit-image", "fork": false, "name": "scikit-image", "size": 56475, "forks": 1187, "owner": {"id": 897180, "url": "https://api.github.com/users/scikit-image", "type": "Organization", "login": "scikit-image", "node_id": "MDEyOk9yZ2FuaXphdGlvbjg5NzE4MA==", "html_url": "https://github.com/scikit-image", "gists_url": "https://api.github.com/users/scikit-image/gists{/gist_id}", "repos_url": "https://api.github.com/users/scikit-image/repos", "avatar_url": "https://avatars0.githubusercontent.com/u/897180?v=4", "events_url": "https://api.github.com/users/scikit-image/events{/privacy}", "site_admin": false, "gravatar_id": "", "starred_url": "https://api.github.com/users/scikit-image/starred{/owner}{/repo}", "followers_url": "https://api.github.com/users/scikit-image/followers", "following_url": "https://api.github.com/users/scikit-image/following{/other_user}", "organizations_url": "https://api.github.com/users/scikit-image/orgs", "subscriptions_url": "https://api.github.com/users/scikit-image/subscriptions", "received_events_url": "https://api.github.com/users/scikit-image/received_events"}, "score": 1.0, "topics": ["computer-vision", "image-processing", "python"], "git_url": "git://github.com/scikit-image/scikit-image.git", "license": {"key": "other", "url": null, "name": "Other", "node_id": "MDc6TGljZW5zZTA=", "spdx_id": "NOASSERTION"}, "node_id": "MDEwOlJlcG9zaXRvcnkyMDE0OTI5", "private": false, "ssh_url": "git@github.com:scikit-image/scikit-image.git", "svn_url": "https://github.com/scikit-image/scikit-image", "archived": false, "has_wiki": true, "homepage": "http://scikit-image.org", "html_url": "https://github.com/scikit-image/scikit-image", "keys_url": "https://api.github.com/repos/scikit-image/scikit-image/keys{/key_id}", "language": "Python", "tags_url": "https://api.github.com/repos/scikit-image/scikit-image/tags", "watchers": 2717, "blobs_url": "https://api.github.com/repos/scikit-image/scikit-image/git/blobs{/sha}", "clone_url": "https://github.com/scikit-image/scikit-image.git", "forks_url": "https://api.github.com/repos/scikit-image/scikit-image/forks", "full_name": "scikit-image/scikit-image", "has_pages": false, "hooks_url": "https://api.github.com/repos/scikit-image/scikit-image/hooks", "pulls_url": "https://api.github.com/repos/scikit-image/scikit-image/pulls{/number}", "pushed_at": "2018-12-24T22:44:25Z", "teams_url": "https://api.github.com/repos/scikit-image/scikit-image/teams", "trees_url": "https://api.github.com/repos/scikit-image/scikit-image/git/trees{/sha}", "created_at": "2011-07-07T22:07:20Z", "events_url": "https://api.github.com/repos/scikit-image/scikit-image/events", "has_issues": true, "issues_url": "https://api.github.com/repos/scikit-image/scikit-image/issues{/number}", "labels_url": "https://api.github.com/repos/scikit-image/scikit-image/labels{/name}", "merges_url": "https://api.github.com/repos/scikit-image/scikit-image/merges", "mirror_url": null, "updated_at": "2018-12-24T23:21:48Z", "archive_url": "https://api.github.com/repos/scikit-image/scikit-image/{archive_format}{/ref}", "commits_url": "https://api.github.com/repos/scikit-image/scikit-image/commits{/sha}", "compare_url": "https://api.github.com/repos/scikit-image/scikit-image/compare/{base}...{head}", "description": "Image processing in Python", "forks_count": 1187, "open_issues": 504, "permissions": {"pull": true, "push": false, "admin": false}, "branches_url": "https://api.github.com/repos/scikit-image/scikit-image/branches{/branch}", "comments_url": "https://api.github.com/repos/scikit-image/scikit-image/comments{/number}", "contents_url": "https://api.github.com/repos/scikit-image/scikit-image/contents/{+path}", "git_refs_url": "https://api.github.com/repos/scikit-image/scikit-image/git/refs{/sha}", "git_tags_url": "https://api.github.com/repos/scikit-image/scikit-image/git/tags{/sha}", "has_projects": true, "releases_url": "https://api.github.com/repos/scikit-image/scikit-image/releases{/id}", "statuses_url": "https://api.github.com/repos/scikit-image/scikit-image/statuses/{sha}", "assignees_url": "https://api.github.com/repos/scikit-image/scikit-image/assignees{/user}", "downloads_url": "https://api.github.com/repos/scikit-image/scikit-image/downloads", "has_downloads": true, "languages_url": "https://api.github.com/repos/scikit-image/scikit-image/languages", "default_branch": "master", "milestones_url": "https://api.github.com/repos/scikit-image/scikit-image/milestones{/number}", "stargazers_url": "https://api.github.com/repos/scikit-image/scikit-image/stargazers", "watchers_count": 2717, "deployments_url": "https://api.github.com/repos/scikit-image/scikit-image/deployments", "git_commits_url": "https://api.github.com/repos/scikit-image/scikit-image/git/commits{/sha}", "subscribers_url": "https://api.github.com/repos/scikit-image/scikit-image/subscribers", "contributors_url": "https://api.github.com/repos/scikit-image/scikit-image/contributors", "issue_events_url": "https://api.github.com/repos/scikit-image/scikit-image/issues/events{/number}", "stargazers_count": 2717, "subscription_url": "https://api.github.com/repos/scikit-image/scikit-image/subscription", "collaborators_url": "https://api.github.com/repos/scikit-image/scikit-image/collaborators{/collaborator}", "issue_comment_url": "https://api.github.com/repos/scikit-image/scikit-image/issues/comments{/number}", "notifications_url": "https://api.github.com/repos/scikit-image/scikit-image/notifications{?since,all,participating}", "open_issues_count": 504}</t>
  </si>
  <si>
    <t>Tue Oct 2 10:47:13 2018 +1000</t>
  </si>
  <si>
    <t>scikit-learn/scikit-learn</t>
  </si>
  <si>
    <t>scikit-learn: machine learning in Python</t>
  </si>
  <si>
    <t>https://github.com/scikit-learn/scikit-learn</t>
  </si>
  <si>
    <t>"[\"data-analysis\", \"data-science\", \"machine-learning\", \"python\", \"statistics\"]"</t>
  </si>
  <si>
    <t>[{"loc": 8161005, "ratio": 0.9276527886742086, "language": "Python"}, {"loc": 451891, "ratio": 0.05136597102033105, "language": "C"}, {"loc": 140428, "ratio": 0.015962301923346668, "language": "C++"}, {"loc": 22252, "ratio": 0.002529361255578019, "language": "Shell"}, {"loc": 17046, "ratio": 0.0019376007533068, "language": "PowerShell"}, {"loc": 3368, "ratio": 0.00038283699032836457, "language": "Batchfile"}, {"loc": 1488, "ratio": 0.0001691393829004176, "language": "Makefile"}]</t>
  </si>
  <si>
    <t>0.20.2</t>
  </si>
  <si>
    <t>c83447b72c4f48ceb8249ea394ebf042618b8a2a</t>
  </si>
  <si>
    <t>scikit-learn</t>
  </si>
  <si>
    <t>{"id": 843222, "url": "https://api.github.com/repos/scikit-learn/scikit-learn", "fork": false, "name": "scikit-learn", "size": 98136, "forks": 15982, "owner": {"id": 365630, "url": "https://api.github.com/users/scikit-learn", "type": "Organization", "login": "scikit-learn", "node_id": "MDEyOk9yZ2FuaXphdGlvbjM2NTYzMA==", "html_url": "https://github.com/scikit-learn", "gists_url": "https://api.github.com/users/scikit-learn/gists{/gist_id}", "repos_url": "https://api.github.com/users/scikit-learn/repos", "avatar_url": "https://avatars2.githubusercontent.com/u/365630?v=4", "events_url": "https://api.github.com/users/scikit-learn/events{/privacy}", "site_admin": false, "gravatar_id": "", "starred_url": "https://api.github.com/users/scikit-learn/starred{/owner}{/repo}", "followers_url": "https://api.github.com/users/scikit-learn/followers", "following_url": "https://api.github.com/users/scikit-learn/following{/other_user}", "organizations_url": "https://api.github.com/users/scikit-learn/orgs", "subscriptions_url": "https://api.github.com/users/scikit-learn/subscriptions", "received_events_url": "https://api.github.com/users/scikit-learn/received_events"}, "score": 1.0, "topics": ["data-analysis", "data-science", "machine-learning", "python", "statistics"], "git_url": "git://github.com/scikit-learn/scikit-learn.git", "license": {"key": "other", "url": null, "name": "Other", "node_id": "MDc6TGljZW5zZTA=", "spdx_id": "NOASSERTION"}, "node_id": "MDEwOlJlcG9zaXRvcnk4NDMyMjI=", "private": false, "ssh_url": "git@github.com:scikit-learn/scikit-learn.git", "svn_url": "https://github.com/scikit-learn/scikit-learn", "archived": false, "has_wiki": true, "homepage": "http://scikit-learn.org", "html_url": "https://github.com/scikit-learn/scikit-learn", "keys_url": "https://api.github.com/repos/scikit-learn/scikit-learn/keys{/key_id}", "language": "Python", "tags_url": "https://api.github.com/repos/scikit-learn/scikit-learn/tags", "watchers": 32458, "blobs_url": "https://api.github.com/repos/scikit-learn/scikit-learn/git/blobs{/sha}", "clone_url": "https://github.com/scikit-learn/scikit-learn.git", "forks_url": "https://api.github.com/repos/scikit-learn/scikit-learn/forks", "full_name": "scikit-learn/scikit-learn", "has_pages": false, "hooks_url": "https://api.github.com/repos/scikit-learn/scikit-learn/hooks", "pulls_url": "https://api.github.com/repos/scikit-learn/scikit-learn/pulls{/number}", "pushed_at": "2018-12-25T02:22:17Z", "teams_url": "https://api.github.com/repos/scikit-learn/scikit-learn/teams", "trees_url": "https://api.github.com/repos/scikit-learn/scikit-learn/git/trees{/sha}", "created_at": "2010-08-17T09:43:38Z", "events_url": "https://api.github.com/repos/scikit-learn/scikit-learn/events", "has_issues": true, "issues_url": "https://api.github.com/repos/scikit-learn/scikit-learn/issues{/number}", "labels_url": "https://api.github.com/repos/scikit-learn/scikit-learn/labels{/name}", "merges_url": "https://api.github.com/repos/scikit-learn/scikit-learn/merges", "mirror_url": null, "updated_at": "2018-12-25T01:45:01Z", "archive_url": "https://api.github.com/repos/scikit-learn/scikit-learn/{archive_format}{/ref}", "commits_url": "https://api.github.com/repos/scikit-learn/scikit-learn/commits{/sha}", "compare_url": "https://api.github.com/repos/scikit-learn/scikit-learn/compare/{base}...{head}", "description": "scikit-learn: machine learning in Python", "forks_count": 15982, "open_issues": 1861, "permissions": {"pull": true, "push": false, "admin": false}, "branches_url": "https://api.github.com/repos/scikit-learn/scikit-learn/branches{/branch}", "comments_url": "https://api.github.com/repos/scikit-learn/scikit-learn/comments{/number}", "contents_url": "https://api.github.com/repos/scikit-learn/scikit-learn/contents/{+path}", "git_refs_url": "https://api.github.com/repos/scikit-learn/scikit-learn/git/refs{/sha}", "git_tags_url": "https://api.github.com/repos/scikit-learn/scikit-learn/git/tags{/sha}", "has_projects": true, "releases_url": "https://api.github.com/repos/scikit-learn/scikit-learn/releases{/id}", "statuses_url": "https://api.github.com/repos/scikit-learn/scikit-learn/statuses/{sha}", "assignees_url": "https://api.github.com/repos/scikit-learn/scikit-learn/assignees{/user}", "downloads_url": "https://api.github.com/repos/scikit-learn/scikit-learn/downloads", "has_downloads": true, "languages_url": "https://api.github.com/repos/scikit-learn/scikit-learn/languages", "default_branch": "master", "milestones_url": "https://api.github.com/repos/scikit-learn/scikit-learn/milestones{/number}", "stargazers_url": "https://api.github.com/repos/scikit-learn/scikit-learn/stargazers", "watchers_count": 32458, "deployments_url": "https://api.github.com/repos/scikit-learn/scikit-learn/deployments", "git_commits_url": "https://api.github.com/repos/scikit-learn/scikit-learn/git/commits{/sha}", "subscribers_url": "https://api.github.com/repos/scikit-learn/scikit-learn/subscribers", "contributors_url": "https://api.github.com/repos/scikit-learn/scikit-learn/contributors", "issue_events_url": "https://api.github.com/repos/scikit-learn/scikit-learn/issues/events{/number}", "stargazers_count": 32458, "subscription_url": "https://api.github.com/repos/scikit-learn/scikit-learn/subscription", "collaborators_url": "https://api.github.com/repos/scikit-learn/scikit-learn/collaborators{/collaborator}", "issue_comment_url": "https://api.github.com/repos/scikit-learn/scikit-learn/issues/comments{/number}", "notifications_url": "https://api.github.com/repos/scikit-learn/scikit-learn/notifications{?since,all,participating}", "open_issues_count": 1861}</t>
  </si>
  <si>
    <t>Wed Dec 19 19:52:01 2018 +1100</t>
  </si>
  <si>
    <t>scrapy/scrapy</t>
  </si>
  <si>
    <t>Scrapy, a fast high-level web crawling &amp; scraping framework for Python.</t>
  </si>
  <si>
    <t>https://github.com/scrapy/scrapy</t>
  </si>
  <si>
    <t>"[\"crawler\", \"crawling\", \"framework\", \"python\", \"scraping\"]"</t>
  </si>
  <si>
    <t>[{"loc": 1337407, "ratio": 0.9967616966473685, "language": "Python"}, {"loc": 2076, "ratio": 0.0015472307848246173, "language": "HTML"}, {"loc": 2010, "ratio": 0.0014980413668099618, "language": "Roff"}, {"loc": 259, "ratio": 0.00019303120099690554, "language": "Shell"}]</t>
  </si>
  <si>
    <t>1.6.0</t>
  </si>
  <si>
    <t>fa1039f5b27162a02dbcc8ef4de7fa07ca36a51c</t>
  </si>
  <si>
    <t>scrapy</t>
  </si>
  <si>
    <t>{"id": 529502, "url": "https://api.github.com/repos/scrapy/scrapy", "fork": false, "name": "scrapy", "size": 16519, "forks": 7370, "owner": {"id": 733635, "url": "https://api.github.com/users/scrapy", "type": "Organization", "login": "scrapy", "node_id": "MDEyOk9yZ2FuaXphdGlvbjczMzYzNQ==", "html_url": "https://github.com/scrapy", "gists_url": "https://api.github.com/users/scrapy/gists{/gist_id}", "repos_url": "https://api.github.com/users/scrapy/repos", "avatar_url": "https://avatars0.githubusercontent.com/u/733635?v=4", "events_url": "https://api.github.com/users/scrapy/events{/privacy}", "site_admin": false, "gravatar_id": "", "starred_url": "https://api.github.com/users/scrapy/starred{/owner}{/repo}", "followers_url": "https://api.github.com/users/scrapy/followers", "following_url": "https://api.github.com/users/scrapy/following{/other_user}", "organizations_url": "https://api.github.com/users/scrapy/orgs", "subscriptions_url": "https://api.github.com/users/scrapy/subscriptions", "received_events_url": "https://api.github.com/users/scrapy/received_events"}, "score": 1.0, "topics": ["crawler", "crawling", "framework", "python", "scraping"], "git_url": "git://github.com/scrapy/scrapy.git", "license": {"key": "other", "url": null, "name": "Other", "node_id": "MDc6TGljZW5zZTA=", "spdx_id": "NOASSERTION"}, "node_id": "MDEwOlJlcG9zaXRvcnk1Mjk1MDI=", "private": false, "ssh_url": "git@github.com:scrapy/scrapy.git", "svn_url": "https://github.com/scrapy/scrapy", "archived": false, "has_wiki": true, "homepage": "https://scrapy.org", "html_url": "https://github.com/scrapy/scrapy", "keys_url": "https://api.github.com/repos/scrapy/scrapy/keys{/key_id}", "language": "Python", "tags_url": "https://api.github.com/repos/scrapy/scrapy/tags", "watchers": 30626, "blobs_url": "https://api.github.com/repos/scrapy/scrapy/git/blobs{/sha}", "clone_url": "https://github.com/scrapy/scrapy.git", "forks_url": "https://api.github.com/repos/scrapy/scrapy/forks", "full_name": "scrapy/scrapy", "has_pages": false, "hooks_url": "https://api.github.com/repos/scrapy/scrapy/hooks", "pulls_url": "https://api.github.com/repos/scrapy/scrapy/pulls{/number}", "pushed_at": "2018-12-24T18:02:16Z", "teams_url": "https://api.github.com/repos/scrapy/scrapy/teams", "trees_url": "https://api.github.com/repos/scrapy/scrapy/git/trees{/sha}", "created_at": "2010-02-22T02:01:14Z", "events_url": "https://api.github.com/repos/scrapy/scrapy/events", "has_issues": true, "issues_url": "https://api.github.com/repos/scrapy/scrapy/issues{/number}", "labels_url": "https://api.github.com/repos/scrapy/scrapy/labels{/name}", "merges_url": "https://api.github.com/repos/scrapy/scrapy/merges", "mirror_url": null, "updated_at": "2018-12-25T02:28:25Z", "archive_url": "https://api.github.com/repos/scrapy/scrapy/{archive_format}{/ref}", "commits_url": "https://api.github.com/repos/scrapy/scrapy/commits{/sha}", "compare_url": "https://api.github.com/repos/scrapy/scrapy/compare/{base}...{head}", "description": "Scrapy, a fast high-level web crawling &amp; scraping framework for Python.", "forks_count": 7370, "open_issues": 708, "permissions": {"pull": true, "push": false, "admin": false}, "branches_url": "https://api.github.com/repos/scrapy/scrapy/branches{/branch}", "comments_url": "https://api.github.com/repos/scrapy/scrapy/comments{/number}", "contents_url": "https://api.github.com/repos/scrapy/scrapy/contents/{+path}", "git_refs_url": "https://api.github.com/repos/scrapy/scrapy/git/refs{/sha}", "git_tags_url": "https://api.github.com/repos/scrapy/scrapy/git/tags{/sha}", "has_projects": true, "releases_url": "https://api.github.com/repos/scrapy/scrapy/releases{/id}", "statuses_url": "https://api.github.com/repos/scrapy/scrapy/statuses/{sha}", "assignees_url": "https://api.github.com/repos/scrapy/scrapy/assignees{/user}", "downloads_url": "https://api.github.com/repos/scrapy/scrapy/downloads", "has_downloads": false, "languages_url": "https://api.github.com/repos/scrapy/scrapy/languages", "default_branch": "master", "milestones_url": "https://api.github.com/repos/scrapy/scrapy/milestones{/number}", "stargazers_url": "https://api.github.com/repos/scrapy/scrapy/stargazers", "watchers_count": 30626, "deployments_url": "https://api.github.com/repos/scrapy/scrapy/deployments", "git_commits_url": "https://api.github.com/repos/scrapy/scrapy/git/commits{/sha}", "subscribers_url": "https://api.github.com/repos/scrapy/scrapy/subscribers", "contributors_url": "https://api.github.com/repos/scrapy/scrapy/contributors", "issue_events_url": "https://api.github.com/repos/scrapy/scrapy/issues/events{/number}", "stargazers_count": 30626, "subscription_url": "https://api.github.com/repos/scrapy/scrapy/subscription", "collaborators_url": "https://api.github.com/repos/scrapy/scrapy/collaborators{/collaborator}", "issue_comment_url": "https://api.github.com/repos/scrapy/scrapy/issues/comments{/number}", "notifications_url": "https://api.github.com/repos/scrapy/scrapy/notifications{?since,all,participating}", "open_issues_count": 708}</t>
  </si>
  <si>
    <t>Wed Jan 30 18:00:40 2019 -0300</t>
  </si>
  <si>
    <t>getsentry/sentry</t>
  </si>
  <si>
    <t>Sentry is cross-platform application monitoring, with a focus on error reporting.</t>
  </si>
  <si>
    <t>https://github.com/getsentry/sentry</t>
  </si>
  <si>
    <t>"[\"crash-reporting\", \"crash-reports\", \"csp-report\", \"devops\", \"django\", \"error-logging\", \"error-monitoring\", \"monitoring\"]"</t>
  </si>
  <si>
    <t>[{"loc": 40744126, "ratio": 0.9013895014243454, "language": "Python"}, {"loc": 3848556, "ratio": 0.08514228465825167, "language": "JavaScript"}, {"loc": 288064, "ratio": 0.0063728907901546995, "language": "CSS"}, {"loc": 241843, "ratio": 0.005350335437136827, "language": "HTML"}, {"loc": 65795, "ratio": 0.0014555944149155342, "language": "Lua"}, {"loc": 7089, "ratio": 0.00015683120005070632, "language": "Makefile"}, {"loc": 5775, "ratio": 0.00012776134578823938, "language": "Shell"}, {"loc": 217, "ratio": 0.000004800729356891419, "language": "Ruby"}]</t>
  </si>
  <si>
    <t>v1.13.5</t>
  </si>
  <si>
    <t>06295f5d67d1c2952153518ecc1b1dd09d47df9c</t>
  </si>
  <si>
    <t>sentry</t>
  </si>
  <si>
    <t>{"id": 873328, "url": "https://api.github.com/repos/getsentry/sentry", "fork": false, "name": "sentry", "size": 95309, "forks": 2225, "owner": {"id": 1396951, "url": "https://api.github.com/users/getsentry", "type": "Organization", "login": "getsentry", "node_id": "MDEyOk9yZ2FuaXphdGlvbjEzOTY5NTE=", "html_url": "https://github.com/getsentry", "gists_url": "https://api.github.com/users/getsentry/gists{/gist_id}", "repos_url": "https://api.github.com/users/getsentry/repos", "avatar_url": "https://avatars0.githubusercontent.com/u/1396951?v=4", "events_url": "https://api.github.com/users/getsentry/events{/privacy}", "site_admin": false, "gravatar_id": "", "starred_url": "https://api.github.com/users/getsentry/starred{/owner}{/repo}", "followers_url": "https://api.github.com/users/getsentry/followers", "following_url": "https://api.github.com/users/getsentry/following{/other_user}", "organizations_url": "https://api.github.com/users/getsentry/orgs", "subscriptions_url": "https://api.github.com/users/getsentry/subscriptions", "received_events_url": "https://api.github.com/users/getsentry/received_events"}, "score": 1.0, "topics": ["crash-reporting", "crash-reports", "csp-report", "devops", "django", "error-logging", "error-monitoring", "monitoring"], "git_url": "git://github.com/getsentry/sentry.git", "license": {"key": "bsd-3-clause", "url": "https://api.github.com/licenses/bsd-3-clause", "name": "BSD 3-Clause \"New\" or \"Revised\" License", "node_id": "MDc6TGljZW5zZTU=", "spdx_id": "BSD-3-Clause"}, "node_id": "MDEwOlJlcG9zaXRvcnk4NzMzMjg=", "private": false, "ssh_url": "git@github.com:getsentry/sentry.git", "svn_url": "https://github.com/getsentry/sentry", "archived": false, "has_wiki": false, "homepage": "https://sentry.io", "html_url": "https://github.com/getsentry/sentry", "keys_url": "https://api.github.com/repos/getsentry/sentry/keys{/key_id}", "language": "Python", "tags_url": "https://api.github.com/repos/getsentry/sentry/tags", "watchers": 19244, "blobs_url": "https://api.github.com/repos/getsentry/sentry/git/blobs{/sha}", "clone_url": "https://github.com/getsentry/sentry.git", "forks_url": "https://api.github.com/repos/getsentry/sentry/forks", "full_name": "getsentry/sentry", "has_pages": false, "hooks_url": "https://api.github.com/repos/getsentry/sentry/hooks", "pulls_url": "https://api.github.com/repos/getsentry/sentry/pulls{/number}", "pushed_at": "2018-12-25T01:55:39Z", "teams_url": "https://api.github.com/repos/getsentry/sentry/teams", "trees_url": "https://api.github.com/repos/getsentry/sentry/git/trees{/sha}", "created_at": "2010-08-30T22:06:41Z", "events_url": "https://api.github.com/repos/getsentry/sentry/events", "has_issues": true, "issues_url": "https://api.github.com/repos/getsentry/sentry/issues{/number}", "labels_url": "https://api.github.com/repos/getsentry/sentry/labels{/name}", "merges_url": "https://api.github.com/repos/getsentry/sentry/merges", "mirror_url": null, "updated_at": "2018-12-25T01:45:20Z", "archive_url": "https://api.github.com/repos/getsentry/sentry/{archive_format}{/ref}", "commits_url": "https://api.github.com/repos/getsentry/sentry/commits{/sha}", "compare_url": "https://api.github.com/repos/getsentry/sentry/compare/{base}...{head}", "description": "Sentry is cross-platform application monitoring, with a focus on error reporting.", "forks_count": 2225, "open_issues": 791, "permissions": {"pull": true, "push": false, "admin": false}, "branches_url": "https://api.github.com/repos/getsentry/sentry/branches{/branch}", "comments_url": "https://api.github.com/repos/getsentry/sentry/comments{/number}", "contents_url": "https://api.github.com/repos/getsentry/sentry/contents/{+path}", "git_refs_url": "https://api.github.com/repos/getsentry/sentry/git/refs{/sha}", "git_tags_url": "https://api.github.com/repos/getsentry/sentry/git/tags{/sha}", "has_projects": true, "releases_url": "https://api.github.com/repos/getsentry/sentry/releases{/id}", "statuses_url": "https://api.github.com/repos/getsentry/sentry/statuses/{sha}", "assignees_url": "https://api.github.com/repos/getsentry/sentry/assignees{/user}", "downloads_url": "https://api.github.com/repos/getsentry/sentry/downloads", "has_downloads": true, "languages_url": "https://api.github.com/repos/getsentry/sentry/languages", "default_branch": "master", "milestones_url": "https://api.github.com/repos/getsentry/sentry/milestones{/number}", "stargazers_url": "https://api.github.com/repos/getsentry/sentry/stargazers", "watchers_count": 19244, "deployments_url": "https://api.github.com/repos/getsentry/sentry/deployments", "git_commits_url": "https://api.github.com/repos/getsentry/sentry/git/commits{/sha}", "subscribers_url": "https://api.github.com/repos/getsentry/sentry/subscribers", "contributors_url": "https://api.github.com/repos/getsentry/sentry/contributors", "issue_events_url": "https://api.github.com/repos/getsentry/sentry/issues/events{/number}", "stargazers_count": 19244, "subscription_url": "https://api.github.com/repos/getsentry/sentry/subscription", "collaborators_url": "https://api.github.com/repos/getsentry/sentry/collaborators{/collaborator}", "issue_comment_url": "https://api.github.com/repos/getsentry/sentry/issues/comments{/number}", "notifications_url": "https://api.github.com/repos/getsentry/sentry/notifications{?since,all,participating}", "open_issues_count": 791}</t>
  </si>
  <si>
    <t>Thu Nov 3 17:55:02 2011 -0700</t>
  </si>
  <si>
    <t>zzzeek/sqlalchemy</t>
  </si>
  <si>
    <t>THIS IS NOT THE OFFICIAL REPO - PLEASE SUBMIT PRs ETC AT: http://github.com/sqlalchemy/sqlalchemy</t>
  </si>
  <si>
    <t>https://github.com/zzzeek/sqlalchemy</t>
  </si>
  <si>
    <t>[{"loc": 10503297, "ratio": 0.9956461264886991, "language": "Python"}, {"loc": 45930, "ratio": 0.004353873511300875, "language": "C"}]</t>
  </si>
  <si>
    <t>rel_1_3_0b1</t>
  </si>
  <si>
    <t>19590812c02945b776a85a709dd6345e30c0dd71</t>
  </si>
  <si>
    <t>sqlalchemy</t>
  </si>
  <si>
    <t>{"id": 10289171, "url": "https://api.github.com/repos/zzzeek/sqlalchemy", "fork": false, "name": "sqlalchemy", "size": 53605, "forks": 889, "owner": {"id": 128223, "url": "https://api.github.com/users/zzzeek", "type": "User", "login": "zzzeek", "node_id": "MDQ6VXNlcjEyODIyMw==", "html_url": "https://github.com/zzzeek", "gists_url": "https://api.github.com/users/zzzeek/gists{/gist_id}", "repos_url": "https://api.github.com/users/zzzeek/repos", "avatar_url": "https://avatars0.githubusercontent.com/u/128223?v=4", "events_url": "https://api.github.com/users/zzzeek/events{/privacy}", "site_admin": false, "gravatar_id": "", "starred_url": "https://api.github.com/users/zzzeek/starred{/owner}{/repo}", "followers_url": "https://api.github.com/users/zzzeek/followers", "following_url": "https://api.github.com/users/zzzeek/following{/other_user}", "organizations_url": "https://api.github.com/users/zzzeek/orgs", "subscriptions_url": "https://api.github.com/users/zzzeek/subscriptions", "received_events_url": "https://api.github.com/users/zzzeek/received_events"}, "score": 1.0, "topics": [], "git_url": "git://github.com/zzzeek/sqlalchemy.git", "license": {"key": "other", "url": null, "name": "Other", "node_id": "MDc6TGljZW5zZTA=", "spdx_id": "NOASSERTION"}, "node_id": "MDEwOlJlcG9zaXRvcnkxMDI4OTE3MQ==", "private": false, "ssh_url": "git@github.com:zzzeek/sqlalchemy.git", "svn_url": "https://github.com/zzzeek/sqlalchemy", "archived": false, "has_wiki": false, "homepage": "https://www.sqlalchemy.org", "html_url": "https://github.com/zzzeek/sqlalchemy", "keys_url": "https://api.github.com/repos/zzzeek/sqlalchemy/keys{/key_id}", "language": "Python", "tags_url": "https://api.github.com/repos/zzzeek/sqlalchemy/tags", "watchers": 3257, "blobs_url": "https://api.github.com/repos/zzzeek/sqlalchemy/git/blobs{/sha}", "clone_url": "https://github.com/zzzeek/sqlalchemy.git", "forks_url": "https://api.github.com/repos/zzzeek/sqlalchemy/forks", "full_name": "zzzeek/sqlalchemy", "has_pages": false, "hooks_url": "https://api.github.com/repos/zzzeek/sqlalchemy/hooks", "pulls_url": "https://api.github.com/repos/zzzeek/sqlalchemy/pulls{/number}", "pushed_at": "2018-12-24T05:14:45Z", "teams_url": "https://api.github.com/repos/zzzeek/sqlalchemy/teams", "trees_url": "https://api.github.com/repos/zzzeek/sqlalchemy/git/trees{/sha}", "created_at": "2013-05-25T20:05:42Z", "events_url": "https://api.github.com/repos/zzzeek/sqlalchemy/events", "has_issues": false, "issues_url": "https://api.github.com/repos/zzzeek/sqlalchemy/issues{/number}", "labels_url": "https://api.github.com/repos/zzzeek/sqlalchemy/labels{/name}", "merges_url": "https://api.github.com/repos/zzzeek/sqlalchemy/merges", "mirror_url": null, "updated_at": "2018-12-24T07:06:29Z", "archive_url": "https://api.github.com/repos/zzzeek/sqlalchemy/{archive_format}{/ref}", "commits_url": "https://api.github.com/repos/zzzeek/sqlalchemy/commits{/sha}", "compare_url": "https://api.github.com/repos/zzzeek/sqlalchemy/compare/{base}...{head}", "description": "THIS IS NOT THE OFFICIAL REPO - PLEASE SUBMIT PRs ETC AT: http://github.com/sqlalchemy/sqlalchemy", "forks_count": 889, "open_issues": 0, "permissions": {"pull": true, "push": false, "admin": false}, "branches_url": "https://api.github.com/repos/zzzeek/sqlalchemy/branches{/branch}", "comments_url": "https://api.github.com/repos/zzzeek/sqlalchemy/comments{/number}", "contents_url": "https://api.github.com/repos/zzzeek/sqlalchemy/contents/{+path}", "git_refs_url": "https://api.github.com/repos/zzzeek/sqlalchemy/git/refs{/sha}", "git_tags_url": "https://api.github.com/repos/zzzeek/sqlalchemy/git/tags{/sha}", "has_projects": false, "releases_url": "https://api.github.com/repos/zzzeek/sqlalchemy/releases{/id}", "statuses_url": "https://api.github.com/repos/zzzeek/sqlalchemy/statuses/{sha}", "assignees_url": "https://api.github.com/repos/zzzeek/sqlalchemy/assignees{/user}", "downloads_url": "https://api.github.com/repos/zzzeek/sqlalchemy/downloads", "has_downloads": true, "languages_url": "https://api.github.com/repos/zzzeek/sqlalchemy/languages", "default_branch": "master", "milestones_url": "https://api.github.com/repos/zzzeek/sqlalchemy/milestones{/number}", "stargazers_url": "https://api.github.com/repos/zzzeek/sqlalchemy/stargazers", "watchers_count": 3257, "deployments_url": "https://api.github.com/repos/zzzeek/sqlalchemy/deployments", "git_commits_url": "https://api.github.com/repos/zzzeek/sqlalchemy/git/commits{/sha}", "subscribers_url": "https://api.github.com/repos/zzzeek/sqlalchemy/subscribers", "contributors_url": "https://api.github.com/repos/zzzeek/sqlalchemy/contributors", "issue_events_url": "https://api.github.com/repos/zzzeek/sqlalchemy/issues/events{/number}", "stargazers_count": 3257, "subscription_url": "https://api.github.com/repos/zzzeek/sqlalchemy/subscription", "collaborators_url": "https://api.github.com/repos/zzzeek/sqlalchemy/collaborators{/collaborator}", "issue_comment_url": "https://api.github.com/repos/zzzeek/sqlalchemy/issues/comments{/number}", "notifications_url": "https://api.github.com/repos/zzzeek/sqlalchemy/notifications{?since,all,participating}", "open_issues_count": 0}</t>
  </si>
  <si>
    <t>Fri Nov 16 23:04:42 2018 -0500</t>
  </si>
  <si>
    <t>openstack/swift</t>
  </si>
  <si>
    <t>OpenStack Storage (Swift)</t>
  </si>
  <si>
    <t>https://github.com/openstack/swift</t>
  </si>
  <si>
    <t>"[\"api-server\"]"</t>
  </si>
  <si>
    <t>[{"loc": 11330594, "ratio": 0.9994186387538, "language": "Python"}, {"loc": 5966, "ratio": 0.0005262329228992911, "language": "Shell"}, {"loc": 625, "ratio": 0.00005512832330071354, "language": "HTML"}]</t>
  </si>
  <si>
    <t>2.20.0</t>
  </si>
  <si>
    <t>fe067413b1fb61cdfba97d543189c5a01230b45c</t>
  </si>
  <si>
    <t>swift</t>
  </si>
  <si>
    <t>{"id": 790019, "url": "https://api.github.com/repos/openstack/swift", "fork": false, "name": "swift", "size": 100089, "forks": 951, "owner": {"id": 324574, "url": "https://api.github.com/users/openstack", "type": "Organization", "login": "openstack", "node_id": "MDEyOk9yZ2FuaXphdGlvbjMyNDU3NA==", "html_url": "https://github.com/openstack", "gists_url": "https://api.github.com/users/openstack/gists{/gist_id}", "repos_url": "https://api.github.com/users/openstack/repos", "avatar_url": "https://avatars3.githubusercontent.com/u/324574?v=4", "events_url": "https://api.github.com/users/openstack/events{/privacy}", "site_admin": false, "gravatar_id": "", "starred_url": "https://api.github.com/users/openstack/starred{/owner}{/repo}", "followers_url": "https://api.github.com/users/openstack/followers", "following_url": "https://api.github.com/users/openstack/following{/other_user}", "organizations_url": "https://api.github.com/users/openstack/orgs", "subscriptions_url": "https://api.github.com/users/openstack/subscriptions", "received_events_url": "https://api.github.com/users/openstack/received_events"}, "score": 1.0, "topics": ["api-server"], "git_url": "git://github.com/openstack/swift.git", "license": {"key": "apache-2.0", "url": "https://api.github.com/licenses/apache-2.0", "name": "Apache License 2.0", "node_id": "MDc6TGljZW5zZTI=", "spdx_id": "Apache-2.0"}, "node_id": "MDEwOlJlcG9zaXRvcnk3OTAwMTk=", "private": false, "ssh_url": "git@github.com:openstack/swift.git", "svn_url": "https://github.com/openstack/swift", "archived": false, "has_wiki": false, "homepage": "http://openstack.org", "html_url": "https://github.com/openstack/swift", "keys_url": "https://api.github.com/repos/openstack/swift/keys{/key_id}", "language": "Python", "tags_url": "https://api.github.com/repos/openstack/swift/tags", "watchers": 1842, "blobs_url": "https://api.github.com/repos/openstack/swift/git/blobs{/sha}", "clone_url": "https://github.com/openstack/swift.git", "forks_url": "https://api.github.com/repos/openstack/swift/forks", "full_name": "openstack/swift", "has_pages": false, "hooks_url": "https://api.github.com/repos/openstack/swift/hooks", "pulls_url": "https://api.github.com/repos/openstack/swift/pulls{/number}", "pushed_at": "2018-12-22T00:22:26Z", "teams_url": "https://api.github.com/repos/openstack/swift/teams", "trees_url": "https://api.github.com/repos/openstack/swift/git/trees{/sha}", "created_at": "2010-07-22T01:50:07Z", "events_url": "https://api.github.com/repos/openstack/swift/events", "has_issues": false, "issues_url": "https://api.github.com/repos/openstack/swift/issues{/number}", "labels_url": "https://api.github.com/repos/openstack/swift/labels{/name}", "merges_url": "https://api.github.com/repos/openstack/swift/merges", "mirror_url": null, "updated_at": "2018-12-23T03:33:58Z", "archive_url": "https://api.github.com/repos/openstack/swift/{archive_format}{/ref}", "commits_url": "https://api.github.com/repos/openstack/swift/commits{/sha}", "compare_url": "https://api.github.com/repos/openstack/swift/compare/{base}...{head}", "description": "OpenStack Storage (Swift)", "forks_count": 951, "open_issues": 0, "permissions": {"pull": true, "push": false, "admin": false}, "branches_url": "https://api.github.com/repos/openstack/swift/branches{/branch}", "comments_url": "https://api.github.com/repos/openstack/swift/comments{/number}", "contents_url": "https://api.github.com/repos/openstack/swift/contents/{+path}", "git_refs_url": "https://api.github.com/repos/openstack/swift/git/refs{/sha}", "git_tags_url": "https://api.github.com/repos/openstack/swift/git/tags{/sha}", "has_projects": false, "releases_url": "https://api.github.com/repos/openstack/swift/releases{/id}", "statuses_url": "https://api.github.com/repos/openstack/swift/statuses/{sha}", "assignees_url": "https://api.github.com/repos/openstack/swift/assignees{/user}", "downloads_url": "https://api.github.com/repos/openstack/swift/downloads", "has_downloads": false, "languages_url": "https://api.github.com/repos/openstack/swift/languages", "default_branch": "master", "milestones_url": "https://api.github.com/repos/openstack/swift/milestones{/number}", "stargazers_url": "https://api.github.com/repos/openstack/swift/stargazers", "watchers_count": 1842, "deployments_url": "https://api.github.com/repos/openstack/swift/deployments", "git_commits_url": "https://api.github.com/repos/openstack/swift/git/commits{/sha}", "subscribers_url": "https://api.github.com/repos/openstack/swift/subscribers", "contributors_url": "https://api.github.com/repos/openstack/swift/contributors", "issue_events_url": "https://api.github.com/repos/openstack/swift/issues/events{/number}", "stargazers_count": 1842, "subscription_url": "https://api.github.com/repos/openstack/swift/subscription", "collaborators_url": "https://api.github.com/repos/openstack/swift/collaborators{/collaborator}", "issue_comment_url": "https://api.github.com/repos/openstack/swift/issues/comments{/number}", "notifications_url": "https://api.github.com/repos/openstack/swift/notifications{?since,all,participating}", "open_issues_count": 0}</t>
  </si>
  <si>
    <t>Sat Dec 15 05:10:56 2018 +0000</t>
  </si>
  <si>
    <t>sympy/sympy</t>
  </si>
  <si>
    <t>A computer algebra system written in pure Python</t>
  </si>
  <si>
    <t>https://github.com/sympy/sympy</t>
  </si>
  <si>
    <t>"[\"computer-algebra\", \"math\", \"python\", \"science\"]"</t>
  </si>
  <si>
    <t>[{"loc": 26233656, "ratio": 0.9853713222234647, "language": "Python"}, {"loc": 366201, "ratio": 0.013755000964011839, "language": "XSLT"}, {"loc": 8513, "ratio": 0.00031975970356889463, "language": "ANTLR"}, {"loc": 7590, "ratio": 0.00028509058499799254, "language": "Perl"}, {"loc": 6164, "ratio": 0.00023152811145291514, "language": "Shell"}, {"loc": 868, "ratio": 0.00003260324476656884, "language": "Dockerfile"}, {"loc": 125, "ratio": 0.000004695167737121089, "language": "Scheme"}]</t>
  </si>
  <si>
    <t>sympy-1.3</t>
  </si>
  <si>
    <t>74affdcc0dfcd5f18ff82a189cf7fae80d507206</t>
  </si>
  <si>
    <t>sympy</t>
  </si>
  <si>
    <t>{"id": 640534, "url": "https://api.github.com/repos/sympy/sympy", "fork": false, "name": "sympy", "size": 96824, "forks": 2444, "owner": {"id": 260832, "url": "https://api.github.com/users/sympy", "type": "Organization", "login": "sympy", "node_id": "MDEyOk9yZ2FuaXphdGlvbjI2MDgzMg==", "html_url": "https://github.com/sympy", "gists_url": "https://api.github.com/users/sympy/gists{/gist_id}", "repos_url": "https://api.github.com/users/sympy/repos", "avatar_url": "https://avatars1.githubusercontent.com/u/260832?v=4", "events_url": "https://api.github.com/users/sympy/events{/privacy}", "site_admin": false, "gravatar_id": "", "starred_url": "https://api.github.com/users/sympy/starred{/owner}{/repo}", "followers_url": "https://api.github.com/users/sympy/followers", "following_url": "https://api.github.com/users/sympy/following{/other_user}", "organizations_url": "https://api.github.com/users/sympy/orgs", "subscriptions_url": "https://api.github.com/users/sympy/subscriptions", "received_events_url": "https://api.github.com/users/sympy/received_events"}, "score": 1.0, "topics": ["computer-algebra", "math", "python", "science"], "git_url": "git://github.com/sympy/sympy.git", "license": {"key": "other", "url": null, "name": "Other", "node_id": "MDc6TGljZW5zZTA=", "spdx_id": "NOASSERTION"}, "node_id": "MDEwOlJlcG9zaXRvcnk2NDA1MzQ=", "private": false, "ssh_url": "git@github.com:sympy/sympy.git", "svn_url": "https://github.com/sympy/sympy", "archived": false, "has_wiki": true, "homepage": "https://sympy.org/", "html_url": "https://github.com/sympy/sympy", "keys_url": "https://api.github.com/repos/sympy/sympy/keys{/key_id}", "language": "Python", "tags_url": "https://api.github.com/repos/sympy/sympy/tags", "watchers": 5422, "blobs_url": "https://api.github.com/repos/sympy/sympy/git/blobs{/sha}", "clone_url": "https://github.com/sympy/sympy.git", "forks_url": "https://api.github.com/repos/sympy/sympy/forks", "full_name": "sympy/sympy", "has_pages": false, "hooks_url": "https://api.github.com/repos/sympy/sympy/hooks", "pulls_url": "https://api.github.com/repos/sympy/sympy/pulls{/number}", "pushed_at": "2018-12-24T14:52:54Z", "teams_url": "https://api.github.com/repos/sympy/sympy/teams", "trees_url": "https://api.github.com/repos/sympy/sympy/git/trees{/sha}", "created_at": "2010-04-30T20:37:14Z", "events_url": "https://api.github.com/repos/sympy/sympy/events", "has_issues": true, "issues_url": "https://api.github.com/repos/sympy/sympy/issues{/number}", "labels_url": "https://api.github.com/repos/sympy/sympy/labels{/name}", "merges_url": "https://api.github.com/repos/sympy/sympy/merges", "mirror_url": null, "updated_at": "2018-12-24T23:29:07Z", "archive_url": "https://api.github.com/repos/sympy/sympy/{archive_format}{/ref}", "commits_url": "https://api.github.com/repos/sympy/sympy/commits{/sha}", "compare_url": "https://api.github.com/repos/sympy/sympy/compare/{base}...{head}", "description": "A computer algebra system written in pure Python", "forks_count": 2444, "open_issues": 3512, "permissions": {"pull": true, "push": false, "admin": false}, "branches_url": "https://api.github.com/repos/sympy/sympy/branches{/branch}", "comments_url": "https://api.github.com/repos/sympy/sympy/comments{/number}", "contents_url": "https://api.github.com/repos/sympy/sympy/contents/{+path}", "git_refs_url": "https://api.github.com/repos/sympy/sympy/git/refs{/sha}", "git_tags_url": "https://api.github.com/repos/sympy/sympy/git/tags{/sha}", "has_projects": true, "releases_url": "https://api.github.com/repos/sympy/sympy/releases{/id}", "statuses_url": "https://api.github.com/repos/sympy/sympy/statuses/{sha}", "assignees_url": "https://api.github.com/repos/sympy/sympy/assignees{/user}", "downloads_url": "https://api.github.com/repos/sympy/sympy/downloads", "has_downloads": true, "languages_url": "https://api.github.com/repos/sympy/sympy/languages", "default_branch": "master", "milestones_url": "https://api.github.com/repos/sympy/sympy/milestones{/number}", "stargazers_url": "https://api.github.com/repos/sympy/sympy/stargazers", "watchers_count": 5422, "deployments_url": "https://api.github.com/repos/sympy/sympy/deployments", "git_commits_url": "https://api.github.com/repos/sympy/sympy/git/commits{/sha}", "subscribers_url": "https://api.github.com/repos/sympy/sympy/subscribers", "contributors_url": "https://api.github.com/repos/sympy/sympy/contributors", "issue_events_url": "https://api.github.com/repos/sympy/sympy/issues/events{/number}", "stargazers_count": 5422, "subscription_url": "https://api.github.com/repos/sympy/sympy/subscription", "collaborators_url": "https://api.github.com/repos/sympy/sympy/collaborators{/collaborator}", "issue_comment_url": "https://api.github.com/repos/sympy/sympy/issues/comments{/number}", "notifications_url": "https://api.github.com/repos/sympy/sympy/notifications{?since,all,participating}", "open_issues_count": 3512}</t>
  </si>
  <si>
    <t>Fri Sep 14 12:51:02 2018 -0600</t>
  </si>
  <si>
    <t>tornadoweb/tornado</t>
  </si>
  <si>
    <t>Tornado is a Python web framework and asynchronous networking library, originally developed at FriendFeed.</t>
  </si>
  <si>
    <t>https://github.com/tornadoweb/tornado</t>
  </si>
  <si>
    <t>"[\"asynchronous\", \"python\"]"</t>
  </si>
  <si>
    <t>[{"loc": 1504864, "ratio": 0.9952468534460809, "language": "Python"}, {"loc": 4070, "ratio": 0.002691708150055785, "language": "Shell"}, {"loc": 1664, "ratio": 0.0011004919807599083, "language": "C"}, {"loc": 1428, "ratio": 0.000944412589257902, "language": "Ruby"}, {"loc": 25, "ratio": 0.000016533833845551505, "language": "HTML"}]</t>
  </si>
  <si>
    <t>v5.1.1</t>
  </si>
  <si>
    <t>cc2cf078a39abec6f8d181f76a4e5ba9432364f3</t>
  </si>
  <si>
    <t>tornado</t>
  </si>
  <si>
    <t>{"id": 301742, "url": "https://api.github.com/repos/tornadoweb/tornado", "fork": false, "name": "tornado", "size": 8414, "forks": 4820, "owner": {"id": 7468980, "url": "https://api.github.com/users/tornadoweb", "type": "Organization", "login": "tornadoweb", "node_id": "MDEyOk9yZ2FuaXphdGlvbjc0Njg5ODA=", "html_url": "https://github.com/tornadoweb", "gists_url": "https://api.github.com/users/tornadoweb/gists{/gist_id}", "repos_url": "https://api.github.com/users/tornadoweb/repos", "avatar_url": "https://avatars3.githubusercontent.com/u/7468980?v=4", "events_url": "https://api.github.com/users/tornadoweb/events{/privacy}", "site_admin": false, "gravatar_id": "", "starred_url": "https://api.github.com/users/tornadoweb/starred{/owner}{/repo}", "followers_url": "https://api.github.com/users/tornadoweb/followers", "following_url": "https://api.github.com/users/tornadoweb/following{/other_user}", "organizations_url": "https://api.github.com/users/tornadoweb/orgs", "subscriptions_url": "https://api.github.com/users/tornadoweb/subscriptions", "received_events_url": "https://api.github.com/users/tornadoweb/received_events"}, "score": 1.0, "topics": ["asynchronous", "python"], "git_url": "git://github.com/tornadoweb/tornado.git", "license": {"key": "apache-2.0", "url": "https://api.github.com/licenses/apache-2.0", "name": "Apache License 2.0", "node_id": "MDc6TGljZW5zZTI=", "spdx_id": "Apache-2.0"}, "node_id": "MDEwOlJlcG9zaXRvcnkzMDE3NDI=", "private": false, "ssh_url": "git@github.com:tornadoweb/tornado.git", "svn_url": "https://github.com/tornadoweb/tornado", "archived": false, "has_wiki": true, "homepage": "http://www.tornadoweb.org/", "html_url": "https://github.com/tornadoweb/tornado", "keys_url": "https://api.github.com/repos/tornadoweb/tornado/keys{/key_id}", "language": "Python", "tags_url": "https://api.github.com/repos/tornadoweb/tornado/tags", "watchers": 17040, "blobs_url": "https://api.github.com/repos/tornadoweb/tornado/git/blobs{/sha}", "clone_url": "https://github.com/tornadoweb/tornado.git", "forks_url": "https://api.github.com/repos/tornadoweb/tornado/forks", "full_name": "tornadoweb/tornado", "has_pages": true, "hooks_url": "https://api.github.com/repos/tornadoweb/tornado/hooks", "pulls_url": "https://api.github.com/repos/tornadoweb/tornado/pulls{/number}", "pushed_at": "2018-12-23T14:15:20Z", "teams_url": "https://api.github.com/repos/tornadoweb/tornado/teams", "trees_url": "https://api.github.com/repos/tornadoweb/tornado/git/trees{/sha}", "created_at": "2009-09-09T04:55:16Z", "events_url": "https://api.github.com/repos/tornadoweb/tornado/events", "has_issues": true, "issues_url": "https://api.github.com/repos/tornadoweb/tornado/issues{/number}", "labels_url": "https://api.github.com/repos/tornadoweb/tornado/labels{/name}", "merges_url": "https://api.github.com/repos/tornadoweb/tornado/merges", "mirror_url": null, "updated_at": "2018-12-24T23:12:30Z", "archive_url": "https://api.github.com/repos/tornadoweb/tornado/{archive_format}{/ref}", "commits_url": "https://api.github.com/repos/tornadoweb/tornado/commits{/sha}", "compare_url": "https://api.github.com/repos/tornadoweb/tornado/compare/{base}...{head}", "description": "Tornado is a Python web framework and asynchronous networking library, originally developed at FriendFeed.", "forks_count": 4820, "open_issues": 149, "permissions": {"pull": true, "push": false, "admin": false}, "branches_url": "https://api.github.com/repos/tornadoweb/tornado/branches{/branch}", "comments_url": "https://api.github.com/repos/tornadoweb/tornado/comments{/number}", "contents_url": "https://api.github.com/repos/tornadoweb/tornado/contents/{+path}", "git_refs_url": "https://api.github.com/repos/tornadoweb/tornado/git/refs{/sha}", "git_tags_url": "https://api.github.com/repos/tornadoweb/tornado/git/tags{/sha}", "has_projects": true, "releases_url": "https://api.github.com/repos/tornadoweb/tornado/releases{/id}", "statuses_url": "https://api.github.com/repos/tornadoweb/tornado/statuses/{sha}", "assignees_url": "https://api.github.com/repos/tornadoweb/tornado/assignees{/user}", "downloads_url": "https://api.github.com/repos/tornadoweb/tornado/downloads", "has_downloads": true, "languages_url": "https://api.github.com/repos/tornadoweb/tornado/languages", "default_branch": "master", "milestones_url": "https://api.github.com/repos/tornadoweb/tornado/milestones{/number}", "stargazers_url": "https://api.github.com/repos/tornadoweb/tornado/stargazers", "watchers_count": 17040, "deployments_url": "https://api.github.com/repos/tornadoweb/tornado/deployments", "git_commits_url": "https://api.github.com/repos/tornadoweb/tornado/git/commits{/sha}", "subscribers_url": "https://api.github.com/repos/tornadoweb/tornado/subscribers", "contributors_url": "https://api.github.com/repos/tornadoweb/tornado/contributors", "issue_events_url": "https://api.github.com/repos/tornadoweb/tornado/issues/events{/number}", "stargazers_count": 17040, "subscription_url": "https://api.github.com/repos/tornadoweb/tornado/subscription", "collaborators_url": "https://api.github.com/repos/tornadoweb/tornado/collaborators{/collaborator}", "issue_comment_url": "https://api.github.com/repos/tornadoweb/tornado/issues/comments{/number}", "notifications_url": "https://api.github.com/repos/tornadoweb/tornado/notifications{?since,all,participating}", "open_issues_count": 149}</t>
  </si>
  <si>
    <t>Sun Sep 16 14:53:14 2018 -0400</t>
  </si>
  <si>
    <t>web2py/web2py</t>
  </si>
  <si>
    <t>Free and open source full-stack enterprise framework for agile development of secure database-driven web-based applications, written and programmable in Python.</t>
  </si>
  <si>
    <t>https://github.com/web2py/web2py</t>
  </si>
  <si>
    <t>[{"loc": 6866140, "ratio": 0.8939421615851487, "language": "Python"}, {"loc": 351405, "ratio": 0.045751433162130276, "language": "HTML"}, {"loc": 262694, "ratio": 0.034201639086218615, "language": "JavaScript"}, {"loc": 95499, "ratio": 0.012433562742562796, "language": "Shell"}, {"loc": 48265, "ratio": 0.006283897274000705, "language": "CSS"}, {"loc": 44882, "ratio": 0.005843445093788453, "language": "Dockerfile"}, {"loc": 5974, "ratio": 0.0007777893362660357, "language": "PowerShell"}, {"loc": 5884, "ratio": 0.0007660717198843914, "language": "Makefile"}]</t>
  </si>
  <si>
    <t>R-2.17.2</t>
  </si>
  <si>
    <t>cda35fd48abac605416e4ed0c70aaedad10c8827</t>
  </si>
  <si>
    <t>web2py</t>
  </si>
  <si>
    <t>{"id": 72690, "url": "https://api.github.com/repos/web2py/web2py", "fork": false, "name": "web2py", "size": 40258, "forks": 800, "owner": {"id": 33118, "url": "https://api.github.com/users/web2py", "type": "Organization", "login": "web2py", "node_id": "MDEyOk9yZ2FuaXphdGlvbjMzMTE4", "html_url": "https://github.com/web2py", "gists_url": "https://api.github.com/users/web2py/gists{/gist_id}", "repos_url": "https://api.github.com/users/web2py/repos", "avatar_url": "https://avatars0.githubusercontent.com/u/33118?v=4", "events_url": "https://api.github.com/users/web2py/events{/privacy}", "site_admin": false, "gravatar_id": "", "starred_url": "https://api.github.com/users/web2py/starred{/owner}{/repo}", "followers_url": "https://api.github.com/users/web2py/followers", "following_url": "https://api.github.com/users/web2py/following{/other_user}", "organizations_url": "https://api.github.com/users/web2py/orgs", "subscriptions_url": "https://api.github.com/users/web2py/subscriptions", "received_events_url": "https://api.github.com/users/web2py/received_events"}, "score": 1.0, "topics": [], "git_url": "git://github.com/web2py/web2py.git", "license": {"key": "other", "url": null, "name": "Other", "node_id": "MDc6TGljZW5zZTA=", "spdx_id": "NOASSERTION"}, "node_id": "MDEwOlJlcG9zaXRvcnk3MjY5MA==", "private": false, "ssh_url": "git@github.com:web2py/web2py.git", "svn_url": "https://github.com/web2py/web2py", "archived": false, "has_wiki": true, "homepage": "http://www.web2py.com", "html_url": "https://github.com/web2py/web2py", "keys_url": "https://api.github.com/repos/web2py/web2py/keys{/key_id}", "language": "Python", "tags_url": "https://api.github.com/repos/web2py/web2py/tags", "watchers": 1682, "blobs_url": "https://api.github.com/repos/web2py/web2py/git/blobs{/sha}", "clone_url": "https://github.com/web2py/web2py.git", "forks_url": "https://api.github.com/repos/web2py/web2py/forks", "full_name": "web2py/web2py", "has_pages": false, "hooks_url": "https://api.github.com/repos/web2py/web2py/hooks", "pulls_url": "https://api.github.com/repos/web2py/web2py/pulls{/number}", "pushed_at": "2018-12-10T03:26:06Z", "teams_url": "https://api.github.com/repos/web2py/web2py/teams", "trees_url": "https://api.github.com/repos/web2py/web2py/git/trees{/sha}", "created_at": "2008-11-07T06:08:58Z", "events_url": "https://api.github.com/repos/web2py/web2py/events", "has_issues": true, "issues_url": "https://api.github.com/repos/web2py/web2py/issues{/number}", "labels_url": "https://api.github.com/repos/web2py/web2py/labels{/name}", "merges_url": "https://api.github.com/repos/web2py/web2py/merges", "mirror_url": null, "updated_at": "2018-12-24T11:22:11Z", "archive_url": "https://api.github.com/repos/web2py/web2py/{archive_format}{/ref}", "commits_url": "https://api.github.com/repos/web2py/web2py/commits{/sha}", "compare_url": "https://api.github.com/repos/web2py/web2py/compare/{base}...{head}", "description": "Free and open source full-stack enterprise framework for agile development of secure database-driven web-based applications, written and programmable in Python.", "forks_count": 800, "open_issues": 234, "permissions": {"pull": true, "push": false, "admin": false}, "branches_url": "https://api.github.com/repos/web2py/web2py/branches{/branch}", "comments_url": "https://api.github.com/repos/web2py/web2py/comments{/number}", "contents_url": "https://api.github.com/repos/web2py/web2py/contents/{+path}", "git_refs_url": "https://api.github.com/repos/web2py/web2py/git/refs{/sha}", "git_tags_url": "https://api.github.com/repos/web2py/web2py/git/tags{/sha}", "has_projects": true, "releases_url": "https://api.github.com/repos/web2py/web2py/releases{/id}", "statuses_url": "https://api.github.com/repos/web2py/web2py/statuses/{sha}", "assignees_url": "https://api.github.com/repos/web2py/web2py/assignees{/user}", "downloads_url": "https://api.github.com/repos/web2py/web2py/downloads", "has_downloads": true, "languages_url": "https://api.github.com/repos/web2py/web2py/languages", "default_branch": "master", "milestones_url": "https://api.github.com/repos/web2py/web2py/milestones{/number}", "stargazers_url": "https://api.github.com/repos/web2py/web2py/stargazers", "watchers_count": 1682, "deployments_url": "https://api.github.com/repos/web2py/web2py/deployments", "git_commits_url": "https://api.github.com/repos/web2py/web2py/git/commits{/sha}", "subscribers_url": "https://api.github.com/repos/web2py/web2py/subscribers", "contributors_url": "https://api.github.com/repos/web2py/web2py/contributors", "issue_events_url": "https://api.github.com/repos/web2py/web2py/issues/events{/number}", "stargazers_count": 1682, "subscription_url": "https://api.github.com/repos/web2py/web2py/subscription", "collaborators_url": "https://api.github.com/repos/web2py/web2py/collaborators{/collaborator}", "issue_comment_url": "https://api.github.com/repos/web2py/web2py/issues/comments{/number}", "notifications_url": "https://api.github.com/repos/web2py/web2py/notifications{?since,all,participating}", "open_issues_count": 234}</t>
  </si>
  <si>
    <t>Mon May 9 19:19:07 2016 -0500</t>
  </si>
  <si>
    <t>pallets/werkzeug</t>
  </si>
  <si>
    <t>The comprehensive WSGI web application library.</t>
  </si>
  <si>
    <t>https://github.com/pallets/werkzeug</t>
  </si>
  <si>
    <t>"[\"http\", \"python\", \"werkzeug\", \"wsgi\"]"</t>
  </si>
  <si>
    <t>[{"loc": 1133625, "ratio": 0.988042818893026, "language": "Python"}, {"loc": 6581, "ratio": 0.005735856029229246, "language": "CSS"}, {"loc": 6400, "ratio": 0.005578100377916301, "language": "JavaScript"}, {"loc": 738, "ratio": 0.0006432246998284735, "language": "Makefile"}]</t>
  </si>
  <si>
    <t>0.14.1</t>
  </si>
  <si>
    <t>6fc07fec6dfd21690c9909f8c7c8e744d55afba7</t>
  </si>
  <si>
    <t>werkzeug</t>
  </si>
  <si>
    <t>{"id": 997338, "url": "https://api.github.com/repos/pallets/werkzeug", "fork": false, "name": "werkzeug", "size": 10667, "forks": 1285, "owner": {"id": 16748505, "url": "https://api.github.com/users/pallets", "type": "Organization", "login": "pallets", "node_id": "MDEyOk9yZ2FuaXphdGlvbjE2NzQ4NTA1", "html_url": "https://github.com/pallets", "gists_url": "https://api.github.com/users/pallets/gists{/gist_id}", "repos_url": "https://api.github.com/users/pallets/repos", "avatar_url": "https://avatars3.githubusercontent.com/u/16748505?v=4", "events_url": "https://api.github.com/users/pallets/events{/privacy}", "site_admin": false, "gravatar_id": "", "starred_url": "https://api.github.com/users/pallets/starred{/owner}{/repo}", "followers_url": "https://api.github.com/users/pallets/followers", "following_url": "https://api.github.com/users/pallets/following{/other_user}", "organizations_url": "https://api.github.com/users/pallets/orgs", "subscriptions_url": "https://api.github.com/users/pallets/subscriptions", "received_events_url": "https://api.github.com/users/pallets/received_events"}, "score": 1.0, "topics": ["http", "python", "werkzeug", "wsgi"], "git_url": "git://github.com/pallets/werkzeug.git", "license": {"key": "bsd-3-clause", "url": "https://api.github.com/licenses/bsd-3-clause", "name": "BSD 3-Clause \"New\" or \"Revised\" License", "node_id": "MDc6TGljZW5zZTU=", "spdx_id": "BSD-3-Clause"}, "node_id": "MDEwOlJlcG9zaXRvcnk5OTczMzg=", "private": false, "ssh_url": "git@github.com:pallets/werkzeug.git", "svn_url": "https://github.com/pallets/werkzeug", "archived": false, "has_wiki": false, "homepage": "https://palletsprojects.com/p/werkzeug/", "html_url": "https://github.com/pallets/werkzeug", "keys_url": "https://api.github.com/repos/pallets/werkzeug/keys{/key_id}", "language": "Python", "tags_url": "https://api.github.com/repos/pallets/werkzeug/tags", "watchers": 4444, "blobs_url": "https://api.github.com/repos/pallets/werkzeug/git/blobs{/sha}", "clone_url": "https://github.com/pallets/werkzeug.git", "forks_url": "https://api.github.com/repos/pallets/werkzeug/forks", "full_name": "pallets/werkzeug", "has_pages": false, "hooks_url": "https://api.github.com/repos/pallets/werkzeug/hooks", "pulls_url": "https://api.github.com/repos/pallets/werkzeug/pulls{/number}", "pushed_at": "2018-12-11T17:23:21Z", "teams_url": "https://api.github.com/repos/pallets/werkzeug/teams", "trees_url": "https://api.github.com/repos/pallets/werkzeug/git/trees{/sha}", "created_at": "2010-10-18T11:42:40Z", "events_url": "https://api.github.com/repos/pallets/werkzeug/events", "has_issues": true, "issues_url": "https://api.github.com/repos/pallets/werkzeug/issues{/number}", "labels_url": "https://api.github.com/repos/pallets/werkzeug/labels{/name}", "merges_url": "https://api.github.com/repos/pallets/werkzeug/merges", "mirror_url": null, "updated_at": "2018-12-24T23:53:32Z", "archive_url": "https://api.github.com/repos/pallets/werkzeug/{archive_format}{/ref}", "commits_url": "https://api.github.com/repos/pallets/werkzeug/commits{/sha}", "compare_url": "https://api.github.com/repos/pallets/werkzeug/compare/{base}...{head}", "description": "The comprehensive WSGI web application library.", "forks_count": 1285, "open_issues": 54, "permissions": {"pull": true, "push": false, "admin": false}, "branches_url": "https://api.github.com/repos/pallets/werkzeug/branches{/branch}", "comments_url": "https://api.github.com/repos/pallets/werkzeug/comments{/number}", "contents_url": "https://api.github.com/repos/pallets/werkzeug/contents/{+path}", "git_refs_url": "https://api.github.com/repos/pallets/werkzeug/git/refs{/sha}", "git_tags_url": "https://api.github.com/repos/pallets/werkzeug/git/tags{/sha}", "has_projects": true, "releases_url": "https://api.github.com/repos/pallets/werkzeug/releases{/id}", "statuses_url": "https://api.github.com/repos/pallets/werkzeug/statuses/{sha}", "assignees_url": "https://api.github.com/repos/pallets/werkzeug/assignees{/user}", "downloads_url": "https://api.github.com/repos/pallets/werkzeug/downloads", "has_downloads": true, "languages_url": "https://api.github.com/repos/pallets/werkzeug/languages", "default_branch": "master", "milestones_url": "https://api.github.com/repos/pallets/werkzeug/milestones{/number}", "stargazers_url": "https://api.github.com/repos/pallets/werkzeug/stargazers", "watchers_count": 4444, "deployments_url": "https://api.github.com/repos/pallets/werkzeug/deployments", "git_commits_url": "https://api.github.com/repos/pallets/werkzeug/git/commits{/sha}", "subscribers_url": "https://api.github.com/repos/pallets/werkzeug/subscribers", "contributors_url": "https://api.github.com/repos/pallets/werkzeug/contributors", "issue_events_url": "https://api.github.com/repos/pallets/werkzeug/issues/events{/number}", "stargazers_count": 4444, "subscription_url": "https://api.github.com/repos/pallets/werkzeug/subscription", "collaborators_url": "https://api.github.com/repos/pallets/werkzeug/collaborators{/collaborator}", "issue_comment_url": "https://api.github.com/repos/pallets/werkzeug/issues/comments{/number}", "notifications_url": "https://api.github.com/repos/pallets/werkzeug/notifications{?since,all,participating}", "open_issues_count": 54}</t>
  </si>
  <si>
    <t>Sun Dec 31 22:16:29 2017 +0100</t>
  </si>
  <si>
    <t>rg3/youtube-dl</t>
  </si>
  <si>
    <t>Command-line program to download videos from YouTube.com and other video sites</t>
  </si>
  <si>
    <t>https://github.com/rg3/youtube-dl</t>
  </si>
  <si>
    <t>[{"loc": 5284961, "ratio": 0.996504759688794, "language": "Python"}, {"loc": 8773, "ratio": 0.0016541912526411814, "language": "Shell"}, {"loc": 5464, "ratio": 0.0010302634223676524, "language": "Makefile"}, {"loc": 4300, "ratio": 0.0008107856361970911, "language": "AngelScript"}]</t>
  </si>
  <si>
    <t>2018.12.17</t>
  </si>
  <si>
    <t>4cee62ade0d991eedb2feae927c44370be3c389e</t>
  </si>
  <si>
    <t>{"key": "unlicense", "url": "https://api.github.com/licenses/unlicense", "name": "The Unlicense", "node_id": "MDc6TGljZW5zZTE1", "spdx_id": "Unlicense"}</t>
  </si>
  <si>
    <t>youtube-dl</t>
  </si>
  <si>
    <t>{"id": 1039520, "url": "https://api.github.com/repos/rg3/youtube-dl", "fork": false, "name": "youtube-dl", "size": 53560, "forks": 7869, "owner": {"id": 53487, "url": "https://api.github.com/users/rg3", "type": "User", "login": "rg3", "node_id": "MDQ6VXNlcjUzNDg3", "html_url": "https://github.com/rg3", "gists_url": "https://api.github.com/users/rg3/gists{/gist_id}", "repos_url": "https://api.github.com/users/rg3/repos", "avatar_url": "https://avatars0.githubusercontent.com/u/53487?v=4", "events_url": "https://api.github.com/users/rg3/events{/privacy}", "site_admin": false, "gravatar_id": "", "starred_url": "https://api.github.com/users/rg3/starred{/owner}{/repo}", "followers_url": "https://api.github.com/users/rg3/followers", "following_url": "https://api.github.com/users/rg3/following{/other_user}", "organizations_url": "https://api.github.com/users/rg3/orgs", "subscriptions_url": "https://api.github.com/users/rg3/subscriptions", "received_events_url": "https://api.github.com/users/rg3/received_events"}, "score": 1.0, "topics": [], "git_url": "git://github.com/rg3/youtube-dl.git", "license": {"key": "unlicense", "url": "https://api.github.com/licenses/unlicense", "name": "The Unlicense", "node_id": "MDc6TGljZW5zZTE1", "spdx_id": "Unlicense"}, "node_id": "MDEwOlJlcG9zaXRvcnkxMDM5NTIw", "private": false, "ssh_url": "git@github.com:rg3/youtube-dl.git", "svn_url": "https://github.com/rg3/youtube-dl", "archived": false, "has_wiki": false, "homepage": "http://rg3.github.io/youtube-dl/", "html_url": "https://github.com/rg3/youtube-dl", "keys_url": "https://api.github.com/repos/rg3/youtube-dl/keys{/key_id}", "language": "Python", "tags_url": "https://api.github.com/repos/rg3/youtube-dl/tags", "watchers": 45187, "blobs_url": "https://api.github.com/repos/rg3/youtube-dl/git/blobs{/sha}", "clone_url": "https://github.com/rg3/youtube-dl.git", "forks_url": "https://api.github.com/repos/rg3/youtube-dl/forks", "full_name": "rg3/youtube-dl", "has_pages": true, "hooks_url": "https://api.github.com/repos/rg3/youtube-dl/hooks", "pulls_url": "https://api.github.com/repos/rg3/youtube-dl/pulls{/number}", "pushed_at": "2018-12-24T23:04:55Z", "teams_url": "https://api.github.com/repos/rg3/youtube-dl/teams", "trees_url": "https://api.github.com/repos/rg3/youtube-dl/git/trees{/sha}", "created_at": "2010-10-31T14:35:07Z", "events_url": "https://api.github.com/repos/rg3/youtube-dl/events", "has_issues": true, "issues_url": "https://api.github.com/repos/rg3/youtube-dl/issues{/number}", "labels_url": "https://api.github.com/repos/rg3/youtube-dl/labels{/name}", "merges_url": "https://api.github.com/repos/rg3/youtube-dl/merges", "mirror_url": null, "updated_at": "2018-12-25T01:59:35Z", "archive_url": "https://api.github.com/repos/rg3/youtube-dl/{archive_format}{/ref}", "commits_url": "https://api.github.com/repos/rg3/youtube-dl/commits{/sha}", "compare_url": "https://api.github.com/repos/rg3/youtube-dl/compare/{base}...{head}", "description": "Command-line program to download videos from YouTube.com and other video sites", "forks_count": 7869, "open_issues": 2583, "permissions": {"pull": true, "push": false, "admin": false}, "branches_url": "https://api.github.com/repos/rg3/youtube-dl/branches{/branch}", "comments_url": "https://api.github.com/repos/rg3/youtube-dl/comments{/number}", "contents_url": "https://api.github.com/repos/rg3/youtube-dl/contents/{+path}", "git_refs_url": "https://api.github.com/repos/rg3/youtube-dl/git/refs{/sha}", "git_tags_url": "https://api.github.com/repos/rg3/youtube-dl/git/tags{/sha}", "has_projects": true, "releases_url": "https://api.github.com/repos/rg3/youtube-dl/releases{/id}", "statuses_url": "https://api.github.com/repos/rg3/youtube-dl/statuses/{sha}", "assignees_url": "https://api.github.com/repos/rg3/youtube-dl/assignees{/user}", "downloads_url": "https://api.github.com/repos/rg3/youtube-dl/downloads", "has_downloads": true, "languages_url": "https://api.github.com/repos/rg3/youtube-dl/languages", "default_branch": "master", "milestones_url": "https://api.github.com/repos/rg3/youtube-dl/milestones{/number}", "stargazers_url": "https://api.github.com/repos/rg3/youtube-dl/stargazers", "watchers_count": 45187, "deployments_url": "https://api.github.com/repos/rg3/youtube-dl/deployments", "git_commits_url": "https://api.github.com/repos/rg3/youtube-dl/git/commits{/sha}", "subscribers_url": "https://api.github.com/repos/rg3/youtube-dl/subscribers", "contributors_url": "https://api.github.com/repos/rg3/youtube-dl/contributors", "issue_events_url": "https://api.github.com/repos/rg3/youtube-dl/issues/events{/number}", "stargazers_count": 45187, "subscription_url": "https://api.github.com/repos/rg3/youtube-dl/subscription", "collaborators_url": "https://api.github.com/repos/rg3/youtube-dl/collaborators{/collaborator}", "issue_comment_url": "https://api.github.com/repos/rg3/youtube-dl/issues/comments{/number}", "notifications_url": "https://api.github.com/repos/rg3/youtube-dl/notifications{?since,all,participating}", "open_issues_count": 2583}</t>
  </si>
  <si>
    <t>Mon Dec 17 05:37:50 2018 +0700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</si>
</sst>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8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1155CC"/>
      <name val="Arial"/>
    </font>
    <font>
      <color rgb="FFCCCCCC"/>
      <name val="Arial"/>
    </font>
    <font>
      <color rgb="FF999999"/>
      <name val="Arial"/>
    </font>
    <font>
      <u/>
      <color rgb="FF1155CC"/>
      <name val="Arial"/>
    </font>
    <font>
      <u/>
      <color rgb="FF1155CC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1" numFmtId="0" xfId="0" applyAlignment="1" applyFill="1" applyFont="1">
      <alignment shrinkToFit="0" vertical="top" wrapText="1"/>
    </xf>
    <xf borderId="0" fillId="3" fontId="1" numFmtId="0" xfId="0" applyAlignment="1" applyFont="1">
      <alignment readingOrder="0" shrinkToFit="0" vertical="top" wrapText="1"/>
    </xf>
    <xf borderId="0" fillId="4" fontId="1" numFmtId="0" xfId="0" applyAlignment="1" applyFill="1" applyFont="1">
      <alignment shrinkToFit="0" vertical="top" wrapText="1"/>
    </xf>
    <xf borderId="0" fillId="3" fontId="1" numFmtId="0" xfId="0" applyAlignment="1" applyFont="1">
      <alignment horizontal="center" shrinkToFit="0" vertical="top" wrapText="1"/>
    </xf>
    <xf borderId="0" fillId="4" fontId="1" numFmtId="164" xfId="0" applyAlignment="1" applyFont="1" applyNumberFormat="1">
      <alignment shrinkToFit="0" vertical="top" wrapText="1"/>
    </xf>
    <xf borderId="0" fillId="4" fontId="1" numFmtId="0" xfId="0" applyAlignment="1" applyFont="1">
      <alignment horizontal="center" shrinkToFit="0" vertical="top" wrapText="1"/>
    </xf>
    <xf borderId="0" fillId="4" fontId="2" numFmtId="0" xfId="0" applyAlignment="1" applyFont="1">
      <alignment vertical="top"/>
    </xf>
    <xf borderId="0" fillId="3" fontId="1" numFmtId="3" xfId="0" applyAlignment="1" applyFont="1" applyNumberFormat="1">
      <alignment horizontal="center" shrinkToFit="0" vertical="top" wrapText="1"/>
    </xf>
    <xf borderId="0" fillId="5" fontId="1" numFmtId="10" xfId="0" applyAlignment="1" applyFill="1" applyFont="1" applyNumberFormat="1">
      <alignment shrinkToFit="0" vertical="top" wrapText="1"/>
    </xf>
    <xf borderId="0" fillId="6" fontId="1" numFmtId="3" xfId="0" applyAlignment="1" applyFill="1" applyFont="1" applyNumberFormat="1">
      <alignment horizontal="center" readingOrder="0" shrinkToFit="0" vertical="top" wrapText="1"/>
    </xf>
    <xf borderId="0" fillId="7" fontId="1" numFmtId="3" xfId="0" applyAlignment="1" applyFill="1" applyFont="1" applyNumberFormat="1">
      <alignment horizontal="center" readingOrder="0" shrinkToFit="0" vertical="top" wrapText="1"/>
    </xf>
    <xf borderId="0" fillId="2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2" numFmtId="0" xfId="0" applyAlignment="1" applyFont="1">
      <alignment horizontal="center" vertical="top"/>
    </xf>
    <xf borderId="0" fillId="0" fontId="2" numFmtId="164" xfId="0" applyAlignment="1" applyFont="1" applyNumberFormat="1">
      <alignment vertical="top"/>
    </xf>
    <xf borderId="0" fillId="0" fontId="2" numFmtId="3" xfId="0" applyAlignment="1" applyFont="1" applyNumberFormat="1">
      <alignment horizontal="center" vertical="top"/>
    </xf>
    <xf borderId="0" fillId="8" fontId="2" numFmtId="10" xfId="0" applyAlignment="1" applyFill="1" applyFont="1" applyNumberFormat="1">
      <alignment vertical="top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9" fontId="2" numFmtId="0" xfId="0" applyAlignment="1" applyFill="1" applyFont="1">
      <alignment readingOrder="0"/>
    </xf>
    <xf borderId="0" fillId="0" fontId="5" numFmtId="10" xfId="0" applyAlignment="1" applyFont="1" applyNumberFormat="1">
      <alignment readingOrder="0"/>
    </xf>
    <xf borderId="0" fillId="2" fontId="2" numFmtId="0" xfId="0" applyAlignment="1" applyFont="1">
      <alignment horizontal="center" vertical="top"/>
    </xf>
    <xf borderId="0" fillId="10" fontId="6" numFmtId="0" xfId="0" applyAlignment="1" applyFill="1" applyFont="1">
      <alignment horizontal="center" readingOrder="0" vertical="top"/>
    </xf>
    <xf borderId="0" fillId="0" fontId="2" numFmtId="0" xfId="0" applyAlignment="1" applyFont="1">
      <alignment readingOrder="0"/>
    </xf>
    <xf borderId="0" fillId="0" fontId="7" numFmtId="0" xfId="0" applyAlignment="1" applyFont="1">
      <alignment horizontal="center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scrapy/scrapy" TargetMode="External"/><Relationship Id="rId42" Type="http://schemas.openxmlformats.org/officeDocument/2006/relationships/hyperlink" Target="https://github.com/zzzeek/sqlalchemy" TargetMode="External"/><Relationship Id="rId41" Type="http://schemas.openxmlformats.org/officeDocument/2006/relationships/hyperlink" Target="https://github.com/getsentry/sentry" TargetMode="External"/><Relationship Id="rId44" Type="http://schemas.openxmlformats.org/officeDocument/2006/relationships/hyperlink" Target="https://github.com/sympy/sympy" TargetMode="External"/><Relationship Id="rId43" Type="http://schemas.openxmlformats.org/officeDocument/2006/relationships/hyperlink" Target="https://github.com/openstack/swift" TargetMode="External"/><Relationship Id="rId46" Type="http://schemas.openxmlformats.org/officeDocument/2006/relationships/hyperlink" Target="https://github.com/web2py/web2py" TargetMode="External"/><Relationship Id="rId45" Type="http://schemas.openxmlformats.org/officeDocument/2006/relationships/hyperlink" Target="https://github.com/tornadoweb/tornado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github.com/ansible/ansible" TargetMode="External"/><Relationship Id="rId3" Type="http://schemas.openxmlformats.org/officeDocument/2006/relationships/hyperlink" Target="https://github.com/astropy/astropy" TargetMode="External"/><Relationship Id="rId4" Type="http://schemas.openxmlformats.org/officeDocument/2006/relationships/hyperlink" Target="https://github.com/crossbario/autobahn-python" TargetMode="External"/><Relationship Id="rId9" Type="http://schemas.openxmlformats.org/officeDocument/2006/relationships/hyperlink" Target="https://github.com/buildbot/buildbot" TargetMode="External"/><Relationship Id="rId48" Type="http://schemas.openxmlformats.org/officeDocument/2006/relationships/hyperlink" Target="https://github.com/pallets/werkzeug" TargetMode="External"/><Relationship Id="rId47" Type="http://schemas.openxmlformats.org/officeDocument/2006/relationships/hyperlink" Target="https://github.com/web2py/web2py/commit/cda35fd48abac605416e4ed0c70aaedad10c8827" TargetMode="External"/><Relationship Id="rId49" Type="http://schemas.openxmlformats.org/officeDocument/2006/relationships/hyperlink" Target="https://github.com/rg3/youtube-dl" TargetMode="External"/><Relationship Id="rId5" Type="http://schemas.openxmlformats.org/officeDocument/2006/relationships/hyperlink" Target="https://github.com/aws/aws-cli" TargetMode="External"/><Relationship Id="rId6" Type="http://schemas.openxmlformats.org/officeDocument/2006/relationships/hyperlink" Target="https://github.com/beetbox/beets" TargetMode="External"/><Relationship Id="rId7" Type="http://schemas.openxmlformats.org/officeDocument/2006/relationships/hyperlink" Target="https://github.com/biopython/biopython" TargetMode="External"/><Relationship Id="rId8" Type="http://schemas.openxmlformats.org/officeDocument/2006/relationships/hyperlink" Target="https://github.com/boto/boto" TargetMode="External"/><Relationship Id="rId31" Type="http://schemas.openxmlformats.org/officeDocument/2006/relationships/hyperlink" Target="https://github.com/coleifer/peewee" TargetMode="External"/><Relationship Id="rId30" Type="http://schemas.openxmlformats.org/officeDocument/2006/relationships/hyperlink" Target="https://github.com/pandas-dev/pandas" TargetMode="External"/><Relationship Id="rId33" Type="http://schemas.openxmlformats.org/officeDocument/2006/relationships/hyperlink" Target="https://github.com/pypa/pip" TargetMode="External"/><Relationship Id="rId32" Type="http://schemas.openxmlformats.org/officeDocument/2006/relationships/hyperlink" Target="https://github.com/getpelican/pelican" TargetMode="External"/><Relationship Id="rId35" Type="http://schemas.openxmlformats.org/officeDocument/2006/relationships/hyperlink" Target="https://github.com/ranger/ranger" TargetMode="External"/><Relationship Id="rId34" Type="http://schemas.openxmlformats.org/officeDocument/2006/relationships/hyperlink" Target="https://github.com/Pylons/pyramid" TargetMode="External"/><Relationship Id="rId37" Type="http://schemas.openxmlformats.org/officeDocument/2006/relationships/hyperlink" Target="https://github.com/saltstack/salt" TargetMode="External"/><Relationship Id="rId36" Type="http://schemas.openxmlformats.org/officeDocument/2006/relationships/hyperlink" Target="https://github.com/getsentry/raven-python" TargetMode="External"/><Relationship Id="rId39" Type="http://schemas.openxmlformats.org/officeDocument/2006/relationships/hyperlink" Target="https://github.com/scikit-learn/scikit-learn" TargetMode="External"/><Relationship Id="rId38" Type="http://schemas.openxmlformats.org/officeDocument/2006/relationships/hyperlink" Target="https://github.com/scikit-image/scikit-image" TargetMode="External"/><Relationship Id="rId20" Type="http://schemas.openxmlformats.org/officeDocument/2006/relationships/hyperlink" Target="https://github.com/spotify/luigi" TargetMode="External"/><Relationship Id="rId22" Type="http://schemas.openxmlformats.org/officeDocument/2006/relationships/hyperlink" Target="https://github.com/MongoEngine/mongoengine" TargetMode="External"/><Relationship Id="rId21" Type="http://schemas.openxmlformats.org/officeDocument/2006/relationships/hyperlink" Target="https://github.com/matplotlib/matplotlib" TargetMode="External"/><Relationship Id="rId24" Type="http://schemas.openxmlformats.org/officeDocument/2006/relationships/hyperlink" Target="https://github.com/mongodb/mongo-python-driver" TargetMode="External"/><Relationship Id="rId23" Type="http://schemas.openxmlformats.org/officeDocument/2006/relationships/hyperlink" Target="https://github.com/mitmproxy/mitmproxy" TargetMode="External"/><Relationship Id="rId26" Type="http://schemas.openxmlformats.org/officeDocument/2006/relationships/hyperlink" Target="https://github.com/networkx/networkx" TargetMode="External"/><Relationship Id="rId25" Type="http://schemas.openxmlformats.org/officeDocument/2006/relationships/hyperlink" Target="https://github.com/mopidy/mopidy" TargetMode="External"/><Relationship Id="rId28" Type="http://schemas.openxmlformats.org/officeDocument/2006/relationships/hyperlink" Target="https://github.com/openstack/nova" TargetMode="External"/><Relationship Id="rId27" Type="http://schemas.openxmlformats.org/officeDocument/2006/relationships/hyperlink" Target="https://github.com/paramiko/paramiko" TargetMode="External"/><Relationship Id="rId29" Type="http://schemas.openxmlformats.org/officeDocument/2006/relationships/hyperlink" Target="https://github.com/numba/numba" TargetMode="External"/><Relationship Id="rId51" Type="http://schemas.openxmlformats.org/officeDocument/2006/relationships/vmlDrawing" Target="../drawings/vmlDrawing1.vml"/><Relationship Id="rId50" Type="http://schemas.openxmlformats.org/officeDocument/2006/relationships/drawing" Target="../drawings/drawing1.xml"/><Relationship Id="rId11" Type="http://schemas.openxmlformats.org/officeDocument/2006/relationships/hyperlink" Target="https://github.com/cobbler/cobbler" TargetMode="External"/><Relationship Id="rId10" Type="http://schemas.openxmlformats.org/officeDocument/2006/relationships/hyperlink" Target="https://github.com/celery/celery" TargetMode="External"/><Relationship Id="rId13" Type="http://schemas.openxmlformats.org/officeDocument/2006/relationships/hyperlink" Target="https://github.com/cython/cython" TargetMode="External"/><Relationship Id="rId12" Type="http://schemas.openxmlformats.org/officeDocument/2006/relationships/hyperlink" Target="https://github.com/conda/conda" TargetMode="External"/><Relationship Id="rId15" Type="http://schemas.openxmlformats.org/officeDocument/2006/relationships/hyperlink" Target="https://github.com/encode/django-rest-framework" TargetMode="External"/><Relationship Id="rId14" Type="http://schemas.openxmlformats.org/officeDocument/2006/relationships/hyperlink" Target="https://github.com/django/django" TargetMode="External"/><Relationship Id="rId17" Type="http://schemas.openxmlformats.org/officeDocument/2006/relationships/hyperlink" Target="https://github.com/fail2ban/fail2ban" TargetMode="External"/><Relationship Id="rId16" Type="http://schemas.openxmlformats.org/officeDocument/2006/relationships/hyperlink" Target="https://github.com/spesmilo/electrum" TargetMode="External"/><Relationship Id="rId19" Type="http://schemas.openxmlformats.org/officeDocument/2006/relationships/hyperlink" Target="https://github.com/RaRe-Technologies/gensim/commit/21c0d4fe40c2eccdeda0b4258ee18fa6ac650041" TargetMode="External"/><Relationship Id="rId18" Type="http://schemas.openxmlformats.org/officeDocument/2006/relationships/hyperlink" Target="https://github.com/RaRe-Technologies/gensi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14.14"/>
    <col customWidth="1" min="2" max="2" width="27.14"/>
    <col hidden="1" min="7" max="10" width="14.43"/>
    <col hidden="1" min="13" max="16" width="14.43"/>
    <col customWidth="1" hidden="1" min="18" max="18" width="17.57"/>
    <col hidden="1" min="19" max="24" width="14.43"/>
    <col customWidth="1" min="33" max="33" width="30.0"/>
  </cols>
  <sheetData>
    <row r="1">
      <c r="A1" s="1" t="s">
        <v>0</v>
      </c>
      <c r="B1" s="2"/>
      <c r="C1" s="3"/>
      <c r="D1" s="3"/>
      <c r="E1" s="2"/>
      <c r="F1" s="2"/>
      <c r="G1" s="4"/>
      <c r="H1" s="4"/>
      <c r="I1" s="4"/>
      <c r="J1" s="4"/>
      <c r="K1" s="5"/>
      <c r="L1" s="5"/>
      <c r="M1" s="4"/>
      <c r="N1" s="6"/>
      <c r="O1" s="6"/>
      <c r="P1" s="4"/>
      <c r="Q1" s="5"/>
      <c r="R1" s="7"/>
      <c r="S1" s="7"/>
      <c r="T1" s="7"/>
      <c r="U1" s="7"/>
      <c r="V1" s="7"/>
      <c r="W1" s="8"/>
      <c r="X1" s="8"/>
      <c r="Y1" s="9"/>
      <c r="Z1" s="10"/>
      <c r="AA1" s="10"/>
      <c r="AB1" s="11" t="s">
        <v>1</v>
      </c>
      <c r="AF1" s="11"/>
      <c r="AG1" s="12" t="s">
        <v>2</v>
      </c>
    </row>
    <row r="2">
      <c r="B2" s="2" t="s">
        <v>3</v>
      </c>
      <c r="C2" s="3" t="s">
        <v>4</v>
      </c>
      <c r="D2" s="3" t="s">
        <v>5</v>
      </c>
      <c r="E2" s="2" t="s">
        <v>6</v>
      </c>
      <c r="F2" s="2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5" t="s">
        <v>12</v>
      </c>
      <c r="L2" s="5" t="s">
        <v>13</v>
      </c>
      <c r="M2" s="4" t="s">
        <v>14</v>
      </c>
      <c r="N2" s="6" t="s">
        <v>15</v>
      </c>
      <c r="O2" s="6" t="s">
        <v>16</v>
      </c>
      <c r="P2" s="4" t="s">
        <v>17</v>
      </c>
      <c r="Q2" s="5" t="s">
        <v>18</v>
      </c>
      <c r="R2" s="7" t="s">
        <v>19</v>
      </c>
      <c r="S2" s="7" t="s">
        <v>20</v>
      </c>
      <c r="T2" s="7" t="s">
        <v>21</v>
      </c>
      <c r="U2" s="7" t="s">
        <v>22</v>
      </c>
      <c r="V2" s="7" t="s">
        <v>23</v>
      </c>
      <c r="W2" s="8"/>
      <c r="X2" s="8"/>
      <c r="Y2" s="9" t="s">
        <v>24</v>
      </c>
      <c r="Z2" s="10" t="s">
        <v>25</v>
      </c>
      <c r="AA2" s="10" t="s">
        <v>26</v>
      </c>
      <c r="AB2" s="11" t="s">
        <v>27</v>
      </c>
      <c r="AC2" s="11" t="s">
        <v>28</v>
      </c>
      <c r="AD2" s="11" t="s">
        <v>29</v>
      </c>
      <c r="AE2" s="11" t="s">
        <v>30</v>
      </c>
      <c r="AF2" s="11" t="s">
        <v>31</v>
      </c>
    </row>
    <row r="3">
      <c r="A3" s="13">
        <v>1.0</v>
      </c>
      <c r="B3" s="14" t="s">
        <v>32</v>
      </c>
      <c r="C3" s="15" t="str">
        <f>IFERROR(__xludf.DUMMYFUNCTION("SPLIT(B3, ""/"")"),"ansible")</f>
        <v>ansible</v>
      </c>
      <c r="D3" s="15" t="str">
        <f>IFERROR(__xludf.DUMMYFUNCTION("""COMPUTED_VALUE"""),"ansible")</f>
        <v>ansible</v>
      </c>
      <c r="E3" s="15" t="s">
        <v>33</v>
      </c>
      <c r="F3" s="16" t="s">
        <v>34</v>
      </c>
      <c r="G3" s="15">
        <v>34454.0</v>
      </c>
      <c r="H3" s="15">
        <v>2047.0</v>
      </c>
      <c r="I3" s="15">
        <v>148936.0</v>
      </c>
      <c r="J3" s="15" t="s">
        <v>35</v>
      </c>
      <c r="K3" s="17">
        <v>41785.0</v>
      </c>
      <c r="L3" s="17">
        <v>394.0</v>
      </c>
      <c r="M3" s="15" t="s">
        <v>36</v>
      </c>
      <c r="N3" s="18">
        <v>40974.0</v>
      </c>
      <c r="O3" s="18">
        <v>43458.0</v>
      </c>
      <c r="P3" s="15">
        <v>5531.0</v>
      </c>
      <c r="Q3" s="17">
        <v>252.0</v>
      </c>
      <c r="R3" s="17" t="s">
        <v>37</v>
      </c>
      <c r="S3" s="17" t="s">
        <v>38</v>
      </c>
      <c r="T3" s="17" t="s">
        <v>39</v>
      </c>
      <c r="U3" s="17" t="s">
        <v>40</v>
      </c>
      <c r="V3" s="17" t="s">
        <v>41</v>
      </c>
      <c r="W3" s="17">
        <v>0.96639096</v>
      </c>
      <c r="X3" s="17">
        <v>4.1633174E7</v>
      </c>
      <c r="Y3" s="19">
        <v>81.0</v>
      </c>
      <c r="Z3" s="20" t="str">
        <f>IFERROR(__xludf.DUMMYFUNCTION("IFERROR(REGEXEXTRACT(M3,""""""ratio"""": (\d+.\d+), """"language"""": """"Python""""""),"""")"),"0.9663909602283025")</f>
        <v>0.9663909602283025</v>
      </c>
      <c r="AA3" s="20" t="str">
        <f t="shared" ref="AA3:AA48" si="1">SUBSTITUTE(SUBSTITUTE(SUBSTITUTE(J3, "\""", ""), """[", ""), "]""", "")</f>
        <v>ansible, python</v>
      </c>
      <c r="AB3" s="14">
        <v>3634.0</v>
      </c>
      <c r="AC3" s="21">
        <v>15025.0</v>
      </c>
      <c r="AD3" s="22">
        <v>354848.0</v>
      </c>
      <c r="AE3" s="23">
        <v>544414.0</v>
      </c>
      <c r="AF3" s="24">
        <f t="shared" ref="AF3:AF48" si="2">AD3/AE3</f>
        <v>0.6517980801</v>
      </c>
      <c r="AG3" s="14" t="s">
        <v>42</v>
      </c>
    </row>
    <row r="4">
      <c r="A4" s="25">
        <f t="shared" ref="A4:A48" si="3">A3+1</f>
        <v>2</v>
      </c>
      <c r="B4" s="15" t="s">
        <v>43</v>
      </c>
      <c r="C4" s="15" t="str">
        <f>IFERROR(__xludf.DUMMYFUNCTION("SPLIT(B4, ""/"")"),"astropy")</f>
        <v>astropy</v>
      </c>
      <c r="D4" s="15" t="str">
        <f>IFERROR(__xludf.DUMMYFUNCTION("""COMPUTED_VALUE"""),"astropy")</f>
        <v>astropy</v>
      </c>
      <c r="E4" s="15" t="s">
        <v>44</v>
      </c>
      <c r="F4" s="16" t="s">
        <v>45</v>
      </c>
      <c r="G4" s="15">
        <v>1954.0</v>
      </c>
      <c r="H4" s="15">
        <v>177.0</v>
      </c>
      <c r="I4" s="15">
        <v>77648.0</v>
      </c>
      <c r="J4" s="15" t="s">
        <v>46</v>
      </c>
      <c r="K4" s="17">
        <v>23638.0</v>
      </c>
      <c r="L4" s="17">
        <v>274.0</v>
      </c>
      <c r="M4" s="15" t="s">
        <v>47</v>
      </c>
      <c r="N4" s="18">
        <v>40745.0</v>
      </c>
      <c r="O4" s="18">
        <v>43458.0</v>
      </c>
      <c r="P4" s="15">
        <v>966.0</v>
      </c>
      <c r="Q4" s="17">
        <v>80.0</v>
      </c>
      <c r="R4" s="17" t="s">
        <v>48</v>
      </c>
      <c r="S4" s="17" t="s">
        <v>49</v>
      </c>
      <c r="T4" s="17" t="s">
        <v>50</v>
      </c>
      <c r="U4" s="17" t="s">
        <v>51</v>
      </c>
      <c r="V4" s="17" t="s">
        <v>52</v>
      </c>
      <c r="W4" s="17">
        <v>0.954069938</v>
      </c>
      <c r="X4" s="17">
        <v>8946476.0</v>
      </c>
      <c r="Y4" s="19">
        <v>89.0</v>
      </c>
      <c r="Z4" s="20" t="str">
        <f>IFERROR(__xludf.DUMMYFUNCTION("IFERROR(REGEXEXTRACT(M4,""""""ratio"""": (\d+.\d+), """"language"""": """"Python""""""),"""")"),"0.9540699379450304")</f>
        <v>0.9540699379450304</v>
      </c>
      <c r="AA4" s="20" t="str">
        <f t="shared" si="1"/>
        <v>astronomy, python, science</v>
      </c>
      <c r="AB4" s="14">
        <v>700.0</v>
      </c>
      <c r="AC4" s="21">
        <v>49670.0</v>
      </c>
      <c r="AD4" s="22">
        <v>74389.0</v>
      </c>
      <c r="AE4" s="23">
        <v>133458.0</v>
      </c>
      <c r="AF4" s="24">
        <f t="shared" si="2"/>
        <v>0.5573963344</v>
      </c>
      <c r="AG4" s="14" t="s">
        <v>53</v>
      </c>
    </row>
    <row r="5">
      <c r="A5" s="25">
        <f t="shared" si="3"/>
        <v>3</v>
      </c>
      <c r="B5" s="15" t="s">
        <v>54</v>
      </c>
      <c r="C5" s="15" t="str">
        <f>IFERROR(__xludf.DUMMYFUNCTION("SPLIT(B5, ""/"")"),"crossbario")</f>
        <v>crossbario</v>
      </c>
      <c r="D5" s="15" t="str">
        <f>IFERROR(__xludf.DUMMYFUNCTION("""COMPUTED_VALUE"""),"autobahn-python")</f>
        <v>autobahn-python</v>
      </c>
      <c r="E5" s="15" t="s">
        <v>55</v>
      </c>
      <c r="F5" s="16" t="s">
        <v>56</v>
      </c>
      <c r="G5" s="15">
        <v>1933.0</v>
      </c>
      <c r="H5" s="15">
        <v>109.0</v>
      </c>
      <c r="I5" s="15">
        <v>12528.0</v>
      </c>
      <c r="J5" s="15" t="s">
        <v>57</v>
      </c>
      <c r="K5" s="17">
        <v>2995.0</v>
      </c>
      <c r="L5" s="17">
        <v>91.0</v>
      </c>
      <c r="M5" s="15" t="s">
        <v>58</v>
      </c>
      <c r="N5" s="18">
        <v>40751.0</v>
      </c>
      <c r="O5" s="18">
        <v>43451.0</v>
      </c>
      <c r="P5" s="15">
        <v>103.0</v>
      </c>
      <c r="Q5" s="17">
        <v>105.0</v>
      </c>
      <c r="R5" s="17" t="s">
        <v>59</v>
      </c>
      <c r="S5" s="17" t="s">
        <v>60</v>
      </c>
      <c r="T5" s="17" t="s">
        <v>61</v>
      </c>
      <c r="U5" s="17" t="s">
        <v>62</v>
      </c>
      <c r="V5" s="17" t="s">
        <v>63</v>
      </c>
      <c r="W5" s="17">
        <v>0.958900267</v>
      </c>
      <c r="X5" s="17">
        <v>1391161.0</v>
      </c>
      <c r="Y5" s="19">
        <v>88.0</v>
      </c>
      <c r="Z5" s="20" t="str">
        <f>IFERROR(__xludf.DUMMYFUNCTION("IFERROR(REGEXEXTRACT(M5,""""""ratio"""": (\d+.\d+), """"language"""": """"Python""""""),"""")"),"0.95890026661373")</f>
        <v>0.95890026661373</v>
      </c>
      <c r="AA5" s="20" t="str">
        <f t="shared" si="1"/>
        <v>autobahn, pubsub, python, real-time, rpc, wamp, websocket</v>
      </c>
      <c r="AB5" s="14">
        <v>288.0</v>
      </c>
      <c r="AC5" s="21">
        <v>9632.0</v>
      </c>
      <c r="AD5" s="22">
        <v>15300.0</v>
      </c>
      <c r="AE5" s="23">
        <v>25212.0</v>
      </c>
      <c r="AF5" s="24">
        <f t="shared" si="2"/>
        <v>0.6068538791</v>
      </c>
      <c r="AG5" s="14" t="s">
        <v>64</v>
      </c>
    </row>
    <row r="6">
      <c r="A6" s="25">
        <f t="shared" si="3"/>
        <v>4</v>
      </c>
      <c r="B6" s="15" t="s">
        <v>65</v>
      </c>
      <c r="C6" s="15" t="str">
        <f>IFERROR(__xludf.DUMMYFUNCTION("SPLIT(B6, ""/"")"),"aws")</f>
        <v>aws</v>
      </c>
      <c r="D6" s="15" t="str">
        <f>IFERROR(__xludf.DUMMYFUNCTION("""COMPUTED_VALUE"""),"aws-cli")</f>
        <v>aws-cli</v>
      </c>
      <c r="E6" s="15" t="s">
        <v>66</v>
      </c>
      <c r="F6" s="16" t="s">
        <v>67</v>
      </c>
      <c r="G6" s="15">
        <v>7340.0</v>
      </c>
      <c r="H6" s="15">
        <v>576.0</v>
      </c>
      <c r="I6" s="15">
        <v>17717.0</v>
      </c>
      <c r="J6" s="15" t="s">
        <v>68</v>
      </c>
      <c r="K6" s="17">
        <v>6512.0</v>
      </c>
      <c r="L6" s="17">
        <v>183.0</v>
      </c>
      <c r="M6" s="15" t="s">
        <v>69</v>
      </c>
      <c r="N6" s="18">
        <v>41233.0</v>
      </c>
      <c r="O6" s="18">
        <v>43455.0</v>
      </c>
      <c r="P6" s="15">
        <v>480.0</v>
      </c>
      <c r="Q6" s="17">
        <v>686.0</v>
      </c>
      <c r="R6" s="17" t="s">
        <v>70</v>
      </c>
      <c r="S6" s="17" t="s">
        <v>71</v>
      </c>
      <c r="T6" s="17" t="s">
        <v>72</v>
      </c>
      <c r="U6" s="17" t="s">
        <v>73</v>
      </c>
      <c r="V6" s="17" t="s">
        <v>74</v>
      </c>
      <c r="W6" s="17">
        <v>0.999087976</v>
      </c>
      <c r="X6" s="17">
        <v>3548203.0</v>
      </c>
      <c r="Y6" s="19">
        <v>73.0</v>
      </c>
      <c r="Z6" s="20" t="str">
        <f>IFERROR(__xludf.DUMMYFUNCTION("IFERROR(REGEXEXTRACT(M6,""""""ratio"""": (\d+.\d+), """"language"""": """"Python""""""),"""")"),"0.9990879760953438")</f>
        <v>0.9990879760953438</v>
      </c>
      <c r="AA6" s="20" t="str">
        <f t="shared" si="1"/>
        <v>aws, aws-cli, cloud, cloud-management</v>
      </c>
      <c r="AB6" s="14">
        <v>499.0</v>
      </c>
      <c r="AC6" s="21">
        <v>12573.0</v>
      </c>
      <c r="AD6" s="22">
        <v>13715.0</v>
      </c>
      <c r="AE6" s="23">
        <v>63797.0</v>
      </c>
      <c r="AF6" s="24">
        <f t="shared" si="2"/>
        <v>0.2149787608</v>
      </c>
      <c r="AG6" s="14" t="s">
        <v>75</v>
      </c>
    </row>
    <row r="7">
      <c r="A7" s="25">
        <f t="shared" si="3"/>
        <v>5</v>
      </c>
      <c r="B7" s="15" t="s">
        <v>76</v>
      </c>
      <c r="C7" s="15" t="str">
        <f>IFERROR(__xludf.DUMMYFUNCTION("SPLIT(B7, ""/"")"),"beetbox")</f>
        <v>beetbox</v>
      </c>
      <c r="D7" s="15" t="str">
        <f>IFERROR(__xludf.DUMMYFUNCTION("""COMPUTED_VALUE"""),"beets")</f>
        <v>beets</v>
      </c>
      <c r="E7" s="15" t="s">
        <v>77</v>
      </c>
      <c r="F7" s="16" t="s">
        <v>78</v>
      </c>
      <c r="G7" s="15">
        <v>8410.0</v>
      </c>
      <c r="H7" s="15">
        <v>471.0</v>
      </c>
      <c r="I7" s="15">
        <v>17991.0</v>
      </c>
      <c r="J7" s="15" t="s">
        <v>79</v>
      </c>
      <c r="K7" s="17">
        <v>8359.0</v>
      </c>
      <c r="L7" s="17">
        <v>298.0</v>
      </c>
      <c r="M7" s="15" t="s">
        <v>80</v>
      </c>
      <c r="N7" s="18">
        <v>40399.0</v>
      </c>
      <c r="O7" s="18">
        <v>43455.0</v>
      </c>
      <c r="P7" s="15">
        <v>631.0</v>
      </c>
      <c r="Q7" s="17">
        <v>52.0</v>
      </c>
      <c r="R7" s="17" t="s">
        <v>81</v>
      </c>
      <c r="S7" s="17" t="s">
        <v>82</v>
      </c>
      <c r="T7" s="17" t="s">
        <v>61</v>
      </c>
      <c r="U7" s="17" t="s">
        <v>83</v>
      </c>
      <c r="V7" s="17" t="s">
        <v>84</v>
      </c>
      <c r="W7" s="17">
        <v>0.951209147</v>
      </c>
      <c r="X7" s="17">
        <v>1942780.0</v>
      </c>
      <c r="Y7" s="19">
        <v>100.0</v>
      </c>
      <c r="Z7" s="20" t="str">
        <f>IFERROR(__xludf.DUMMYFUNCTION("IFERROR(REGEXEXTRACT(M7,""""""ratio"""": (\d+.\d+), """"language"""": """"Python""""""),"""")"),"0.9512091467427067")</f>
        <v>0.9512091467427067</v>
      </c>
      <c r="AA7" s="20" t="str">
        <f t="shared" si="1"/>
        <v>cli, music, music-library, musicbrainz, python</v>
      </c>
      <c r="AB7" s="14">
        <v>161.0</v>
      </c>
      <c r="AC7" s="21">
        <v>9518.0</v>
      </c>
      <c r="AD7" s="22">
        <v>10285.0</v>
      </c>
      <c r="AE7" s="23">
        <v>35302.0</v>
      </c>
      <c r="AF7" s="24">
        <f t="shared" si="2"/>
        <v>0.2913432667</v>
      </c>
      <c r="AG7" s="14" t="s">
        <v>85</v>
      </c>
    </row>
    <row r="8">
      <c r="A8" s="25">
        <f t="shared" si="3"/>
        <v>6</v>
      </c>
      <c r="B8" s="15" t="s">
        <v>86</v>
      </c>
      <c r="C8" s="15" t="str">
        <f>IFERROR(__xludf.DUMMYFUNCTION("SPLIT(B8, ""/"")"),"biopython")</f>
        <v>biopython</v>
      </c>
      <c r="D8" s="15" t="str">
        <f>IFERROR(__xludf.DUMMYFUNCTION("""COMPUTED_VALUE"""),"biopython")</f>
        <v>biopython</v>
      </c>
      <c r="E8" s="15" t="s">
        <v>87</v>
      </c>
      <c r="F8" s="16" t="s">
        <v>88</v>
      </c>
      <c r="G8" s="15">
        <v>1581.0</v>
      </c>
      <c r="H8" s="15">
        <v>149.0</v>
      </c>
      <c r="I8" s="15">
        <v>47835.0</v>
      </c>
      <c r="J8" s="15" t="s">
        <v>89</v>
      </c>
      <c r="K8" s="17">
        <v>12670.0</v>
      </c>
      <c r="L8" s="17">
        <v>211.0</v>
      </c>
      <c r="M8" s="15" t="s">
        <v>90</v>
      </c>
      <c r="N8" s="18">
        <v>39887.0</v>
      </c>
      <c r="O8" s="18">
        <v>43458.0</v>
      </c>
      <c r="P8" s="15">
        <v>334.0</v>
      </c>
      <c r="Q8" s="17">
        <v>56.0</v>
      </c>
      <c r="R8" s="17" t="s">
        <v>91</v>
      </c>
      <c r="S8" s="17" t="s">
        <v>92</v>
      </c>
      <c r="T8" s="17" t="s">
        <v>72</v>
      </c>
      <c r="U8" s="17" t="s">
        <v>93</v>
      </c>
      <c r="V8" s="17" t="s">
        <v>94</v>
      </c>
      <c r="W8" s="17">
        <v>0.90810527</v>
      </c>
      <c r="X8" s="17">
        <v>1.1778623E7</v>
      </c>
      <c r="Y8" s="19">
        <v>117.0</v>
      </c>
      <c r="Z8" s="20" t="str">
        <f>IFERROR(__xludf.DUMMYFUNCTION("IFERROR(REGEXEXTRACT(M8,""""""ratio"""": (\d+.\d+), """"language"""": """"Python""""""),"""")"),"0.9081052704943539")</f>
        <v>0.9081052704943539</v>
      </c>
      <c r="AA8" s="20" t="str">
        <f t="shared" si="1"/>
        <v/>
      </c>
      <c r="AB8" s="14">
        <v>550.0</v>
      </c>
      <c r="AC8" s="21">
        <v>32931.0</v>
      </c>
      <c r="AD8" s="22">
        <v>55349.0</v>
      </c>
      <c r="AE8" s="23">
        <v>164221.0</v>
      </c>
      <c r="AF8" s="24">
        <f t="shared" si="2"/>
        <v>0.3370397209</v>
      </c>
      <c r="AG8" s="14" t="s">
        <v>95</v>
      </c>
    </row>
    <row r="9">
      <c r="A9" s="25">
        <f t="shared" si="3"/>
        <v>7</v>
      </c>
      <c r="B9" s="15" t="s">
        <v>96</v>
      </c>
      <c r="C9" s="15" t="str">
        <f>IFERROR(__xludf.DUMMYFUNCTION("SPLIT(B9, ""/"")"),"boto")</f>
        <v>boto</v>
      </c>
      <c r="D9" s="15" t="str">
        <f>IFERROR(__xludf.DUMMYFUNCTION("""COMPUTED_VALUE"""),"boto")</f>
        <v>boto</v>
      </c>
      <c r="E9" s="15" t="s">
        <v>97</v>
      </c>
      <c r="F9" s="16" t="s">
        <v>98</v>
      </c>
      <c r="G9" s="15">
        <v>6258.0</v>
      </c>
      <c r="H9" s="15">
        <v>309.0</v>
      </c>
      <c r="I9" s="15">
        <v>15822.0</v>
      </c>
      <c r="J9" s="15" t="s">
        <v>89</v>
      </c>
      <c r="K9" s="17">
        <v>7144.0</v>
      </c>
      <c r="L9" s="17">
        <v>347.0</v>
      </c>
      <c r="M9" s="15" t="s">
        <v>99</v>
      </c>
      <c r="N9" s="18">
        <v>40371.0</v>
      </c>
      <c r="O9" s="18">
        <v>43408.0</v>
      </c>
      <c r="P9" s="15">
        <v>1161.0</v>
      </c>
      <c r="Q9" s="17">
        <v>89.0</v>
      </c>
      <c r="R9" s="17" t="s">
        <v>100</v>
      </c>
      <c r="S9" s="17" t="s">
        <v>101</v>
      </c>
      <c r="T9" s="17" t="s">
        <v>72</v>
      </c>
      <c r="U9" s="17" t="s">
        <v>102</v>
      </c>
      <c r="V9" s="17" t="s">
        <v>103</v>
      </c>
      <c r="W9" s="17">
        <v>1.0</v>
      </c>
      <c r="X9" s="17">
        <v>6684894.0</v>
      </c>
      <c r="Y9" s="19">
        <v>99.0</v>
      </c>
      <c r="Z9" s="20" t="str">
        <f>IFERROR(__xludf.DUMMYFUNCTION("IFERROR(REGEXEXTRACT(M9,""""""ratio"""": (\d+.\d+), """"language"""": """"Python""""""),"""")"),"1.0")</f>
        <v>1.0</v>
      </c>
      <c r="AA9" s="20" t="str">
        <f t="shared" si="1"/>
        <v/>
      </c>
      <c r="AB9" s="14">
        <v>498.0</v>
      </c>
      <c r="AC9" s="21">
        <v>16752.0</v>
      </c>
      <c r="AD9" s="22">
        <v>39547.0</v>
      </c>
      <c r="AE9" s="23">
        <v>57284.0</v>
      </c>
      <c r="AF9" s="24">
        <f t="shared" si="2"/>
        <v>0.6903672928</v>
      </c>
      <c r="AG9" s="14" t="s">
        <v>104</v>
      </c>
    </row>
    <row r="10">
      <c r="A10" s="25">
        <f t="shared" si="3"/>
        <v>8</v>
      </c>
      <c r="B10" s="15" t="s">
        <v>105</v>
      </c>
      <c r="C10" s="15" t="str">
        <f>IFERROR(__xludf.DUMMYFUNCTION("SPLIT(B10, ""/"")"),"buildbot")</f>
        <v>buildbot</v>
      </c>
      <c r="D10" s="15" t="str">
        <f>IFERROR(__xludf.DUMMYFUNCTION("""COMPUTED_VALUE"""),"buildbot")</f>
        <v>buildbot</v>
      </c>
      <c r="E10" s="15" t="s">
        <v>106</v>
      </c>
      <c r="F10" s="16" t="s">
        <v>107</v>
      </c>
      <c r="G10" s="15">
        <v>3705.0</v>
      </c>
      <c r="H10" s="15">
        <v>205.0</v>
      </c>
      <c r="I10" s="15">
        <v>48804.0</v>
      </c>
      <c r="J10" s="15" t="s">
        <v>108</v>
      </c>
      <c r="K10" s="17">
        <v>18139.0</v>
      </c>
      <c r="L10" s="17">
        <v>337.0</v>
      </c>
      <c r="M10" s="15" t="s">
        <v>109</v>
      </c>
      <c r="N10" s="18">
        <v>40365.0</v>
      </c>
      <c r="O10" s="18">
        <v>43458.0</v>
      </c>
      <c r="P10" s="15">
        <v>481.0</v>
      </c>
      <c r="Q10" s="17">
        <v>118.0</v>
      </c>
      <c r="R10" s="17" t="s">
        <v>110</v>
      </c>
      <c r="S10" s="17" t="s">
        <v>111</v>
      </c>
      <c r="T10" s="17" t="s">
        <v>112</v>
      </c>
      <c r="U10" s="17" t="s">
        <v>113</v>
      </c>
      <c r="V10" s="17" t="s">
        <v>114</v>
      </c>
      <c r="W10" s="17">
        <v>0.925606301</v>
      </c>
      <c r="X10" s="17">
        <v>6760895.0</v>
      </c>
      <c r="Y10" s="19">
        <v>101.0</v>
      </c>
      <c r="Z10" s="20" t="str">
        <f>IFERROR(__xludf.DUMMYFUNCTION("IFERROR(REGEXEXTRACT(M10,""""""ratio"""": (\d+.\d+), """"language"""": """"Python""""""),"""")"),"0.9256063013944685")</f>
        <v>0.9256063013944685</v>
      </c>
      <c r="AA10" s="20" t="str">
        <f t="shared" si="1"/>
        <v>ci, ci-framework, continuous-integration, python</v>
      </c>
      <c r="AB10" s="14">
        <v>752.0</v>
      </c>
      <c r="AC10" s="21">
        <v>29251.0</v>
      </c>
      <c r="AD10" s="22">
        <v>28282.0</v>
      </c>
      <c r="AE10" s="23">
        <v>121524.0</v>
      </c>
      <c r="AF10" s="24">
        <f t="shared" si="2"/>
        <v>0.2327276916</v>
      </c>
      <c r="AG10" s="14" t="s">
        <v>115</v>
      </c>
    </row>
    <row r="11">
      <c r="A11" s="25">
        <f t="shared" si="3"/>
        <v>9</v>
      </c>
      <c r="B11" s="15" t="s">
        <v>116</v>
      </c>
      <c r="C11" s="15" t="str">
        <f>IFERROR(__xludf.DUMMYFUNCTION("SPLIT(B11, ""/"")"),"celery")</f>
        <v>celery</v>
      </c>
      <c r="D11" s="15" t="str">
        <f>IFERROR(__xludf.DUMMYFUNCTION("""COMPUTED_VALUE"""),"celery")</f>
        <v>celery</v>
      </c>
      <c r="E11" s="15" t="s">
        <v>117</v>
      </c>
      <c r="F11" s="16" t="s">
        <v>118</v>
      </c>
      <c r="G11" s="15">
        <v>11242.0</v>
      </c>
      <c r="H11" s="15">
        <v>473.0</v>
      </c>
      <c r="I11" s="15">
        <v>28195.0</v>
      </c>
      <c r="J11" s="15" t="s">
        <v>119</v>
      </c>
      <c r="K11" s="17">
        <v>10717.0</v>
      </c>
      <c r="L11" s="17">
        <v>403.0</v>
      </c>
      <c r="M11" s="15" t="s">
        <v>120</v>
      </c>
      <c r="N11" s="18">
        <v>39927.0</v>
      </c>
      <c r="O11" s="18">
        <v>43456.0</v>
      </c>
      <c r="P11" s="15">
        <v>431.0</v>
      </c>
      <c r="Q11" s="17">
        <v>176.0</v>
      </c>
      <c r="R11" s="17" t="s">
        <v>121</v>
      </c>
      <c r="S11" s="17" t="s">
        <v>122</v>
      </c>
      <c r="T11" s="17" t="s">
        <v>72</v>
      </c>
      <c r="U11" s="17" t="s">
        <v>123</v>
      </c>
      <c r="V11" s="17" t="s">
        <v>124</v>
      </c>
      <c r="W11" s="17">
        <v>0.979570537</v>
      </c>
      <c r="X11" s="17">
        <v>2221569.0</v>
      </c>
      <c r="Y11" s="19">
        <v>115.0</v>
      </c>
      <c r="Z11" s="20" t="str">
        <f>IFERROR(__xludf.DUMMYFUNCTION("IFERROR(REGEXEXTRACT(M11,""""""ratio"""": (\d+.\d+), """"language"""": """"Python""""""),"""")"),"0.9795705368091464")</f>
        <v>0.9795705368091464</v>
      </c>
      <c r="AA11" s="20" t="str">
        <f t="shared" si="1"/>
        <v>amqp, python, python-library, python2, python3, queue-tasks, queue-workers, queued-jobs, redis, sqs, sqs-queue, task-manager, task-runner, task-scheduler</v>
      </c>
      <c r="AB11" s="14">
        <v>312.0</v>
      </c>
      <c r="AC11" s="21">
        <v>12792.0</v>
      </c>
      <c r="AD11" s="22">
        <v>7274.0</v>
      </c>
      <c r="AE11" s="23">
        <v>47231.0</v>
      </c>
      <c r="AF11" s="24">
        <f t="shared" si="2"/>
        <v>0.1540090195</v>
      </c>
      <c r="AG11" s="14" t="s">
        <v>125</v>
      </c>
    </row>
    <row r="12">
      <c r="A12" s="25">
        <f t="shared" si="3"/>
        <v>10</v>
      </c>
      <c r="B12" s="15" t="s">
        <v>126</v>
      </c>
      <c r="C12" s="15" t="str">
        <f>IFERROR(__xludf.DUMMYFUNCTION("SPLIT(B12, ""/"")"),"cobbler")</f>
        <v>cobbler</v>
      </c>
      <c r="D12" s="15" t="str">
        <f>IFERROR(__xludf.DUMMYFUNCTION("""COMPUTED_VALUE"""),"cobbler")</f>
        <v>cobbler</v>
      </c>
      <c r="E12" s="15" t="s">
        <v>127</v>
      </c>
      <c r="F12" s="16" t="s">
        <v>128</v>
      </c>
      <c r="G12" s="15">
        <v>1668.0</v>
      </c>
      <c r="H12" s="15">
        <v>149.0</v>
      </c>
      <c r="I12" s="15">
        <v>17881.0</v>
      </c>
      <c r="J12" s="15" t="s">
        <v>129</v>
      </c>
      <c r="K12" s="17">
        <v>6855.0</v>
      </c>
      <c r="L12" s="17">
        <v>181.0</v>
      </c>
      <c r="M12" s="15" t="s">
        <v>130</v>
      </c>
      <c r="N12" s="18">
        <v>40855.0</v>
      </c>
      <c r="O12" s="18">
        <v>43457.0</v>
      </c>
      <c r="P12" s="15">
        <v>215.0</v>
      </c>
      <c r="Q12" s="17">
        <v>94.0</v>
      </c>
      <c r="R12" s="17" t="s">
        <v>131</v>
      </c>
      <c r="S12" s="17" t="s">
        <v>132</v>
      </c>
      <c r="T12" s="17" t="s">
        <v>112</v>
      </c>
      <c r="U12" s="17" t="s">
        <v>133</v>
      </c>
      <c r="V12" s="17" t="s">
        <v>134</v>
      </c>
      <c r="W12" s="17">
        <v>0.955489423</v>
      </c>
      <c r="X12" s="17">
        <v>1052785.0</v>
      </c>
      <c r="Y12" s="19">
        <v>85.0</v>
      </c>
      <c r="Z12" s="20" t="str">
        <f>IFERROR(__xludf.DUMMYFUNCTION("IFERROR(REGEXEXTRACT(M12,""""""ratio"""": (\d+.\d+), """"language"""": """"Python""""""),"""")"),"0.9554894230315439")</f>
        <v>0.9554894230315439</v>
      </c>
      <c r="AA12" s="20" t="str">
        <f t="shared" si="1"/>
        <v>cobbler, deployment, dhcp, pxe, python, tftp</v>
      </c>
      <c r="AB12" s="14">
        <v>134.0</v>
      </c>
      <c r="AC12" s="21">
        <v>5805.0</v>
      </c>
      <c r="AD12" s="22">
        <v>8525.0</v>
      </c>
      <c r="AE12" s="23">
        <v>21578.0</v>
      </c>
      <c r="AF12" s="24">
        <f t="shared" si="2"/>
        <v>0.3950783205</v>
      </c>
      <c r="AG12" s="14" t="s">
        <v>135</v>
      </c>
    </row>
    <row r="13">
      <c r="A13" s="25">
        <f t="shared" si="3"/>
        <v>11</v>
      </c>
      <c r="B13" s="15" t="s">
        <v>136</v>
      </c>
      <c r="C13" s="15" t="str">
        <f>IFERROR(__xludf.DUMMYFUNCTION("SPLIT(B13, ""/"")"),"conda")</f>
        <v>conda</v>
      </c>
      <c r="D13" s="15" t="str">
        <f>IFERROR(__xludf.DUMMYFUNCTION("""COMPUTED_VALUE"""),"conda")</f>
        <v>conda</v>
      </c>
      <c r="E13" s="15" t="s">
        <v>137</v>
      </c>
      <c r="F13" s="16" t="s">
        <v>138</v>
      </c>
      <c r="G13" s="15">
        <v>2600.0</v>
      </c>
      <c r="H13" s="15">
        <v>176.0</v>
      </c>
      <c r="I13" s="15">
        <v>46461.0</v>
      </c>
      <c r="J13" s="15" t="s">
        <v>139</v>
      </c>
      <c r="K13" s="17">
        <v>13283.0</v>
      </c>
      <c r="L13" s="17">
        <v>207.0</v>
      </c>
      <c r="M13" s="15" t="s">
        <v>140</v>
      </c>
      <c r="N13" s="18">
        <v>41197.0</v>
      </c>
      <c r="O13" s="18">
        <v>43454.0</v>
      </c>
      <c r="P13" s="15">
        <v>796.0</v>
      </c>
      <c r="Q13" s="17">
        <v>223.0</v>
      </c>
      <c r="R13" s="17" t="s">
        <v>141</v>
      </c>
      <c r="S13" s="17" t="s">
        <v>142</v>
      </c>
      <c r="T13" s="17" t="s">
        <v>72</v>
      </c>
      <c r="U13" s="17" t="s">
        <v>143</v>
      </c>
      <c r="V13" s="17" t="s">
        <v>144</v>
      </c>
      <c r="W13" s="17">
        <v>0.980819602</v>
      </c>
      <c r="X13" s="17">
        <v>2254611.0</v>
      </c>
      <c r="Y13" s="19">
        <v>74.0</v>
      </c>
      <c r="Z13" s="20" t="str">
        <f>IFERROR(__xludf.DUMMYFUNCTION("IFERROR(REGEXEXTRACT(M13,""""""ratio"""": (\d+.\d+), """"language"""": """"Python""""""),"""")"),"0.9808196020274059")</f>
        <v>0.9808196020274059</v>
      </c>
      <c r="AA13" s="20" t="str">
        <f t="shared" si="1"/>
        <v>conda, package-management</v>
      </c>
      <c r="AB13" s="14">
        <v>250.0</v>
      </c>
      <c r="AC13" s="21">
        <v>11136.0</v>
      </c>
      <c r="AD13" s="22">
        <v>13501.0</v>
      </c>
      <c r="AE13" s="23">
        <v>46810.0</v>
      </c>
      <c r="AF13" s="24">
        <f t="shared" si="2"/>
        <v>0.2884212775</v>
      </c>
      <c r="AG13" s="14" t="s">
        <v>145</v>
      </c>
    </row>
    <row r="14">
      <c r="A14" s="25">
        <f t="shared" si="3"/>
        <v>12</v>
      </c>
      <c r="B14" s="15" t="s">
        <v>146</v>
      </c>
      <c r="C14" s="15" t="str">
        <f>IFERROR(__xludf.DUMMYFUNCTION("SPLIT(B14, ""/"")"),"cython")</f>
        <v>cython</v>
      </c>
      <c r="D14" s="15" t="str">
        <f>IFERROR(__xludf.DUMMYFUNCTION("""COMPUTED_VALUE"""),"cython")</f>
        <v>cython</v>
      </c>
      <c r="E14" s="15" t="s">
        <v>147</v>
      </c>
      <c r="F14" s="16" t="s">
        <v>148</v>
      </c>
      <c r="G14" s="15">
        <v>3718.0</v>
      </c>
      <c r="H14" s="15">
        <v>217.0</v>
      </c>
      <c r="I14" s="15">
        <v>53058.0</v>
      </c>
      <c r="J14" s="15" t="s">
        <v>149</v>
      </c>
      <c r="K14" s="17">
        <v>14562.0</v>
      </c>
      <c r="L14" s="17">
        <v>267.0</v>
      </c>
      <c r="M14" s="15" t="s">
        <v>150</v>
      </c>
      <c r="N14" s="18">
        <v>40503.0</v>
      </c>
      <c r="O14" s="18">
        <v>43458.0</v>
      </c>
      <c r="P14" s="15">
        <v>614.0</v>
      </c>
      <c r="Q14" s="17">
        <v>141.0</v>
      </c>
      <c r="R14" s="17" t="s">
        <v>151</v>
      </c>
      <c r="S14" s="17" t="s">
        <v>152</v>
      </c>
      <c r="T14" s="17" t="s">
        <v>72</v>
      </c>
      <c r="U14" s="17" t="s">
        <v>153</v>
      </c>
      <c r="V14" s="17" t="s">
        <v>154</v>
      </c>
      <c r="W14" s="17">
        <v>0.900356839</v>
      </c>
      <c r="X14" s="17">
        <v>6136536.0</v>
      </c>
      <c r="Y14" s="19">
        <v>97.0</v>
      </c>
      <c r="Z14" s="20" t="str">
        <f>IFERROR(__xludf.DUMMYFUNCTION("IFERROR(REGEXEXTRACT(M14,""""""ratio"""": (\d+.\d+), """"language"""": """"Python""""""),"""")"),"0.9003568394073012")</f>
        <v>0.9003568394073012</v>
      </c>
      <c r="AA14" s="20" t="str">
        <f t="shared" si="1"/>
        <v>big-data, c, cpp, cpython, cpython-extensions, cython, performance, python</v>
      </c>
      <c r="AB14" s="14">
        <v>248.0</v>
      </c>
      <c r="AC14" s="21">
        <v>13884.0</v>
      </c>
      <c r="AD14" s="22">
        <v>14408.0</v>
      </c>
      <c r="AE14" s="23">
        <v>65970.0</v>
      </c>
      <c r="AF14" s="24">
        <f t="shared" si="2"/>
        <v>0.2184023041</v>
      </c>
      <c r="AG14" s="14" t="s">
        <v>155</v>
      </c>
    </row>
    <row r="15">
      <c r="A15" s="25">
        <f t="shared" si="3"/>
        <v>13</v>
      </c>
      <c r="B15" s="15" t="s">
        <v>156</v>
      </c>
      <c r="C15" s="15" t="str">
        <f>IFERROR(__xludf.DUMMYFUNCTION("SPLIT(B15, ""/"")"),"django")</f>
        <v>django</v>
      </c>
      <c r="D15" s="15" t="str">
        <f>IFERROR(__xludf.DUMMYFUNCTION("""COMPUTED_VALUE"""),"django")</f>
        <v>django</v>
      </c>
      <c r="E15" s="15" t="s">
        <v>157</v>
      </c>
      <c r="F15" s="16" t="s">
        <v>158</v>
      </c>
      <c r="G15" s="15">
        <v>38408.0</v>
      </c>
      <c r="H15" s="15">
        <v>2138.0</v>
      </c>
      <c r="I15" s="15">
        <v>184771.0</v>
      </c>
      <c r="J15" s="15" t="s">
        <v>159</v>
      </c>
      <c r="K15" s="17">
        <v>26430.0</v>
      </c>
      <c r="L15" s="17">
        <v>402.0</v>
      </c>
      <c r="M15" s="15" t="s">
        <v>160</v>
      </c>
      <c r="N15" s="18">
        <v>41027.0</v>
      </c>
      <c r="O15" s="18">
        <v>43458.0</v>
      </c>
      <c r="P15" s="15">
        <v>187.0</v>
      </c>
      <c r="Q15" s="17">
        <v>202.0</v>
      </c>
      <c r="R15" s="17" t="s">
        <v>161</v>
      </c>
      <c r="S15" s="17" t="s">
        <v>162</v>
      </c>
      <c r="T15" s="17" t="s">
        <v>72</v>
      </c>
      <c r="U15" s="17" t="s">
        <v>163</v>
      </c>
      <c r="V15" s="17" t="s">
        <v>164</v>
      </c>
      <c r="W15" s="17">
        <v>0.957766965</v>
      </c>
      <c r="X15" s="17">
        <v>1.2868737E7</v>
      </c>
      <c r="Y15" s="19">
        <v>79.0</v>
      </c>
      <c r="Z15" s="20" t="str">
        <f>IFERROR(__xludf.DUMMYFUNCTION("IFERROR(REGEXEXTRACT(M15,""""""ratio"""": (\d+.\d+), """"language"""": """"Python""""""),"""")"),"0.9577669648564012")</f>
        <v>0.9577669648564012</v>
      </c>
      <c r="AA15" s="20" t="str">
        <f t="shared" si="1"/>
        <v>apps, django, framework, models, orm, python, templates, views, web</v>
      </c>
      <c r="AB15" s="14">
        <v>1942.0</v>
      </c>
      <c r="AC15" s="21">
        <v>51497.0</v>
      </c>
      <c r="AD15" s="22">
        <v>48871.0</v>
      </c>
      <c r="AE15" s="23">
        <v>224782.0</v>
      </c>
      <c r="AF15" s="24">
        <f t="shared" si="2"/>
        <v>0.2174150955</v>
      </c>
      <c r="AG15" s="14" t="s">
        <v>165</v>
      </c>
    </row>
    <row r="16">
      <c r="A16" s="25">
        <f t="shared" si="3"/>
        <v>14</v>
      </c>
      <c r="B16" s="15" t="s">
        <v>166</v>
      </c>
      <c r="C16" s="15" t="str">
        <f>IFERROR(__xludf.DUMMYFUNCTION("SPLIT(B16, ""/"")"),"encode")</f>
        <v>encode</v>
      </c>
      <c r="D16" s="15" t="str">
        <f>IFERROR(__xludf.DUMMYFUNCTION("""COMPUTED_VALUE"""),"django-rest-framework")</f>
        <v>django-rest-framework</v>
      </c>
      <c r="E16" s="15" t="s">
        <v>167</v>
      </c>
      <c r="F16" s="16" t="s">
        <v>168</v>
      </c>
      <c r="G16" s="15">
        <v>12575.0</v>
      </c>
      <c r="H16" s="15">
        <v>522.0</v>
      </c>
      <c r="I16" s="15">
        <v>41001.0</v>
      </c>
      <c r="J16" s="15" t="s">
        <v>169</v>
      </c>
      <c r="K16" s="17">
        <v>7879.0</v>
      </c>
      <c r="L16" s="17">
        <v>396.0</v>
      </c>
      <c r="M16" s="15" t="s">
        <v>170</v>
      </c>
      <c r="N16" s="18">
        <v>40604.0</v>
      </c>
      <c r="O16" s="18">
        <v>43458.0</v>
      </c>
      <c r="P16" s="15">
        <v>197.0</v>
      </c>
      <c r="Q16" s="17">
        <v>110.0</v>
      </c>
      <c r="R16" s="17" t="s">
        <v>171</v>
      </c>
      <c r="S16" s="17" t="s">
        <v>172</v>
      </c>
      <c r="T16" s="17" t="s">
        <v>72</v>
      </c>
      <c r="U16" s="17" t="s">
        <v>173</v>
      </c>
      <c r="V16" s="17" t="s">
        <v>174</v>
      </c>
      <c r="W16" s="17">
        <v>0.899871004</v>
      </c>
      <c r="X16" s="17">
        <v>1294037.0</v>
      </c>
      <c r="Y16" s="19">
        <v>93.0</v>
      </c>
      <c r="Z16" s="20" t="str">
        <f>IFERROR(__xludf.DUMMYFUNCTION("IFERROR(REGEXEXTRACT(M16,""""""ratio"""": (\d+.\d+), """"language"""": """"Python""""""),"""")"),"0.8998710036334556")</f>
        <v>0.8998710036334556</v>
      </c>
      <c r="AA16" s="20" t="str">
        <f t="shared" si="1"/>
        <v>api, django, python, rest</v>
      </c>
      <c r="AB16" s="14">
        <v>131.0</v>
      </c>
      <c r="AC16" s="21">
        <v>6740.0</v>
      </c>
      <c r="AD16" s="22">
        <v>5234.0</v>
      </c>
      <c r="AE16" s="23">
        <v>24229.0</v>
      </c>
      <c r="AF16" s="24">
        <f t="shared" si="2"/>
        <v>0.2160221223</v>
      </c>
      <c r="AG16" s="14" t="s">
        <v>175</v>
      </c>
    </row>
    <row r="17">
      <c r="A17" s="25">
        <f t="shared" si="3"/>
        <v>15</v>
      </c>
      <c r="B17" s="15" t="s">
        <v>176</v>
      </c>
      <c r="C17" s="15" t="str">
        <f>IFERROR(__xludf.DUMMYFUNCTION("SPLIT(B17, ""/"")"),"spesmilo")</f>
        <v>spesmilo</v>
      </c>
      <c r="D17" s="15" t="str">
        <f>IFERROR(__xludf.DUMMYFUNCTION("""COMPUTED_VALUE"""),"electrum")</f>
        <v>electrum</v>
      </c>
      <c r="E17" s="15" t="s">
        <v>177</v>
      </c>
      <c r="F17" s="16" t="s">
        <v>178</v>
      </c>
      <c r="G17" s="15">
        <v>3142.0</v>
      </c>
      <c r="H17" s="15">
        <v>261.0</v>
      </c>
      <c r="I17" s="15">
        <v>28418.0</v>
      </c>
      <c r="J17" s="15" t="s">
        <v>89</v>
      </c>
      <c r="K17" s="17">
        <v>9929.0</v>
      </c>
      <c r="L17" s="17">
        <v>225.0</v>
      </c>
      <c r="M17" s="15" t="s">
        <v>179</v>
      </c>
      <c r="N17" s="18">
        <v>41123.0</v>
      </c>
      <c r="O17" s="18">
        <v>43458.0</v>
      </c>
      <c r="P17" s="15">
        <v>467.0</v>
      </c>
      <c r="Q17" s="17">
        <v>125.0</v>
      </c>
      <c r="R17" s="17" t="s">
        <v>180</v>
      </c>
      <c r="S17" s="17" t="s">
        <v>181</v>
      </c>
      <c r="T17" s="17" t="s">
        <v>61</v>
      </c>
      <c r="U17" s="17" t="s">
        <v>182</v>
      </c>
      <c r="V17" s="17" t="s">
        <v>183</v>
      </c>
      <c r="W17" s="17">
        <v>0.982357982</v>
      </c>
      <c r="X17" s="17">
        <v>2298310.0</v>
      </c>
      <c r="Y17" s="19">
        <v>76.0</v>
      </c>
      <c r="Z17" s="20" t="str">
        <f>IFERROR(__xludf.DUMMYFUNCTION("IFERROR(REGEXEXTRACT(M17,""""""ratio"""": (\d+.\d+), """"language"""": """"Python""""""),"""")"),"0.9823579822917312")</f>
        <v>0.9823579822917312</v>
      </c>
      <c r="AA17" s="20" t="str">
        <f t="shared" si="1"/>
        <v/>
      </c>
      <c r="AB17" s="14">
        <v>195.0</v>
      </c>
      <c r="AC17" s="21">
        <v>7475.0</v>
      </c>
      <c r="AD17" s="22">
        <v>6176.0</v>
      </c>
      <c r="AE17" s="23">
        <v>40219.0</v>
      </c>
      <c r="AF17" s="24">
        <f t="shared" si="2"/>
        <v>0.153559263</v>
      </c>
      <c r="AG17" s="14" t="s">
        <v>184</v>
      </c>
    </row>
    <row r="18">
      <c r="A18" s="25">
        <f t="shared" si="3"/>
        <v>16</v>
      </c>
      <c r="B18" s="15" t="s">
        <v>185</v>
      </c>
      <c r="C18" s="15" t="str">
        <f>IFERROR(__xludf.DUMMYFUNCTION("SPLIT(B18, ""/"")"),"fail2ban")</f>
        <v>fail2ban</v>
      </c>
      <c r="D18" s="15" t="str">
        <f>IFERROR(__xludf.DUMMYFUNCTION("""COMPUTED_VALUE"""),"fail2ban")</f>
        <v>fail2ban</v>
      </c>
      <c r="E18" s="15" t="s">
        <v>186</v>
      </c>
      <c r="F18" s="16" t="s">
        <v>187</v>
      </c>
      <c r="G18" s="15">
        <v>3640.0</v>
      </c>
      <c r="H18" s="15">
        <v>240.0</v>
      </c>
      <c r="I18" s="15">
        <v>10145.0</v>
      </c>
      <c r="J18" s="15" t="s">
        <v>188</v>
      </c>
      <c r="K18" s="17">
        <v>4864.0</v>
      </c>
      <c r="L18" s="17">
        <v>168.0</v>
      </c>
      <c r="M18" s="15" t="s">
        <v>189</v>
      </c>
      <c r="N18" s="18">
        <v>40814.0</v>
      </c>
      <c r="O18" s="18">
        <v>43453.0</v>
      </c>
      <c r="P18" s="15">
        <v>132.0</v>
      </c>
      <c r="Q18" s="17">
        <v>222.0</v>
      </c>
      <c r="R18" s="17" t="s">
        <v>190</v>
      </c>
      <c r="S18" s="17" t="s">
        <v>191</v>
      </c>
      <c r="T18" s="17" t="s">
        <v>112</v>
      </c>
      <c r="U18" s="17" t="s">
        <v>192</v>
      </c>
      <c r="V18" s="17" t="s">
        <v>193</v>
      </c>
      <c r="W18" s="17">
        <v>0.953461605</v>
      </c>
      <c r="X18" s="17">
        <v>994060.0</v>
      </c>
      <c r="Y18" s="19">
        <v>86.0</v>
      </c>
      <c r="Z18" s="20" t="str">
        <f>IFERROR(__xludf.DUMMYFUNCTION("IFERROR(REGEXEXTRACT(M18,""""""ratio"""": (\d+.\d+), """"language"""": """"Python""""""),"""")"),"0.9534616048648545")</f>
        <v>0.9534616048648545</v>
      </c>
      <c r="AA18" s="20" t="str">
        <f t="shared" si="1"/>
        <v>anti-bot, attack-prevention, ban-hosts, bsd, fail2ban, gplv2, ids, intrusion-detection, intrusion-prevention, ips, linux, macos, python, security</v>
      </c>
      <c r="AB18" s="14">
        <v>82.0</v>
      </c>
      <c r="AC18" s="21">
        <v>3323.0</v>
      </c>
      <c r="AD18" s="22">
        <v>6002.0</v>
      </c>
      <c r="AE18" s="23">
        <v>17386.0</v>
      </c>
      <c r="AF18" s="24">
        <f t="shared" si="2"/>
        <v>0.3452202922</v>
      </c>
      <c r="AG18" s="14" t="s">
        <v>194</v>
      </c>
    </row>
    <row r="19">
      <c r="A19" s="25">
        <f t="shared" si="3"/>
        <v>17</v>
      </c>
      <c r="B19" s="15" t="s">
        <v>195</v>
      </c>
      <c r="C19" s="15" t="str">
        <f>IFERROR(__xludf.DUMMYFUNCTION("SPLIT(B19, ""/"")"),"RaRe-Technologies")</f>
        <v>RaRe-Technologies</v>
      </c>
      <c r="D19" s="15" t="str">
        <f>IFERROR(__xludf.DUMMYFUNCTION("""COMPUTED_VALUE"""),"gensim")</f>
        <v>gensim</v>
      </c>
      <c r="E19" s="15" t="s">
        <v>196</v>
      </c>
      <c r="F19" s="16" t="s">
        <v>197</v>
      </c>
      <c r="G19" s="15">
        <v>8343.0</v>
      </c>
      <c r="H19" s="15">
        <v>468.0</v>
      </c>
      <c r="I19" s="15">
        <v>63281.0</v>
      </c>
      <c r="J19" s="15" t="s">
        <v>198</v>
      </c>
      <c r="K19" s="17">
        <v>3689.0</v>
      </c>
      <c r="L19" s="17">
        <v>301.0</v>
      </c>
      <c r="M19" s="15" t="s">
        <v>199</v>
      </c>
      <c r="N19" s="18">
        <v>40584.0</v>
      </c>
      <c r="O19" s="18">
        <v>43458.0</v>
      </c>
      <c r="P19" s="15">
        <v>232.0</v>
      </c>
      <c r="Q19" s="17">
        <v>54.0</v>
      </c>
      <c r="R19" s="17">
        <v>8.6</v>
      </c>
      <c r="S19" s="26" t="s">
        <v>200</v>
      </c>
      <c r="T19" s="17" t="s">
        <v>201</v>
      </c>
      <c r="U19" s="17" t="s">
        <v>202</v>
      </c>
      <c r="V19" s="17" t="s">
        <v>203</v>
      </c>
      <c r="W19" s="17">
        <v>0.986620791</v>
      </c>
      <c r="X19" s="17">
        <v>2815059.0</v>
      </c>
      <c r="Y19" s="19">
        <v>94.0</v>
      </c>
      <c r="Z19" s="20" t="str">
        <f>IFERROR(__xludf.DUMMYFUNCTION("IFERROR(REGEXEXTRACT(M19,""""""ratio"""": (\d+.\d+), """"language"""": """"Python""""""),"""")"),"0.9866207912217474")</f>
        <v>0.9866207912217474</v>
      </c>
      <c r="AA19" s="20" t="str">
        <f t="shared" si="1"/>
        <v>data-mining, data-science, document-similarity, fasttext, gensim, information-retrieval, machine-learning, natural-language-processing, neural-network, nlp, python, text-summarization, topic-modeling, word-embeddings, word-similarity, word2vec</v>
      </c>
      <c r="AB19" s="14">
        <v>56.0</v>
      </c>
      <c r="AC19" s="21">
        <v>2248.0</v>
      </c>
      <c r="AD19" s="22">
        <v>2934.0</v>
      </c>
      <c r="AE19" s="23">
        <v>5513.0</v>
      </c>
      <c r="AF19" s="24">
        <f t="shared" si="2"/>
        <v>0.5321966262</v>
      </c>
      <c r="AG19" s="27" t="s">
        <v>204</v>
      </c>
    </row>
    <row r="20">
      <c r="A20" s="25">
        <f t="shared" si="3"/>
        <v>18</v>
      </c>
      <c r="B20" s="15" t="s">
        <v>205</v>
      </c>
      <c r="C20" s="15" t="str">
        <f>IFERROR(__xludf.DUMMYFUNCTION("SPLIT(B20, ""/"")"),"spotify")</f>
        <v>spotify</v>
      </c>
      <c r="D20" s="15" t="str">
        <f>IFERROR(__xludf.DUMMYFUNCTION("""COMPUTED_VALUE"""),"luigi")</f>
        <v>luigi</v>
      </c>
      <c r="E20" s="15" t="s">
        <v>206</v>
      </c>
      <c r="F20" s="16" t="s">
        <v>207</v>
      </c>
      <c r="G20" s="15">
        <v>10661.0</v>
      </c>
      <c r="H20" s="15">
        <v>511.0</v>
      </c>
      <c r="I20" s="15">
        <v>9772.0</v>
      </c>
      <c r="J20" s="15" t="s">
        <v>208</v>
      </c>
      <c r="K20" s="17">
        <v>3722.0</v>
      </c>
      <c r="L20" s="17">
        <v>364.0</v>
      </c>
      <c r="M20" s="15" t="s">
        <v>209</v>
      </c>
      <c r="N20" s="18">
        <v>41172.0</v>
      </c>
      <c r="O20" s="18">
        <v>43454.0</v>
      </c>
      <c r="P20" s="15">
        <v>68.0</v>
      </c>
      <c r="Q20" s="17">
        <v>44.0</v>
      </c>
      <c r="R20" s="17" t="s">
        <v>210</v>
      </c>
      <c r="S20" s="17" t="s">
        <v>211</v>
      </c>
      <c r="T20" s="17" t="s">
        <v>212</v>
      </c>
      <c r="U20" s="17" t="s">
        <v>213</v>
      </c>
      <c r="V20" s="17" t="s">
        <v>214</v>
      </c>
      <c r="W20" s="17">
        <v>0.901384766</v>
      </c>
      <c r="X20" s="17">
        <v>2012803.0</v>
      </c>
      <c r="Y20" s="19">
        <v>75.0</v>
      </c>
      <c r="Z20" s="20" t="str">
        <f>IFERROR(__xludf.DUMMYFUNCTION("IFERROR(REGEXEXTRACT(M20,""""""ratio"""": (\d+.\d+), """"language"""": """"Python""""""),"""")"),"0.9013847664051962")</f>
        <v>0.9013847664051962</v>
      </c>
      <c r="AA20" s="20" t="str">
        <f t="shared" si="1"/>
        <v>hadoop, luigi, orchestration-framework, python, scheduling</v>
      </c>
      <c r="AB20" s="14">
        <v>163.0</v>
      </c>
      <c r="AC20" s="21">
        <v>6161.0</v>
      </c>
      <c r="AD20" s="22">
        <v>6764.0</v>
      </c>
      <c r="AE20" s="23">
        <v>17155.0</v>
      </c>
      <c r="AF20" s="24">
        <f t="shared" si="2"/>
        <v>0.3942873798</v>
      </c>
      <c r="AG20" s="14" t="s">
        <v>215</v>
      </c>
    </row>
    <row r="21">
      <c r="A21" s="25">
        <f t="shared" si="3"/>
        <v>19</v>
      </c>
      <c r="B21" s="15" t="s">
        <v>216</v>
      </c>
      <c r="C21" s="15" t="str">
        <f>IFERROR(__xludf.DUMMYFUNCTION("SPLIT(B21, ""/"")"),"matplotlib")</f>
        <v>matplotlib</v>
      </c>
      <c r="D21" s="15" t="str">
        <f>IFERROR(__xludf.DUMMYFUNCTION("""COMPUTED_VALUE"""),"matplotlib")</f>
        <v>matplotlib</v>
      </c>
      <c r="E21" s="15" t="s">
        <v>217</v>
      </c>
      <c r="F21" s="16" t="s">
        <v>218</v>
      </c>
      <c r="G21" s="15">
        <v>8404.0</v>
      </c>
      <c r="H21" s="15">
        <v>532.0</v>
      </c>
      <c r="I21" s="15">
        <v>340073.0</v>
      </c>
      <c r="J21" s="15" t="s">
        <v>89</v>
      </c>
      <c r="K21" s="17">
        <v>28144.0</v>
      </c>
      <c r="L21" s="17">
        <v>433.0</v>
      </c>
      <c r="M21" s="15" t="s">
        <v>219</v>
      </c>
      <c r="N21" s="18">
        <v>40593.0</v>
      </c>
      <c r="O21" s="18">
        <v>43458.0</v>
      </c>
      <c r="P21" s="15">
        <v>1493.0</v>
      </c>
      <c r="Q21" s="17">
        <v>76.0</v>
      </c>
      <c r="R21" s="17" t="s">
        <v>220</v>
      </c>
      <c r="S21" s="17" t="s">
        <v>221</v>
      </c>
      <c r="T21" s="17" t="s">
        <v>222</v>
      </c>
      <c r="U21" s="17" t="s">
        <v>223</v>
      </c>
      <c r="V21" s="17" t="s">
        <v>224</v>
      </c>
      <c r="W21" s="17">
        <v>0.879203644</v>
      </c>
      <c r="X21" s="17">
        <v>6329067.0</v>
      </c>
      <c r="Y21" s="19">
        <v>94.0</v>
      </c>
      <c r="Z21" s="20" t="str">
        <f>IFERROR(__xludf.DUMMYFUNCTION("IFERROR(REGEXEXTRACT(M21,""""""ratio"""": (\d+.\d+), """"language"""": """"Python""""""),"""")"),"0.8792036435791447")</f>
        <v>0.8792036435791447</v>
      </c>
      <c r="AA21" s="20" t="str">
        <f t="shared" si="1"/>
        <v/>
      </c>
      <c r="AB21" s="14">
        <v>854.0</v>
      </c>
      <c r="AC21" s="21">
        <v>39816.0</v>
      </c>
      <c r="AD21" s="22">
        <v>61005.0</v>
      </c>
      <c r="AE21" s="23">
        <v>118108.0</v>
      </c>
      <c r="AF21" s="24">
        <f t="shared" si="2"/>
        <v>0.5165187794</v>
      </c>
      <c r="AG21" s="14" t="s">
        <v>225</v>
      </c>
    </row>
    <row r="22">
      <c r="A22" s="25">
        <f t="shared" si="3"/>
        <v>20</v>
      </c>
      <c r="B22" s="15" t="s">
        <v>226</v>
      </c>
      <c r="C22" s="15" t="str">
        <f>IFERROR(__xludf.DUMMYFUNCTION("SPLIT(B22, ""/"")"),"MongoEngine")</f>
        <v>MongoEngine</v>
      </c>
      <c r="D22" s="15" t="str">
        <f>IFERROR(__xludf.DUMMYFUNCTION("""COMPUTED_VALUE"""),"mongoengine")</f>
        <v>mongoengine</v>
      </c>
      <c r="E22" s="15" t="s">
        <v>227</v>
      </c>
      <c r="F22" s="16" t="s">
        <v>228</v>
      </c>
      <c r="G22" s="15">
        <v>2553.0</v>
      </c>
      <c r="H22" s="15">
        <v>142.0</v>
      </c>
      <c r="I22" s="15">
        <v>6430.0</v>
      </c>
      <c r="J22" s="15" t="s">
        <v>229</v>
      </c>
      <c r="K22" s="17">
        <v>3199.0</v>
      </c>
      <c r="L22" s="17">
        <v>257.0</v>
      </c>
      <c r="M22" s="15" t="s">
        <v>230</v>
      </c>
      <c r="N22" s="18">
        <v>40973.0</v>
      </c>
      <c r="O22" s="18">
        <v>43458.0</v>
      </c>
      <c r="P22" s="15">
        <v>320.0</v>
      </c>
      <c r="Q22" s="17">
        <v>74.0</v>
      </c>
      <c r="R22" s="17" t="s">
        <v>231</v>
      </c>
      <c r="S22" s="17" t="s">
        <v>232</v>
      </c>
      <c r="T22" s="17" t="s">
        <v>61</v>
      </c>
      <c r="U22" s="17" t="s">
        <v>233</v>
      </c>
      <c r="V22" s="17" t="s">
        <v>234</v>
      </c>
      <c r="W22" s="17">
        <v>0.99901428</v>
      </c>
      <c r="X22" s="17">
        <v>1201995.0</v>
      </c>
      <c r="Y22" s="19">
        <v>81.0</v>
      </c>
      <c r="Z22" s="20" t="str">
        <f>IFERROR(__xludf.DUMMYFUNCTION("IFERROR(REGEXEXTRACT(M22,""""""ratio"""": (\d+.\d+), """"language"""": """"Python""""""),"""")"),"0.9990142796470356")</f>
        <v>0.9990142796470356</v>
      </c>
      <c r="AA22" s="20" t="str">
        <f t="shared" si="1"/>
        <v>mongo, mongodb, mongodb-orm, odm, orm, pymongo, python</v>
      </c>
      <c r="AB22" s="14">
        <v>60.0</v>
      </c>
      <c r="AC22" s="21">
        <v>7563.0</v>
      </c>
      <c r="AD22" s="22">
        <v>4504.0</v>
      </c>
      <c r="AE22" s="23">
        <v>22324.0</v>
      </c>
      <c r="AF22" s="24">
        <f t="shared" si="2"/>
        <v>0.2017559577</v>
      </c>
      <c r="AG22" s="14" t="s">
        <v>235</v>
      </c>
    </row>
    <row r="23">
      <c r="A23" s="25">
        <f t="shared" si="3"/>
        <v>21</v>
      </c>
      <c r="B23" s="15" t="s">
        <v>236</v>
      </c>
      <c r="C23" s="15" t="str">
        <f>IFERROR(__xludf.DUMMYFUNCTION("SPLIT(B23, ""/"")"),"mitmproxy")</f>
        <v>mitmproxy</v>
      </c>
      <c r="D23" s="15" t="str">
        <f>IFERROR(__xludf.DUMMYFUNCTION("""COMPUTED_VALUE"""),"mitmproxy")</f>
        <v>mitmproxy</v>
      </c>
      <c r="E23" s="15" t="s">
        <v>237</v>
      </c>
      <c r="F23" s="16" t="s">
        <v>238</v>
      </c>
      <c r="G23" s="15">
        <v>13531.0</v>
      </c>
      <c r="H23" s="15">
        <v>519.0</v>
      </c>
      <c r="I23" s="15">
        <v>45030.0</v>
      </c>
      <c r="J23" s="15" t="s">
        <v>239</v>
      </c>
      <c r="K23" s="17">
        <v>7984.0</v>
      </c>
      <c r="L23" s="17">
        <v>249.0</v>
      </c>
      <c r="M23" s="15" t="s">
        <v>240</v>
      </c>
      <c r="N23" s="18">
        <v>40225.0</v>
      </c>
      <c r="O23" s="18">
        <v>43453.0</v>
      </c>
      <c r="P23" s="15">
        <v>190.0</v>
      </c>
      <c r="Q23" s="17">
        <v>52.0</v>
      </c>
      <c r="R23" s="17" t="s">
        <v>241</v>
      </c>
      <c r="S23" s="17" t="s">
        <v>242</v>
      </c>
      <c r="T23" s="17" t="s">
        <v>61</v>
      </c>
      <c r="U23" s="17" t="s">
        <v>243</v>
      </c>
      <c r="V23" s="17" t="s">
        <v>244</v>
      </c>
      <c r="W23" s="17">
        <v>0.850290398</v>
      </c>
      <c r="X23" s="17">
        <v>1812002.0</v>
      </c>
      <c r="Y23" s="19">
        <v>106.0</v>
      </c>
      <c r="Z23" s="20" t="str">
        <f>IFERROR(__xludf.DUMMYFUNCTION("IFERROR(REGEXEXTRACT(M23,""""""ratio"""": (\d+.\d+), """"language"""": """"Python""""""),"""")"),"0.8502903982517448")</f>
        <v>0.8502903982517448</v>
      </c>
      <c r="AA23" s="20" t="str">
        <f t="shared" si="1"/>
        <v>http, http2, man-in-the-middle, proxy, python, security, ssl, tls, websocket</v>
      </c>
      <c r="AB23" s="14">
        <v>449.0</v>
      </c>
      <c r="AC23" s="21">
        <v>9779.0</v>
      </c>
      <c r="AD23" s="22">
        <v>5355.0</v>
      </c>
      <c r="AE23" s="23">
        <v>42209.0</v>
      </c>
      <c r="AF23" s="24">
        <f t="shared" si="2"/>
        <v>0.1268686773</v>
      </c>
      <c r="AG23" s="14" t="s">
        <v>245</v>
      </c>
    </row>
    <row r="24">
      <c r="A24" s="25">
        <f t="shared" si="3"/>
        <v>22</v>
      </c>
      <c r="B24" s="15" t="s">
        <v>246</v>
      </c>
      <c r="C24" s="15" t="str">
        <f>IFERROR(__xludf.DUMMYFUNCTION("SPLIT(B24, ""/"")"),"mongodb")</f>
        <v>mongodb</v>
      </c>
      <c r="D24" s="15" t="str">
        <f>IFERROR(__xludf.DUMMYFUNCTION("""COMPUTED_VALUE"""),"mongo-python-driver")</f>
        <v>mongo-python-driver</v>
      </c>
      <c r="E24" s="15" t="s">
        <v>247</v>
      </c>
      <c r="F24" s="16" t="s">
        <v>248</v>
      </c>
      <c r="G24" s="15">
        <v>2605.0</v>
      </c>
      <c r="H24" s="15">
        <v>257.0</v>
      </c>
      <c r="I24" s="15">
        <v>13354.0</v>
      </c>
      <c r="J24" s="15" t="s">
        <v>89</v>
      </c>
      <c r="K24" s="17">
        <v>4181.0</v>
      </c>
      <c r="L24" s="17">
        <v>132.0</v>
      </c>
      <c r="M24" s="15" t="s">
        <v>249</v>
      </c>
      <c r="N24" s="18">
        <v>39828.0</v>
      </c>
      <c r="O24" s="18">
        <v>43458.0</v>
      </c>
      <c r="P24" s="15">
        <v>7.0</v>
      </c>
      <c r="Q24" s="17">
        <v>117.0</v>
      </c>
      <c r="R24" s="17" t="s">
        <v>250</v>
      </c>
      <c r="S24" s="17" t="s">
        <v>251</v>
      </c>
      <c r="T24" s="17" t="s">
        <v>212</v>
      </c>
      <c r="U24" s="17" t="s">
        <v>252</v>
      </c>
      <c r="V24" s="17" t="s">
        <v>253</v>
      </c>
      <c r="W24" s="17">
        <v>0.908537703</v>
      </c>
      <c r="X24" s="17">
        <v>2259526.0</v>
      </c>
      <c r="Y24" s="19">
        <v>119.0</v>
      </c>
      <c r="Z24" s="20" t="str">
        <f>IFERROR(__xludf.DUMMYFUNCTION("IFERROR(REGEXEXTRACT(M24,""""""ratio"""": (\d+.\d+), """"language"""": """"Python""""""),"""")"),"0.9085377033782175")</f>
        <v>0.9085377033782175</v>
      </c>
      <c r="AA24" s="20" t="str">
        <f t="shared" si="1"/>
        <v/>
      </c>
      <c r="AB24" s="14">
        <v>150.0</v>
      </c>
      <c r="AC24" s="21">
        <v>10447.0</v>
      </c>
      <c r="AD24" s="22">
        <v>12690.0</v>
      </c>
      <c r="AE24" s="23">
        <v>37306.0</v>
      </c>
      <c r="AF24" s="24">
        <f t="shared" si="2"/>
        <v>0.3401597598</v>
      </c>
      <c r="AG24" s="14" t="s">
        <v>254</v>
      </c>
    </row>
    <row r="25">
      <c r="A25" s="25">
        <f t="shared" si="3"/>
        <v>23</v>
      </c>
      <c r="B25" s="15" t="s">
        <v>255</v>
      </c>
      <c r="C25" s="15" t="str">
        <f>IFERROR(__xludf.DUMMYFUNCTION("SPLIT(B25, ""/"")"),"mopidy")</f>
        <v>mopidy</v>
      </c>
      <c r="D25" s="15" t="str">
        <f>IFERROR(__xludf.DUMMYFUNCTION("""COMPUTED_VALUE"""),"mopidy")</f>
        <v>mopidy</v>
      </c>
      <c r="E25" s="15" t="s">
        <v>256</v>
      </c>
      <c r="F25" s="16" t="s">
        <v>257</v>
      </c>
      <c r="G25" s="15">
        <v>5564.0</v>
      </c>
      <c r="H25" s="15">
        <v>237.0</v>
      </c>
      <c r="I25" s="15">
        <v>21808.0</v>
      </c>
      <c r="J25" s="15" t="s">
        <v>258</v>
      </c>
      <c r="K25" s="17">
        <v>7715.0</v>
      </c>
      <c r="L25" s="17">
        <v>104.0</v>
      </c>
      <c r="M25" s="15" t="s">
        <v>259</v>
      </c>
      <c r="N25" s="18">
        <v>40170.0</v>
      </c>
      <c r="O25" s="18">
        <v>43457.0</v>
      </c>
      <c r="P25" s="15">
        <v>208.0</v>
      </c>
      <c r="Q25" s="17">
        <v>60.0</v>
      </c>
      <c r="R25" s="17" t="s">
        <v>260</v>
      </c>
      <c r="S25" s="17" t="s">
        <v>261</v>
      </c>
      <c r="T25" s="17" t="s">
        <v>212</v>
      </c>
      <c r="U25" s="17" t="s">
        <v>262</v>
      </c>
      <c r="V25" s="17" t="s">
        <v>263</v>
      </c>
      <c r="W25" s="17">
        <v>0.997971557</v>
      </c>
      <c r="X25" s="17">
        <v>1251620.0</v>
      </c>
      <c r="Y25" s="19">
        <v>108.0</v>
      </c>
      <c r="Z25" s="20" t="str">
        <f>IFERROR(__xludf.DUMMYFUNCTION("IFERROR(REGEXEXTRACT(M25,""""""ratio"""": (\d+.\d+), """"language"""": """"Python""""""),"""")"),"0.9979715571488258")</f>
        <v>0.9979715571488258</v>
      </c>
      <c r="AA25" s="20" t="str">
        <f t="shared" si="1"/>
        <v>mopidy, music-player, python</v>
      </c>
      <c r="AB25" s="14">
        <v>192.0</v>
      </c>
      <c r="AC25" s="21">
        <v>8711.0</v>
      </c>
      <c r="AD25" s="22">
        <v>4281.0</v>
      </c>
      <c r="AE25" s="23">
        <v>23856.0</v>
      </c>
      <c r="AF25" s="24">
        <f t="shared" si="2"/>
        <v>0.1794517103</v>
      </c>
      <c r="AG25" s="14" t="s">
        <v>264</v>
      </c>
    </row>
    <row r="26">
      <c r="A26" s="25">
        <f t="shared" si="3"/>
        <v>24</v>
      </c>
      <c r="B26" s="15" t="s">
        <v>265</v>
      </c>
      <c r="C26" s="15" t="str">
        <f>IFERROR(__xludf.DUMMYFUNCTION("SPLIT(B26, ""/"")"),"networkx")</f>
        <v>networkx</v>
      </c>
      <c r="D26" s="15" t="str">
        <f>IFERROR(__xludf.DUMMYFUNCTION("""COMPUTED_VALUE"""),"networkx")</f>
        <v>networkx</v>
      </c>
      <c r="E26" s="15" t="s">
        <v>266</v>
      </c>
      <c r="F26" s="16" t="s">
        <v>267</v>
      </c>
      <c r="G26" s="15">
        <v>5014.0</v>
      </c>
      <c r="H26" s="15">
        <v>259.0</v>
      </c>
      <c r="I26" s="15">
        <v>13168.0</v>
      </c>
      <c r="J26" s="15" t="s">
        <v>268</v>
      </c>
      <c r="K26" s="17">
        <v>5642.0</v>
      </c>
      <c r="L26" s="17">
        <v>271.0</v>
      </c>
      <c r="M26" s="15" t="s">
        <v>269</v>
      </c>
      <c r="N26" s="18">
        <v>40427.0</v>
      </c>
      <c r="O26" s="18">
        <v>43458.0</v>
      </c>
      <c r="P26" s="15">
        <v>225.0</v>
      </c>
      <c r="Q26" s="17">
        <v>52.0</v>
      </c>
      <c r="R26" s="17" t="s">
        <v>270</v>
      </c>
      <c r="S26" s="17" t="s">
        <v>271</v>
      </c>
      <c r="T26" s="17" t="s">
        <v>72</v>
      </c>
      <c r="U26" s="17" t="s">
        <v>272</v>
      </c>
      <c r="V26" s="17" t="s">
        <v>273</v>
      </c>
      <c r="W26" s="17">
        <v>0.997484469</v>
      </c>
      <c r="X26" s="17">
        <v>4129467.0</v>
      </c>
      <c r="Y26" s="19">
        <v>99.0</v>
      </c>
      <c r="Z26" s="20" t="str">
        <f>IFERROR(__xludf.DUMMYFUNCTION("IFERROR(REGEXEXTRACT(M26,""""""ratio"""": (\d+.\d+), """"language"""": """"Python""""""),"""")"),"0.9974844687564691")</f>
        <v>0.9974844687564691</v>
      </c>
      <c r="AA26" s="20" t="str">
        <f t="shared" si="1"/>
        <v>complex-networks, graph-algorithms, graph-analysis, graph-generation, graph-theory, graph-visualization, python</v>
      </c>
      <c r="AB26" s="14">
        <v>537.0</v>
      </c>
      <c r="AC26" s="21">
        <v>20649.0</v>
      </c>
      <c r="AD26" s="22">
        <v>44977.0</v>
      </c>
      <c r="AE26" s="23">
        <v>58334.0</v>
      </c>
      <c r="AF26" s="24">
        <f t="shared" si="2"/>
        <v>0.771025474</v>
      </c>
      <c r="AG26" s="14" t="s">
        <v>274</v>
      </c>
    </row>
    <row r="27">
      <c r="A27" s="25">
        <f t="shared" si="3"/>
        <v>25</v>
      </c>
      <c r="B27" s="15" t="s">
        <v>275</v>
      </c>
      <c r="C27" s="15" t="str">
        <f>IFERROR(__xludf.DUMMYFUNCTION("SPLIT(B27, ""/"")"),"paramiko")</f>
        <v>paramiko</v>
      </c>
      <c r="D27" s="15" t="str">
        <f>IFERROR(__xludf.DUMMYFUNCTION("""COMPUTED_VALUE"""),"paramiko")</f>
        <v>paramiko</v>
      </c>
      <c r="E27" s="15" t="s">
        <v>276</v>
      </c>
      <c r="F27" s="16" t="s">
        <v>277</v>
      </c>
      <c r="G27" s="15">
        <v>4913.0</v>
      </c>
      <c r="H27" s="15">
        <v>327.0</v>
      </c>
      <c r="I27" s="15">
        <v>7246.0</v>
      </c>
      <c r="J27" s="15" t="s">
        <v>89</v>
      </c>
      <c r="K27" s="17">
        <v>3230.0</v>
      </c>
      <c r="L27" s="17">
        <v>106.0</v>
      </c>
      <c r="M27" s="15" t="s">
        <v>278</v>
      </c>
      <c r="N27" s="18">
        <v>39846.0</v>
      </c>
      <c r="O27" s="18">
        <v>43457.0</v>
      </c>
      <c r="P27" s="15">
        <v>532.0</v>
      </c>
      <c r="Q27" s="17">
        <v>155.0</v>
      </c>
      <c r="R27" s="17" t="s">
        <v>279</v>
      </c>
      <c r="S27" s="17" t="s">
        <v>280</v>
      </c>
      <c r="T27" s="17" t="s">
        <v>201</v>
      </c>
      <c r="U27" s="17" t="s">
        <v>281</v>
      </c>
      <c r="V27" s="17" t="s">
        <v>282</v>
      </c>
      <c r="W27" s="17">
        <v>1.0</v>
      </c>
      <c r="X27" s="17">
        <v>905481.0</v>
      </c>
      <c r="Y27" s="19">
        <v>118.0</v>
      </c>
      <c r="Z27" s="20" t="str">
        <f>IFERROR(__xludf.DUMMYFUNCTION("IFERROR(REGEXEXTRACT(M27,""""""ratio"""": (\d+.\d+), """"language"""": """"Python""""""),"""")"),"1.0")</f>
        <v>1.0</v>
      </c>
      <c r="AA27" s="20" t="str">
        <f t="shared" si="1"/>
        <v/>
      </c>
      <c r="AB27" s="14">
        <v>77.0</v>
      </c>
      <c r="AC27" s="21">
        <v>2969.0</v>
      </c>
      <c r="AD27" s="22">
        <v>6883.0</v>
      </c>
      <c r="AE27" s="23">
        <v>12946.0</v>
      </c>
      <c r="AF27" s="24">
        <f t="shared" si="2"/>
        <v>0.5316700139</v>
      </c>
      <c r="AG27" s="14" t="s">
        <v>283</v>
      </c>
    </row>
    <row r="28">
      <c r="A28" s="25">
        <f t="shared" si="3"/>
        <v>26</v>
      </c>
      <c r="B28" s="15" t="s">
        <v>284</v>
      </c>
      <c r="C28" s="15" t="str">
        <f>IFERROR(__xludf.DUMMYFUNCTION("SPLIT(B28, ""/"")"),"openstack")</f>
        <v>openstack</v>
      </c>
      <c r="D28" s="15" t="str">
        <f>IFERROR(__xludf.DUMMYFUNCTION("""COMPUTED_VALUE"""),"nova")</f>
        <v>nova</v>
      </c>
      <c r="E28" s="15" t="s">
        <v>285</v>
      </c>
      <c r="F28" s="16" t="s">
        <v>286</v>
      </c>
      <c r="G28" s="15">
        <v>2379.0</v>
      </c>
      <c r="H28" s="15">
        <v>467.0</v>
      </c>
      <c r="I28" s="15">
        <v>930490.0</v>
      </c>
      <c r="J28" s="15" t="s">
        <v>287</v>
      </c>
      <c r="K28" s="17">
        <v>53102.0</v>
      </c>
      <c r="L28" s="17">
        <v>322.0</v>
      </c>
      <c r="M28" s="15" t="s">
        <v>288</v>
      </c>
      <c r="N28" s="18">
        <v>40381.0</v>
      </c>
      <c r="O28" s="18">
        <v>43459.0</v>
      </c>
      <c r="P28" s="15">
        <v>0.0</v>
      </c>
      <c r="Q28" s="17">
        <v>209.0</v>
      </c>
      <c r="R28" s="17" t="s">
        <v>289</v>
      </c>
      <c r="S28" s="17" t="s">
        <v>290</v>
      </c>
      <c r="T28" s="17" t="s">
        <v>212</v>
      </c>
      <c r="U28" s="17" t="s">
        <v>291</v>
      </c>
      <c r="V28" s="17" t="s">
        <v>292</v>
      </c>
      <c r="W28" s="17">
        <v>0.979859649</v>
      </c>
      <c r="X28" s="17">
        <v>2.277161E7</v>
      </c>
      <c r="Y28" s="19">
        <v>101.0</v>
      </c>
      <c r="Z28" s="20" t="str">
        <f>IFERROR(__xludf.DUMMYFUNCTION("IFERROR(REGEXEXTRACT(M28,""""""ratio"""": (\d+.\d+), """"language"""": """"Python""""""),"""")"),"0.9798596494398693")</f>
        <v>0.9798596494398693</v>
      </c>
      <c r="AA28" s="20" t="str">
        <f t="shared" si="1"/>
        <v>api-server, compute-starter-kit</v>
      </c>
      <c r="AB28" s="14">
        <v>1476.0</v>
      </c>
      <c r="AC28" s="21">
        <v>73923.0</v>
      </c>
      <c r="AD28" s="22">
        <v>68883.0</v>
      </c>
      <c r="AE28" s="23">
        <v>321764.0</v>
      </c>
      <c r="AF28" s="24">
        <f t="shared" si="2"/>
        <v>0.2140792631</v>
      </c>
      <c r="AG28" s="14" t="s">
        <v>293</v>
      </c>
    </row>
    <row r="29">
      <c r="A29" s="25">
        <f t="shared" si="3"/>
        <v>27</v>
      </c>
      <c r="B29" s="15" t="s">
        <v>294</v>
      </c>
      <c r="C29" s="15" t="str">
        <f>IFERROR(__xludf.DUMMYFUNCTION("SPLIT(B29, ""/"")"),"numba")</f>
        <v>numba</v>
      </c>
      <c r="D29" s="15" t="str">
        <f>IFERROR(__xludf.DUMMYFUNCTION("""COMPUTED_VALUE"""),"numba")</f>
        <v>numba</v>
      </c>
      <c r="E29" s="15" t="s">
        <v>295</v>
      </c>
      <c r="F29" s="16" t="s">
        <v>296</v>
      </c>
      <c r="G29" s="15">
        <v>3688.0</v>
      </c>
      <c r="H29" s="15">
        <v>194.0</v>
      </c>
      <c r="I29" s="15">
        <v>48888.0</v>
      </c>
      <c r="J29" s="15" t="s">
        <v>89</v>
      </c>
      <c r="K29" s="17">
        <v>12788.0</v>
      </c>
      <c r="L29" s="17">
        <v>107.0</v>
      </c>
      <c r="M29" s="15" t="s">
        <v>297</v>
      </c>
      <c r="N29" s="18">
        <v>40976.0</v>
      </c>
      <c r="O29" s="18">
        <v>43458.0</v>
      </c>
      <c r="P29" s="15">
        <v>654.0</v>
      </c>
      <c r="Q29" s="17">
        <v>120.0</v>
      </c>
      <c r="R29" s="17" t="s">
        <v>298</v>
      </c>
      <c r="S29" s="17" t="s">
        <v>299</v>
      </c>
      <c r="T29" s="17" t="s">
        <v>300</v>
      </c>
      <c r="U29" s="17" t="s">
        <v>301</v>
      </c>
      <c r="V29" s="17" t="s">
        <v>302</v>
      </c>
      <c r="W29" s="17">
        <v>0.921004043</v>
      </c>
      <c r="X29" s="17">
        <v>5866653.0</v>
      </c>
      <c r="Y29" s="19">
        <v>81.0</v>
      </c>
      <c r="Z29" s="20" t="str">
        <f>IFERROR(__xludf.DUMMYFUNCTION("IFERROR(REGEXEXTRACT(M29,""""""ratio"""": (\d+.\d+), """"language"""": """"Python""""""),"""")"),"0.9210040432694987")</f>
        <v>0.9210040432694987</v>
      </c>
      <c r="AA29" s="20" t="str">
        <f t="shared" si="1"/>
        <v/>
      </c>
      <c r="AB29" s="14">
        <v>69.0</v>
      </c>
      <c r="AC29" s="21">
        <v>1965.0</v>
      </c>
      <c r="AD29" s="22">
        <v>1550.0</v>
      </c>
      <c r="AE29" s="23">
        <v>7625.0</v>
      </c>
      <c r="AF29" s="24">
        <f t="shared" si="2"/>
        <v>0.2032786885</v>
      </c>
      <c r="AG29" s="14" t="s">
        <v>303</v>
      </c>
    </row>
    <row r="30">
      <c r="A30" s="25">
        <f t="shared" si="3"/>
        <v>28</v>
      </c>
      <c r="B30" s="15" t="s">
        <v>304</v>
      </c>
      <c r="C30" s="15" t="str">
        <f>IFERROR(__xludf.DUMMYFUNCTION("SPLIT(B30, ""/"")"),"pandas-dev")</f>
        <v>pandas-dev</v>
      </c>
      <c r="D30" s="15" t="str">
        <f>IFERROR(__xludf.DUMMYFUNCTION("""COMPUTED_VALUE"""),"pandas")</f>
        <v>pandas</v>
      </c>
      <c r="E30" s="15" t="s">
        <v>305</v>
      </c>
      <c r="F30" s="16" t="s">
        <v>306</v>
      </c>
      <c r="G30" s="15">
        <v>17495.0</v>
      </c>
      <c r="H30" s="15">
        <v>961.0</v>
      </c>
      <c r="I30" s="15">
        <v>140964.0</v>
      </c>
      <c r="J30" s="15" t="s">
        <v>307</v>
      </c>
      <c r="K30" s="17">
        <v>18495.0</v>
      </c>
      <c r="L30" s="17">
        <v>405.0</v>
      </c>
      <c r="M30" s="15" t="s">
        <v>308</v>
      </c>
      <c r="N30" s="18">
        <v>40414.0</v>
      </c>
      <c r="O30" s="18">
        <v>43459.0</v>
      </c>
      <c r="P30" s="15">
        <v>2823.0</v>
      </c>
      <c r="Q30" s="17">
        <v>97.0</v>
      </c>
      <c r="R30" s="17" t="s">
        <v>309</v>
      </c>
      <c r="S30" s="17" t="s">
        <v>310</v>
      </c>
      <c r="T30" s="17" t="s">
        <v>50</v>
      </c>
      <c r="U30" s="17" t="s">
        <v>311</v>
      </c>
      <c r="V30" s="17" t="s">
        <v>312</v>
      </c>
      <c r="W30" s="17">
        <v>0.934207292</v>
      </c>
      <c r="X30" s="17">
        <v>1.4617222E7</v>
      </c>
      <c r="Y30" s="19">
        <v>100.0</v>
      </c>
      <c r="Z30" s="20" t="str">
        <f>IFERROR(__xludf.DUMMYFUNCTION("IFERROR(REGEXEXTRACT(M30,""""""ratio"""": (\d+.\d+), """"language"""": """"Python""""""),"""")"),"0.9342072920619854")</f>
        <v>0.9342072920619854</v>
      </c>
      <c r="AA30" s="20" t="str">
        <f t="shared" si="1"/>
        <v>alignment, data-analysis, flexible, pandas, python</v>
      </c>
      <c r="AB30" s="14">
        <v>736.0</v>
      </c>
      <c r="AC30" s="21">
        <v>76113.0</v>
      </c>
      <c r="AD30" s="22">
        <v>77667.0</v>
      </c>
      <c r="AE30" s="23">
        <v>239227.0</v>
      </c>
      <c r="AF30" s="24">
        <f t="shared" si="2"/>
        <v>0.3246581699</v>
      </c>
      <c r="AG30" s="14" t="s">
        <v>313</v>
      </c>
    </row>
    <row r="31">
      <c r="A31" s="25">
        <f t="shared" si="3"/>
        <v>29</v>
      </c>
      <c r="B31" s="15" t="s">
        <v>314</v>
      </c>
      <c r="C31" s="15" t="str">
        <f>IFERROR(__xludf.DUMMYFUNCTION("SPLIT(B31, ""/"")"),"coleifer")</f>
        <v>coleifer</v>
      </c>
      <c r="D31" s="15" t="str">
        <f>IFERROR(__xludf.DUMMYFUNCTION("""COMPUTED_VALUE"""),"peewee")</f>
        <v>peewee</v>
      </c>
      <c r="E31" s="15" t="s">
        <v>315</v>
      </c>
      <c r="F31" s="16" t="s">
        <v>316</v>
      </c>
      <c r="G31" s="15">
        <v>5924.0</v>
      </c>
      <c r="H31" s="15">
        <v>201.0</v>
      </c>
      <c r="I31" s="15">
        <v>11814.0</v>
      </c>
      <c r="J31" s="15" t="s">
        <v>317</v>
      </c>
      <c r="K31" s="17">
        <v>3842.0</v>
      </c>
      <c r="L31" s="17">
        <v>102.0</v>
      </c>
      <c r="M31" s="15" t="s">
        <v>318</v>
      </c>
      <c r="N31" s="18">
        <v>40462.0</v>
      </c>
      <c r="O31" s="18">
        <v>43454.0</v>
      </c>
      <c r="P31" s="15">
        <v>2.0</v>
      </c>
      <c r="Q31" s="17">
        <v>146.0</v>
      </c>
      <c r="R31" s="17" t="s">
        <v>319</v>
      </c>
      <c r="S31" s="17" t="s">
        <v>320</v>
      </c>
      <c r="T31" s="17" t="s">
        <v>61</v>
      </c>
      <c r="U31" s="17" t="s">
        <v>321</v>
      </c>
      <c r="V31" s="17" t="s">
        <v>322</v>
      </c>
      <c r="W31" s="17">
        <v>0.960445393</v>
      </c>
      <c r="X31" s="17">
        <v>1247778.0</v>
      </c>
      <c r="Y31" s="19">
        <v>98.0</v>
      </c>
      <c r="Z31" s="20" t="str">
        <f>IFERROR(__xludf.DUMMYFUNCTION("IFERROR(REGEXEXTRACT(M31,""""""ratio"""": (\d+.\d+), """"language"""": """"Python""""""),"""")"),"0.9604453934293231")</f>
        <v>0.9604453934293231</v>
      </c>
      <c r="AA31" s="20" t="str">
        <f t="shared" si="1"/>
        <v>dank, gametight, peewee, python, sqlite</v>
      </c>
      <c r="AB31" s="14">
        <v>72.0</v>
      </c>
      <c r="AC31" s="21">
        <v>6810.0</v>
      </c>
      <c r="AD31" s="22">
        <v>1974.0</v>
      </c>
      <c r="AE31" s="23">
        <v>27727.0</v>
      </c>
      <c r="AF31" s="24">
        <f t="shared" si="2"/>
        <v>0.07119414289</v>
      </c>
      <c r="AG31" s="14" t="s">
        <v>323</v>
      </c>
    </row>
    <row r="32">
      <c r="A32" s="25">
        <f t="shared" si="3"/>
        <v>30</v>
      </c>
      <c r="B32" s="15" t="s">
        <v>324</v>
      </c>
      <c r="C32" s="15" t="str">
        <f>IFERROR(__xludf.DUMMYFUNCTION("SPLIT(B32, ""/"")"),"getpelican")</f>
        <v>getpelican</v>
      </c>
      <c r="D32" s="15" t="str">
        <f>IFERROR(__xludf.DUMMYFUNCTION("""COMPUTED_VALUE"""),"pelican")</f>
        <v>pelican</v>
      </c>
      <c r="E32" s="15" t="s">
        <v>325</v>
      </c>
      <c r="F32" s="16" t="s">
        <v>326</v>
      </c>
      <c r="G32" s="15">
        <v>8423.0</v>
      </c>
      <c r="H32" s="15">
        <v>365.0</v>
      </c>
      <c r="I32" s="15">
        <v>5643.0</v>
      </c>
      <c r="J32" s="15" t="s">
        <v>327</v>
      </c>
      <c r="K32" s="17">
        <v>3057.0</v>
      </c>
      <c r="L32" s="17">
        <v>335.0</v>
      </c>
      <c r="M32" s="15" t="s">
        <v>328</v>
      </c>
      <c r="N32" s="18">
        <v>40467.0</v>
      </c>
      <c r="O32" s="18">
        <v>43455.0</v>
      </c>
      <c r="P32" s="15">
        <v>142.0</v>
      </c>
      <c r="Q32" s="17">
        <v>46.0</v>
      </c>
      <c r="R32" s="17" t="s">
        <v>329</v>
      </c>
      <c r="S32" s="17" t="s">
        <v>330</v>
      </c>
      <c r="T32" s="17" t="s">
        <v>331</v>
      </c>
      <c r="U32" s="17" t="s">
        <v>332</v>
      </c>
      <c r="V32" s="17" t="s">
        <v>333</v>
      </c>
      <c r="W32" s="17">
        <v>0.906194756</v>
      </c>
      <c r="X32" s="17">
        <v>490564.0</v>
      </c>
      <c r="Y32" s="19">
        <v>98.0</v>
      </c>
      <c r="Z32" s="20" t="str">
        <f>IFERROR(__xludf.DUMMYFUNCTION("IFERROR(REGEXEXTRACT(M32,""""""ratio"""": (\d+.\d+), """"language"""": """"Python""""""),"""")"),"0.9061947556548966")</f>
        <v>0.9061947556548966</v>
      </c>
      <c r="AA32" s="20" t="str">
        <f t="shared" si="1"/>
        <v>pelican, python, static-site-generator</v>
      </c>
      <c r="AB32" s="14">
        <v>37.0</v>
      </c>
      <c r="AC32" s="21">
        <v>2060.0</v>
      </c>
      <c r="AD32" s="22">
        <v>1346.0</v>
      </c>
      <c r="AE32" s="23">
        <v>9621.0</v>
      </c>
      <c r="AF32" s="24">
        <f t="shared" si="2"/>
        <v>0.1399022971</v>
      </c>
      <c r="AG32" s="14" t="s">
        <v>334</v>
      </c>
    </row>
    <row r="33">
      <c r="A33" s="25">
        <f t="shared" si="3"/>
        <v>31</v>
      </c>
      <c r="B33" s="15" t="s">
        <v>335</v>
      </c>
      <c r="C33" s="15" t="str">
        <f>IFERROR(__xludf.DUMMYFUNCTION("SPLIT(B33, ""/"")"),"pypa")</f>
        <v>pypa</v>
      </c>
      <c r="D33" s="15" t="str">
        <f>IFERROR(__xludf.DUMMYFUNCTION("""COMPUTED_VALUE"""),"pip")</f>
        <v>pip</v>
      </c>
      <c r="E33" s="15" t="s">
        <v>336</v>
      </c>
      <c r="F33" s="16" t="s">
        <v>337</v>
      </c>
      <c r="G33" s="15">
        <v>5068.0</v>
      </c>
      <c r="H33" s="15">
        <v>276.0</v>
      </c>
      <c r="I33" s="15">
        <v>52604.0</v>
      </c>
      <c r="J33" s="15" t="s">
        <v>338</v>
      </c>
      <c r="K33" s="17">
        <v>6776.0</v>
      </c>
      <c r="L33" s="17">
        <v>385.0</v>
      </c>
      <c r="M33" s="15" t="s">
        <v>339</v>
      </c>
      <c r="N33" s="18">
        <v>40608.0</v>
      </c>
      <c r="O33" s="18">
        <v>43458.0</v>
      </c>
      <c r="P33" s="15">
        <v>600.0</v>
      </c>
      <c r="Q33" s="17">
        <v>64.0</v>
      </c>
      <c r="R33" s="17">
        <v>18.1</v>
      </c>
      <c r="S33" s="17" t="s">
        <v>340</v>
      </c>
      <c r="T33" s="17" t="s">
        <v>61</v>
      </c>
      <c r="U33" s="17" t="s">
        <v>341</v>
      </c>
      <c r="V33" s="17" t="s">
        <v>342</v>
      </c>
      <c r="W33" s="17">
        <v>0.995844115</v>
      </c>
      <c r="X33" s="17">
        <v>1224951.0</v>
      </c>
      <c r="Y33" s="19">
        <v>93.0</v>
      </c>
      <c r="Z33" s="20" t="str">
        <f>IFERROR(__xludf.DUMMYFUNCTION("IFERROR(REGEXEXTRACT(M33,""""""ratio"""": (\d+.\d+), """"language"""": """"Python""""""),"""")"),"0.9958441153014114")</f>
        <v>0.9958441153014114</v>
      </c>
      <c r="AA33" s="20" t="str">
        <f t="shared" si="1"/>
        <v>packaging, pip, python</v>
      </c>
      <c r="AB33" s="14">
        <v>431.0</v>
      </c>
      <c r="AC33" s="21">
        <v>16697.0</v>
      </c>
      <c r="AD33" s="22">
        <v>21556.0</v>
      </c>
      <c r="AE33" s="23">
        <v>77670.0</v>
      </c>
      <c r="AF33" s="24">
        <f t="shared" si="2"/>
        <v>0.2775331531</v>
      </c>
      <c r="AG33" s="14" t="s">
        <v>343</v>
      </c>
    </row>
    <row r="34">
      <c r="A34" s="25">
        <f t="shared" si="3"/>
        <v>32</v>
      </c>
      <c r="B34" s="15" t="s">
        <v>344</v>
      </c>
      <c r="C34" s="15" t="str">
        <f>IFERROR(__xludf.DUMMYFUNCTION("SPLIT(B34, ""/"")"),"Pylons")</f>
        <v>Pylons</v>
      </c>
      <c r="D34" s="15" t="str">
        <f>IFERROR(__xludf.DUMMYFUNCTION("""COMPUTED_VALUE"""),"pyramid")</f>
        <v>pyramid</v>
      </c>
      <c r="E34" s="15" t="s">
        <v>345</v>
      </c>
      <c r="F34" s="16" t="s">
        <v>346</v>
      </c>
      <c r="G34" s="15">
        <v>3009.0</v>
      </c>
      <c r="H34" s="15">
        <v>176.0</v>
      </c>
      <c r="I34" s="15">
        <v>23199.0</v>
      </c>
      <c r="J34" s="15" t="s">
        <v>347</v>
      </c>
      <c r="K34" s="17">
        <v>11187.0</v>
      </c>
      <c r="L34" s="17">
        <v>258.0</v>
      </c>
      <c r="M34" s="15" t="s">
        <v>348</v>
      </c>
      <c r="N34" s="18">
        <v>40475.0</v>
      </c>
      <c r="O34" s="18">
        <v>43431.0</v>
      </c>
      <c r="P34" s="15">
        <v>71.0</v>
      </c>
      <c r="Q34" s="17">
        <v>137.0</v>
      </c>
      <c r="R34" s="17" t="s">
        <v>349</v>
      </c>
      <c r="S34" s="17" t="s">
        <v>350</v>
      </c>
      <c r="T34" s="17" t="s">
        <v>72</v>
      </c>
      <c r="U34" s="17" t="s">
        <v>351</v>
      </c>
      <c r="V34" s="17" t="s">
        <v>352</v>
      </c>
      <c r="W34" s="17">
        <v>1.0</v>
      </c>
      <c r="X34" s="17">
        <v>2076106.0</v>
      </c>
      <c r="Y34" s="19">
        <v>97.0</v>
      </c>
      <c r="Z34" s="20" t="str">
        <f>IFERROR(__xludf.DUMMYFUNCTION("IFERROR(REGEXEXTRACT(M34,""""""ratio"""": (\d+.\d+), """"language"""": """"Python""""""),"""")"),"1.0")</f>
        <v>1.0</v>
      </c>
      <c r="AA34" s="20" t="str">
        <f t="shared" si="1"/>
        <v>pylons, pyramid, python, web-framework, wsgi</v>
      </c>
      <c r="AB34" s="14">
        <v>329.0</v>
      </c>
      <c r="AC34" s="21">
        <v>13367.0</v>
      </c>
      <c r="AD34" s="22">
        <v>8893.0</v>
      </c>
      <c r="AE34" s="23">
        <v>46704.0</v>
      </c>
      <c r="AF34" s="24">
        <f t="shared" si="2"/>
        <v>0.1904119561</v>
      </c>
      <c r="AG34" s="14" t="s">
        <v>353</v>
      </c>
    </row>
    <row r="35">
      <c r="A35" s="25">
        <f t="shared" si="3"/>
        <v>33</v>
      </c>
      <c r="B35" s="15" t="s">
        <v>354</v>
      </c>
      <c r="C35" s="15" t="str">
        <f>IFERROR(__xludf.DUMMYFUNCTION("SPLIT(B35, ""/"")"),"ranger")</f>
        <v>ranger</v>
      </c>
      <c r="D35" s="15" t="str">
        <f>IFERROR(__xludf.DUMMYFUNCTION("""COMPUTED_VALUE"""),"ranger")</f>
        <v>ranger</v>
      </c>
      <c r="E35" s="15" t="s">
        <v>355</v>
      </c>
      <c r="F35" s="16" t="s">
        <v>356</v>
      </c>
      <c r="G35" s="15">
        <v>4765.0</v>
      </c>
      <c r="H35" s="15">
        <v>142.0</v>
      </c>
      <c r="I35" s="15">
        <v>8430.0</v>
      </c>
      <c r="J35" s="15" t="s">
        <v>357</v>
      </c>
      <c r="K35" s="17">
        <v>3883.0</v>
      </c>
      <c r="L35" s="17">
        <v>124.0</v>
      </c>
      <c r="M35" s="15" t="s">
        <v>358</v>
      </c>
      <c r="N35" s="18">
        <v>39968.0</v>
      </c>
      <c r="O35" s="18">
        <v>43458.0</v>
      </c>
      <c r="P35" s="15">
        <v>297.0</v>
      </c>
      <c r="Q35" s="17">
        <v>47.0</v>
      </c>
      <c r="R35" s="17" t="s">
        <v>359</v>
      </c>
      <c r="S35" s="17" t="s">
        <v>360</v>
      </c>
      <c r="T35" s="17" t="s">
        <v>39</v>
      </c>
      <c r="U35" s="17" t="s">
        <v>361</v>
      </c>
      <c r="V35" s="17" t="s">
        <v>362</v>
      </c>
      <c r="W35" s="17">
        <v>0.978848144</v>
      </c>
      <c r="X35" s="17">
        <v>596883.0</v>
      </c>
      <c r="Y35" s="19">
        <v>114.0</v>
      </c>
      <c r="Z35" s="20" t="str">
        <f>IFERROR(__xludf.DUMMYFUNCTION("IFERROR(REGEXEXTRACT(M35,""""""ratio"""": (\d+.\d+), """"language"""": """"Python""""""),"""")"),"0.9788481438418055")</f>
        <v>0.9788481438418055</v>
      </c>
      <c r="AA35" s="20" t="str">
        <f t="shared" si="1"/>
        <v>console, file-launcher, file-manager, file-preview, vim</v>
      </c>
      <c r="AB35" s="14">
        <v>100.0</v>
      </c>
      <c r="AC35" s="21">
        <v>3182.0</v>
      </c>
      <c r="AD35" s="22">
        <v>2515.0</v>
      </c>
      <c r="AE35" s="23">
        <v>12546.0</v>
      </c>
      <c r="AF35" s="24">
        <f t="shared" si="2"/>
        <v>0.2004622987</v>
      </c>
      <c r="AG35" s="14" t="s">
        <v>363</v>
      </c>
    </row>
    <row r="36">
      <c r="A36" s="25">
        <f t="shared" si="3"/>
        <v>34</v>
      </c>
      <c r="B36" s="15" t="s">
        <v>364</v>
      </c>
      <c r="C36" s="15" t="str">
        <f>IFERROR(__xludf.DUMMYFUNCTION("SPLIT(B36, ""/"")"),"getsentry")</f>
        <v>getsentry</v>
      </c>
      <c r="D36" s="15" t="str">
        <f>IFERROR(__xludf.DUMMYFUNCTION("""COMPUTED_VALUE"""),"raven-python")</f>
        <v>raven-python</v>
      </c>
      <c r="E36" s="15" t="s">
        <v>365</v>
      </c>
      <c r="F36" s="16" t="s">
        <v>366</v>
      </c>
      <c r="G36" s="15">
        <v>1585.0</v>
      </c>
      <c r="H36" s="15">
        <v>162.0</v>
      </c>
      <c r="I36" s="15">
        <v>5957.0</v>
      </c>
      <c r="J36" s="15" t="s">
        <v>367</v>
      </c>
      <c r="K36" s="17">
        <v>3582.0</v>
      </c>
      <c r="L36" s="17">
        <v>283.0</v>
      </c>
      <c r="M36" s="15" t="s">
        <v>368</v>
      </c>
      <c r="N36" s="18">
        <v>40822.0</v>
      </c>
      <c r="O36" s="18">
        <v>43453.0</v>
      </c>
      <c r="P36" s="15">
        <v>253.0</v>
      </c>
      <c r="Q36" s="17">
        <v>186.0</v>
      </c>
      <c r="R36" s="17" t="s">
        <v>369</v>
      </c>
      <c r="S36" s="17" t="s">
        <v>370</v>
      </c>
      <c r="T36" s="17" t="s">
        <v>50</v>
      </c>
      <c r="U36" s="17" t="s">
        <v>371</v>
      </c>
      <c r="V36" s="17" t="s">
        <v>372</v>
      </c>
      <c r="W36" s="17">
        <v>0.994474895</v>
      </c>
      <c r="X36" s="17">
        <v>473739.0</v>
      </c>
      <c r="Y36" s="19">
        <v>86.0</v>
      </c>
      <c r="Z36" s="20" t="str">
        <f>IFERROR(__xludf.DUMMYFUNCTION("IFERROR(REGEXEXTRACT(M36,""""""ratio"""": (\d+.\d+), """"language"""": """"Python""""""),"""")"),"0.9944748945674695")</f>
        <v>0.9944748945674695</v>
      </c>
      <c r="AA36" s="20" t="str">
        <f t="shared" si="1"/>
        <v>crash-reporting, crash-reports, monitoring, python, sentry, sentry-client</v>
      </c>
      <c r="AB36" s="14">
        <v>41.0</v>
      </c>
      <c r="AC36" s="21">
        <v>538.0</v>
      </c>
      <c r="AD36" s="22">
        <v>575.0</v>
      </c>
      <c r="AE36" s="23">
        <v>1609.0</v>
      </c>
      <c r="AF36" s="24">
        <f t="shared" si="2"/>
        <v>0.3573648229</v>
      </c>
      <c r="AG36" s="14" t="s">
        <v>373</v>
      </c>
    </row>
    <row r="37">
      <c r="A37" s="25">
        <f t="shared" si="3"/>
        <v>35</v>
      </c>
      <c r="B37" s="15" t="s">
        <v>374</v>
      </c>
      <c r="C37" s="15" t="str">
        <f>IFERROR(__xludf.DUMMYFUNCTION("SPLIT(B37, ""/"")"),"saltstack")</f>
        <v>saltstack</v>
      </c>
      <c r="D37" s="15" t="str">
        <f>IFERROR(__xludf.DUMMYFUNCTION("""COMPUTED_VALUE"""),"salt")</f>
        <v>salt</v>
      </c>
      <c r="E37" s="15" t="s">
        <v>375</v>
      </c>
      <c r="F37" s="16" t="s">
        <v>376</v>
      </c>
      <c r="G37" s="15">
        <v>9481.0</v>
      </c>
      <c r="H37" s="15">
        <v>608.0</v>
      </c>
      <c r="I37" s="15">
        <v>425249.0</v>
      </c>
      <c r="J37" s="15" t="s">
        <v>377</v>
      </c>
      <c r="K37" s="17">
        <v>101678.0</v>
      </c>
      <c r="L37" s="17">
        <v>338.0</v>
      </c>
      <c r="M37" s="15" t="s">
        <v>378</v>
      </c>
      <c r="N37" s="18">
        <v>40594.0</v>
      </c>
      <c r="O37" s="18">
        <v>43459.0</v>
      </c>
      <c r="P37" s="15">
        <v>2336.0</v>
      </c>
      <c r="Q37" s="17">
        <v>173.0</v>
      </c>
      <c r="R37" s="17" t="s">
        <v>379</v>
      </c>
      <c r="S37" s="17" t="s">
        <v>380</v>
      </c>
      <c r="T37" s="17" t="s">
        <v>212</v>
      </c>
      <c r="U37" s="17" t="s">
        <v>381</v>
      </c>
      <c r="V37" s="17" t="s">
        <v>382</v>
      </c>
      <c r="W37" s="17">
        <v>0.980191839</v>
      </c>
      <c r="X37" s="17">
        <v>3.4415103E7</v>
      </c>
      <c r="Y37" s="19">
        <v>94.0</v>
      </c>
      <c r="Z37" s="20" t="str">
        <f>IFERROR(__xludf.DUMMYFUNCTION("IFERROR(REGEXEXTRACT(M37,""""""ratio"""": (\d+.\d+), """"language"""": """"Python""""""),"""")"),"0.9801918390465734")</f>
        <v>0.9801918390465734</v>
      </c>
      <c r="AA37" s="20" t="str">
        <f t="shared" si="1"/>
        <v>cloud-management, cloud-providers, cloud-provisioning, configuration-management, event-management, event-stream, infrastructure-management, python, remote-execution, zeromq</v>
      </c>
      <c r="AB37" s="14">
        <v>2560.0</v>
      </c>
      <c r="AC37" s="21">
        <v>172838.0</v>
      </c>
      <c r="AD37" s="22">
        <v>270502.0</v>
      </c>
      <c r="AE37" s="23">
        <v>531895.0</v>
      </c>
      <c r="AF37" s="24">
        <f t="shared" si="2"/>
        <v>0.5085627802</v>
      </c>
      <c r="AG37" s="14" t="s">
        <v>383</v>
      </c>
    </row>
    <row r="38">
      <c r="A38" s="25">
        <f t="shared" si="3"/>
        <v>36</v>
      </c>
      <c r="B38" s="15" t="s">
        <v>384</v>
      </c>
      <c r="C38" s="15" t="str">
        <f>IFERROR(__xludf.DUMMYFUNCTION("SPLIT(B38, ""/"")"),"scikit-image")</f>
        <v>scikit-image</v>
      </c>
      <c r="D38" s="15" t="str">
        <f>IFERROR(__xludf.DUMMYFUNCTION("""COMPUTED_VALUE"""),"scikit-image")</f>
        <v>scikit-image</v>
      </c>
      <c r="E38" s="15" t="s">
        <v>385</v>
      </c>
      <c r="F38" s="16" t="s">
        <v>386</v>
      </c>
      <c r="G38" s="15">
        <v>2717.0</v>
      </c>
      <c r="H38" s="15">
        <v>178.0</v>
      </c>
      <c r="I38" s="15">
        <v>56475.0</v>
      </c>
      <c r="J38" s="15" t="s">
        <v>387</v>
      </c>
      <c r="K38" s="17">
        <v>10526.0</v>
      </c>
      <c r="L38" s="17">
        <v>290.0</v>
      </c>
      <c r="M38" s="15" t="s">
        <v>388</v>
      </c>
      <c r="N38" s="18">
        <v>40731.0</v>
      </c>
      <c r="O38" s="18">
        <v>43458.0</v>
      </c>
      <c r="P38" s="15">
        <v>504.0</v>
      </c>
      <c r="Q38" s="17">
        <v>51.0</v>
      </c>
      <c r="R38" s="17" t="s">
        <v>389</v>
      </c>
      <c r="S38" s="17" t="s">
        <v>390</v>
      </c>
      <c r="T38" s="17" t="s">
        <v>72</v>
      </c>
      <c r="U38" s="17" t="s">
        <v>391</v>
      </c>
      <c r="V38" s="17" t="s">
        <v>392</v>
      </c>
      <c r="W38" s="17">
        <v>0.90840858</v>
      </c>
      <c r="X38" s="17">
        <v>2880282.0</v>
      </c>
      <c r="Y38" s="19">
        <v>89.0</v>
      </c>
      <c r="Z38" s="20" t="str">
        <f>IFERROR(__xludf.DUMMYFUNCTION("IFERROR(REGEXEXTRACT(M38,""""""ratio"""": (\d+.\d+), """"language"""": """"Python""""""),"""")"),"0.9084085798359348")</f>
        <v>0.9084085798359348</v>
      </c>
      <c r="AA38" s="20" t="str">
        <f t="shared" si="1"/>
        <v>computer-vision, image-processing, python</v>
      </c>
      <c r="AB38" s="14">
        <v>446.0</v>
      </c>
      <c r="AC38" s="21">
        <v>15185.0</v>
      </c>
      <c r="AD38" s="22">
        <v>25948.0</v>
      </c>
      <c r="AE38" s="23">
        <v>41309.0</v>
      </c>
      <c r="AF38" s="24">
        <f t="shared" si="2"/>
        <v>0.628143988</v>
      </c>
      <c r="AG38" s="14" t="s">
        <v>393</v>
      </c>
    </row>
    <row r="39">
      <c r="A39" s="25">
        <f t="shared" si="3"/>
        <v>37</v>
      </c>
      <c r="B39" s="15" t="s">
        <v>394</v>
      </c>
      <c r="C39" s="15" t="str">
        <f>IFERROR(__xludf.DUMMYFUNCTION("SPLIT(B39, ""/"")"),"scikit-learn")</f>
        <v>scikit-learn</v>
      </c>
      <c r="D39" s="15" t="str">
        <f>IFERROR(__xludf.DUMMYFUNCTION("""COMPUTED_VALUE"""),"scikit-learn")</f>
        <v>scikit-learn</v>
      </c>
      <c r="E39" s="15" t="s">
        <v>395</v>
      </c>
      <c r="F39" s="16" t="s">
        <v>396</v>
      </c>
      <c r="G39" s="15">
        <v>32458.0</v>
      </c>
      <c r="H39" s="15">
        <v>2222.0</v>
      </c>
      <c r="I39" s="15">
        <v>98136.0</v>
      </c>
      <c r="J39" s="15" t="s">
        <v>397</v>
      </c>
      <c r="K39" s="17">
        <v>23533.0</v>
      </c>
      <c r="L39" s="17">
        <v>413.0</v>
      </c>
      <c r="M39" s="15" t="s">
        <v>398</v>
      </c>
      <c r="N39" s="18">
        <v>40407.0</v>
      </c>
      <c r="O39" s="18">
        <v>43459.0</v>
      </c>
      <c r="P39" s="15">
        <v>1861.0</v>
      </c>
      <c r="Q39" s="17">
        <v>91.0</v>
      </c>
      <c r="R39" s="17" t="s">
        <v>399</v>
      </c>
      <c r="S39" s="17" t="s">
        <v>400</v>
      </c>
      <c r="T39" s="17" t="s">
        <v>72</v>
      </c>
      <c r="U39" s="17" t="s">
        <v>401</v>
      </c>
      <c r="V39" s="17" t="s">
        <v>402</v>
      </c>
      <c r="W39" s="17">
        <v>0.927652789</v>
      </c>
      <c r="X39" s="17">
        <v>8161005.0</v>
      </c>
      <c r="Y39" s="19">
        <v>100.0</v>
      </c>
      <c r="Z39" s="20" t="str">
        <f>IFERROR(__xludf.DUMMYFUNCTION("IFERROR(REGEXEXTRACT(M39,""""""ratio"""": (\d+.\d+), """"language"""": """"Python""""""),"""")"),"0.9276527886742086")</f>
        <v>0.9276527886742086</v>
      </c>
      <c r="AA39" s="20" t="str">
        <f t="shared" si="1"/>
        <v>data-analysis, data-science, machine-learning, python, statistics</v>
      </c>
      <c r="AB39" s="14">
        <v>714.0</v>
      </c>
      <c r="AC39" s="21">
        <v>44218.0</v>
      </c>
      <c r="AD39" s="22">
        <v>69676.0</v>
      </c>
      <c r="AE39" s="23">
        <v>116582.0</v>
      </c>
      <c r="AF39" s="24">
        <f t="shared" si="2"/>
        <v>0.5976565851</v>
      </c>
      <c r="AG39" s="14" t="s">
        <v>403</v>
      </c>
    </row>
    <row r="40">
      <c r="A40" s="25">
        <f t="shared" si="3"/>
        <v>38</v>
      </c>
      <c r="B40" s="15" t="s">
        <v>404</v>
      </c>
      <c r="C40" s="15" t="str">
        <f>IFERROR(__xludf.DUMMYFUNCTION("SPLIT(B40, ""/"")"),"scrapy")</f>
        <v>scrapy</v>
      </c>
      <c r="D40" s="15" t="str">
        <f>IFERROR(__xludf.DUMMYFUNCTION("""COMPUTED_VALUE"""),"scrapy")</f>
        <v>scrapy</v>
      </c>
      <c r="E40" s="15" t="s">
        <v>405</v>
      </c>
      <c r="F40" s="16" t="s">
        <v>406</v>
      </c>
      <c r="G40" s="15">
        <v>30626.0</v>
      </c>
      <c r="H40" s="15">
        <v>1847.0</v>
      </c>
      <c r="I40" s="15">
        <v>16519.0</v>
      </c>
      <c r="J40" s="15" t="s">
        <v>407</v>
      </c>
      <c r="K40" s="17">
        <v>6813.0</v>
      </c>
      <c r="L40" s="17">
        <v>296.0</v>
      </c>
      <c r="M40" s="15" t="s">
        <v>408</v>
      </c>
      <c r="N40" s="18">
        <v>40231.0</v>
      </c>
      <c r="O40" s="18">
        <v>43458.0</v>
      </c>
      <c r="P40" s="15">
        <v>708.0</v>
      </c>
      <c r="Q40" s="17">
        <v>82.0</v>
      </c>
      <c r="R40" s="17" t="s">
        <v>409</v>
      </c>
      <c r="S40" s="17" t="s">
        <v>410</v>
      </c>
      <c r="T40" s="17" t="s">
        <v>72</v>
      </c>
      <c r="U40" s="17" t="s">
        <v>411</v>
      </c>
      <c r="V40" s="17" t="s">
        <v>412</v>
      </c>
      <c r="W40" s="17">
        <v>0.996761697</v>
      </c>
      <c r="X40" s="17">
        <v>1337407.0</v>
      </c>
      <c r="Y40" s="19">
        <v>106.0</v>
      </c>
      <c r="Z40" s="20" t="str">
        <f>IFERROR(__xludf.DUMMYFUNCTION("IFERROR(REGEXEXTRACT(M40,""""""ratio"""": (\d+.\d+), """"language"""": """"Python""""""),"""")"),"0.9967616966473685")</f>
        <v>0.9967616966473685</v>
      </c>
      <c r="AA40" s="20" t="str">
        <f t="shared" si="1"/>
        <v>crawler, crawling, framework, python, scraping</v>
      </c>
      <c r="AB40" s="14">
        <v>280.0</v>
      </c>
      <c r="AC40" s="21">
        <v>6902.0</v>
      </c>
      <c r="AD40" s="22">
        <v>4202.0</v>
      </c>
      <c r="AE40" s="23">
        <v>25122.0</v>
      </c>
      <c r="AF40" s="24">
        <f t="shared" si="2"/>
        <v>0.1672637529</v>
      </c>
      <c r="AG40" s="14" t="s">
        <v>413</v>
      </c>
    </row>
    <row r="41">
      <c r="A41" s="25">
        <f t="shared" si="3"/>
        <v>39</v>
      </c>
      <c r="B41" s="15" t="s">
        <v>414</v>
      </c>
      <c r="C41" s="15" t="str">
        <f>IFERROR(__xludf.DUMMYFUNCTION("SPLIT(B41, ""/"")"),"getsentry")</f>
        <v>getsentry</v>
      </c>
      <c r="D41" s="15" t="str">
        <f>IFERROR(__xludf.DUMMYFUNCTION("""COMPUTED_VALUE"""),"sentry")</f>
        <v>sentry</v>
      </c>
      <c r="E41" s="15" t="s">
        <v>415</v>
      </c>
      <c r="F41" s="16" t="s">
        <v>416</v>
      </c>
      <c r="G41" s="15">
        <v>19244.0</v>
      </c>
      <c r="H41" s="15">
        <v>631.0</v>
      </c>
      <c r="I41" s="15">
        <v>95309.0</v>
      </c>
      <c r="J41" s="15" t="s">
        <v>417</v>
      </c>
      <c r="K41" s="17">
        <v>23743.0</v>
      </c>
      <c r="L41" s="17">
        <v>377.0</v>
      </c>
      <c r="M41" s="15" t="s">
        <v>418</v>
      </c>
      <c r="N41" s="18">
        <v>40420.0</v>
      </c>
      <c r="O41" s="18">
        <v>43459.0</v>
      </c>
      <c r="P41" s="15">
        <v>791.0</v>
      </c>
      <c r="Q41" s="17">
        <v>334.0</v>
      </c>
      <c r="R41" s="17" t="s">
        <v>419</v>
      </c>
      <c r="S41" s="17" t="s">
        <v>420</v>
      </c>
      <c r="T41" s="17" t="s">
        <v>50</v>
      </c>
      <c r="U41" s="17" t="s">
        <v>421</v>
      </c>
      <c r="V41" s="17" t="s">
        <v>422</v>
      </c>
      <c r="W41" s="17">
        <v>0.901389501</v>
      </c>
      <c r="X41" s="17">
        <v>4.0744126E7</v>
      </c>
      <c r="Y41" s="19">
        <v>99.0</v>
      </c>
      <c r="Z41" s="20" t="str">
        <f>IFERROR(__xludf.DUMMYFUNCTION("IFERROR(REGEXEXTRACT(M41,""""""ratio"""": (\d+.\d+), """"language"""": """"Python""""""),"""")"),"0.9013895014243454")</f>
        <v>0.9013895014243454</v>
      </c>
      <c r="AA41" s="20" t="str">
        <f t="shared" si="1"/>
        <v>crash-reporting, crash-reports, csp-report, devops, django, error-logging, error-monitoring, monitoring</v>
      </c>
      <c r="AB41" s="14">
        <v>78.0</v>
      </c>
      <c r="AC41" s="21">
        <v>1500.0</v>
      </c>
      <c r="AD41" s="22">
        <v>1011.0</v>
      </c>
      <c r="AE41" s="23">
        <v>5539.0</v>
      </c>
      <c r="AF41" s="24">
        <f t="shared" si="2"/>
        <v>0.1825239213</v>
      </c>
      <c r="AG41" s="14" t="s">
        <v>423</v>
      </c>
    </row>
    <row r="42">
      <c r="A42" s="25">
        <f t="shared" si="3"/>
        <v>40</v>
      </c>
      <c r="B42" s="15" t="s">
        <v>424</v>
      </c>
      <c r="C42" s="15" t="str">
        <f>IFERROR(__xludf.DUMMYFUNCTION("SPLIT(B42, ""/"")"),"zzzeek")</f>
        <v>zzzeek</v>
      </c>
      <c r="D42" s="15" t="str">
        <f>IFERROR(__xludf.DUMMYFUNCTION("""COMPUTED_VALUE"""),"sqlalchemy")</f>
        <v>sqlalchemy</v>
      </c>
      <c r="E42" s="15" t="s">
        <v>425</v>
      </c>
      <c r="F42" s="16" t="s">
        <v>426</v>
      </c>
      <c r="G42" s="15">
        <v>3257.0</v>
      </c>
      <c r="H42" s="15">
        <v>160.0</v>
      </c>
      <c r="I42" s="15">
        <v>53605.0</v>
      </c>
      <c r="J42" s="15" t="s">
        <v>89</v>
      </c>
      <c r="K42" s="17">
        <v>11789.0</v>
      </c>
      <c r="L42" s="17">
        <v>300.0</v>
      </c>
      <c r="M42" s="15" t="s">
        <v>427</v>
      </c>
      <c r="N42" s="18">
        <v>41419.0</v>
      </c>
      <c r="O42" s="18">
        <v>43458.0</v>
      </c>
      <c r="P42" s="15">
        <v>0.0</v>
      </c>
      <c r="Q42" s="17">
        <v>182.0</v>
      </c>
      <c r="R42" s="17" t="s">
        <v>428</v>
      </c>
      <c r="S42" s="17" t="s">
        <v>429</v>
      </c>
      <c r="T42" s="17" t="s">
        <v>72</v>
      </c>
      <c r="U42" s="17" t="s">
        <v>430</v>
      </c>
      <c r="V42" s="17" t="s">
        <v>431</v>
      </c>
      <c r="W42" s="17">
        <v>0.995646126</v>
      </c>
      <c r="X42" s="17">
        <v>1.0503297E7</v>
      </c>
      <c r="Y42" s="19">
        <v>66.0</v>
      </c>
      <c r="Z42" s="20" t="str">
        <f>IFERROR(__xludf.DUMMYFUNCTION("IFERROR(REGEXEXTRACT(M42,""""""ratio"""": (\d+.\d+), """"language"""": """"Python""""""),"""")"),"0.9956461264886991")</f>
        <v>0.9956461264886991</v>
      </c>
      <c r="AA42" s="20" t="str">
        <f t="shared" si="1"/>
        <v/>
      </c>
      <c r="AB42" s="14">
        <v>444.0</v>
      </c>
      <c r="AC42" s="21">
        <v>62135.0</v>
      </c>
      <c r="AD42" s="22">
        <v>44207.0</v>
      </c>
      <c r="AE42" s="23">
        <v>208778.0</v>
      </c>
      <c r="AF42" s="24">
        <f t="shared" si="2"/>
        <v>0.2117416586</v>
      </c>
      <c r="AG42" s="14" t="s">
        <v>432</v>
      </c>
    </row>
    <row r="43">
      <c r="A43" s="25">
        <f t="shared" si="3"/>
        <v>41</v>
      </c>
      <c r="B43" s="15" t="s">
        <v>433</v>
      </c>
      <c r="C43" s="15" t="str">
        <f>IFERROR(__xludf.DUMMYFUNCTION("SPLIT(B43, ""/"")"),"openstack")</f>
        <v>openstack</v>
      </c>
      <c r="D43" s="15" t="str">
        <f>IFERROR(__xludf.DUMMYFUNCTION("""COMPUTED_VALUE"""),"swift")</f>
        <v>swift</v>
      </c>
      <c r="E43" s="15" t="s">
        <v>434</v>
      </c>
      <c r="F43" s="16" t="s">
        <v>435</v>
      </c>
      <c r="G43" s="15">
        <v>1842.0</v>
      </c>
      <c r="H43" s="15">
        <v>327.0</v>
      </c>
      <c r="I43" s="15">
        <v>100089.0</v>
      </c>
      <c r="J43" s="15" t="s">
        <v>436</v>
      </c>
      <c r="K43" s="17">
        <v>7986.0</v>
      </c>
      <c r="L43" s="17">
        <v>283.0</v>
      </c>
      <c r="M43" s="15" t="s">
        <v>437</v>
      </c>
      <c r="N43" s="18">
        <v>40381.0</v>
      </c>
      <c r="O43" s="18">
        <v>43456.0</v>
      </c>
      <c r="P43" s="15">
        <v>0.0</v>
      </c>
      <c r="Q43" s="17">
        <v>90.0</v>
      </c>
      <c r="R43" s="17" t="s">
        <v>438</v>
      </c>
      <c r="S43" s="17" t="s">
        <v>439</v>
      </c>
      <c r="T43" s="17" t="s">
        <v>212</v>
      </c>
      <c r="U43" s="17" t="s">
        <v>440</v>
      </c>
      <c r="V43" s="17" t="s">
        <v>441</v>
      </c>
      <c r="W43" s="17">
        <v>0.999418639</v>
      </c>
      <c r="X43" s="17">
        <v>1.1330594E7</v>
      </c>
      <c r="Y43" s="19">
        <v>101.0</v>
      </c>
      <c r="Z43" s="20" t="str">
        <f>IFERROR(__xludf.DUMMYFUNCTION("IFERROR(REGEXEXTRACT(M43,""""""ratio"""": (\d+.\d+), """"language"""": """"Python""""""),"""")"),"0.9994186387538")</f>
        <v>0.9994186387538</v>
      </c>
      <c r="AA43" s="20" t="str">
        <f t="shared" si="1"/>
        <v>api-server</v>
      </c>
      <c r="AB43" s="14">
        <v>360.0</v>
      </c>
      <c r="AC43" s="21">
        <v>32626.0</v>
      </c>
      <c r="AD43" s="22">
        <v>38660.0</v>
      </c>
      <c r="AE43" s="23">
        <v>196815.0</v>
      </c>
      <c r="AF43" s="24">
        <f t="shared" si="2"/>
        <v>0.1964281178</v>
      </c>
      <c r="AG43" s="14" t="s">
        <v>442</v>
      </c>
    </row>
    <row r="44">
      <c r="A44" s="25">
        <f t="shared" si="3"/>
        <v>42</v>
      </c>
      <c r="B44" s="15" t="s">
        <v>443</v>
      </c>
      <c r="C44" s="15" t="str">
        <f>IFERROR(__xludf.DUMMYFUNCTION("SPLIT(B44, ""/"")"),"sympy")</f>
        <v>sympy</v>
      </c>
      <c r="D44" s="15" t="str">
        <f>IFERROR(__xludf.DUMMYFUNCTION("""COMPUTED_VALUE"""),"sympy")</f>
        <v>sympy</v>
      </c>
      <c r="E44" s="15" t="s">
        <v>444</v>
      </c>
      <c r="F44" s="16" t="s">
        <v>445</v>
      </c>
      <c r="G44" s="15">
        <v>5422.0</v>
      </c>
      <c r="H44" s="15">
        <v>309.0</v>
      </c>
      <c r="I44" s="15">
        <v>96824.0</v>
      </c>
      <c r="J44" s="15" t="s">
        <v>446</v>
      </c>
      <c r="K44" s="17">
        <v>34283.0</v>
      </c>
      <c r="L44" s="17">
        <v>452.0</v>
      </c>
      <c r="M44" s="15" t="s">
        <v>447</v>
      </c>
      <c r="N44" s="18">
        <v>40298.0</v>
      </c>
      <c r="O44" s="18">
        <v>43458.0</v>
      </c>
      <c r="P44" s="15">
        <v>3512.0</v>
      </c>
      <c r="Q44" s="17">
        <v>61.0</v>
      </c>
      <c r="R44" s="17" t="s">
        <v>448</v>
      </c>
      <c r="S44" s="17" t="s">
        <v>449</v>
      </c>
      <c r="T44" s="17" t="s">
        <v>72</v>
      </c>
      <c r="U44" s="17" t="s">
        <v>450</v>
      </c>
      <c r="V44" s="17" t="s">
        <v>451</v>
      </c>
      <c r="W44" s="17">
        <v>0.985371322</v>
      </c>
      <c r="X44" s="17">
        <v>2.6233656E7</v>
      </c>
      <c r="Y44" s="19">
        <v>103.0</v>
      </c>
      <c r="Z44" s="20" t="str">
        <f>IFERROR(__xludf.DUMMYFUNCTION("IFERROR(REGEXEXTRACT(M44,""""""ratio"""": (\d+.\d+), """"language"""": """"Python""""""),"""")"),"0.9853713222234647")</f>
        <v>0.9853713222234647</v>
      </c>
      <c r="AA44" s="20" t="str">
        <f t="shared" si="1"/>
        <v>computer-algebra, math, python, science</v>
      </c>
      <c r="AB44" s="14">
        <v>1233.0</v>
      </c>
      <c r="AC44" s="21">
        <v>107063.0</v>
      </c>
      <c r="AD44" s="22">
        <v>127176.0</v>
      </c>
      <c r="AE44" s="23">
        <v>354131.0</v>
      </c>
      <c r="AF44" s="24">
        <f t="shared" si="2"/>
        <v>0.3591213421</v>
      </c>
      <c r="AG44" s="14" t="s">
        <v>452</v>
      </c>
    </row>
    <row r="45">
      <c r="A45" s="25">
        <f t="shared" si="3"/>
        <v>43</v>
      </c>
      <c r="B45" s="15" t="s">
        <v>453</v>
      </c>
      <c r="C45" s="15" t="str">
        <f>IFERROR(__xludf.DUMMYFUNCTION("SPLIT(B45, ""/"")"),"tornadoweb")</f>
        <v>tornadoweb</v>
      </c>
      <c r="D45" s="15" t="str">
        <f>IFERROR(__xludf.DUMMYFUNCTION("""COMPUTED_VALUE"""),"tornado")</f>
        <v>tornado</v>
      </c>
      <c r="E45" s="15" t="s">
        <v>454</v>
      </c>
      <c r="F45" s="16" t="s">
        <v>455</v>
      </c>
      <c r="G45" s="15">
        <v>17040.0</v>
      </c>
      <c r="H45" s="15">
        <v>1086.0</v>
      </c>
      <c r="I45" s="15">
        <v>8414.0</v>
      </c>
      <c r="J45" s="15" t="s">
        <v>456</v>
      </c>
      <c r="K45" s="17">
        <v>3979.0</v>
      </c>
      <c r="L45" s="17">
        <v>299.0</v>
      </c>
      <c r="M45" s="15" t="s">
        <v>457</v>
      </c>
      <c r="N45" s="18">
        <v>40065.0</v>
      </c>
      <c r="O45" s="18">
        <v>43457.0</v>
      </c>
      <c r="P45" s="15">
        <v>149.0</v>
      </c>
      <c r="Q45" s="17">
        <v>54.0</v>
      </c>
      <c r="R45" s="17" t="s">
        <v>458</v>
      </c>
      <c r="S45" s="17" t="s">
        <v>459</v>
      </c>
      <c r="T45" s="17" t="s">
        <v>212</v>
      </c>
      <c r="U45" s="17" t="s">
        <v>460</v>
      </c>
      <c r="V45" s="17" t="s">
        <v>461</v>
      </c>
      <c r="W45" s="17">
        <v>0.995246853</v>
      </c>
      <c r="X45" s="17">
        <v>1504864.0</v>
      </c>
      <c r="Y45" s="19">
        <v>111.0</v>
      </c>
      <c r="Z45" s="20" t="str">
        <f>IFERROR(__xludf.DUMMYFUNCTION("IFERROR(REGEXEXTRACT(M45,""""""ratio"""": (\d+.\d+), """"language"""": """"Python""""""),"""")"),"0.9952468534460809")</f>
        <v>0.9952468534460809</v>
      </c>
      <c r="AA45" s="20" t="str">
        <f t="shared" si="1"/>
        <v>asynchronous, python</v>
      </c>
      <c r="AB45" s="14">
        <v>119.0</v>
      </c>
      <c r="AC45" s="21">
        <v>7905.0</v>
      </c>
      <c r="AD45" s="22">
        <v>11249.0</v>
      </c>
      <c r="AE45" s="23">
        <v>27784.0</v>
      </c>
      <c r="AF45" s="24">
        <f t="shared" si="2"/>
        <v>0.4048733084</v>
      </c>
      <c r="AG45" s="14" t="s">
        <v>462</v>
      </c>
    </row>
    <row r="46">
      <c r="A46" s="25">
        <f t="shared" si="3"/>
        <v>44</v>
      </c>
      <c r="B46" s="15" t="s">
        <v>463</v>
      </c>
      <c r="C46" s="15" t="str">
        <f>IFERROR(__xludf.DUMMYFUNCTION("SPLIT(B46, ""/"")"),"web2py")</f>
        <v>web2py</v>
      </c>
      <c r="D46" s="15" t="str">
        <f>IFERROR(__xludf.DUMMYFUNCTION("""COMPUTED_VALUE"""),"web2py")</f>
        <v>web2py</v>
      </c>
      <c r="E46" s="15" t="s">
        <v>464</v>
      </c>
      <c r="F46" s="16" t="s">
        <v>465</v>
      </c>
      <c r="G46" s="15">
        <v>1682.0</v>
      </c>
      <c r="H46" s="15">
        <v>246.0</v>
      </c>
      <c r="I46" s="15">
        <v>40258.0</v>
      </c>
      <c r="J46" s="15" t="s">
        <v>89</v>
      </c>
      <c r="K46" s="17">
        <v>7741.0</v>
      </c>
      <c r="L46" s="17">
        <v>169.0</v>
      </c>
      <c r="M46" s="15" t="s">
        <v>466</v>
      </c>
      <c r="N46" s="18">
        <v>39759.0</v>
      </c>
      <c r="O46" s="18">
        <v>43444.0</v>
      </c>
      <c r="P46" s="15">
        <v>234.0</v>
      </c>
      <c r="Q46" s="17">
        <v>69.0</v>
      </c>
      <c r="R46" s="17" t="s">
        <v>467</v>
      </c>
      <c r="S46" s="28" t="s">
        <v>468</v>
      </c>
      <c r="T46" s="17" t="s">
        <v>72</v>
      </c>
      <c r="U46" s="17" t="s">
        <v>469</v>
      </c>
      <c r="V46" s="17" t="s">
        <v>470</v>
      </c>
      <c r="W46" s="17">
        <v>0.893942162</v>
      </c>
      <c r="X46" s="17">
        <v>6866140.0</v>
      </c>
      <c r="Y46" s="19">
        <v>121.0</v>
      </c>
      <c r="Z46" s="20" t="str">
        <f>IFERROR(__xludf.DUMMYFUNCTION("IFERROR(REGEXEXTRACT(M46,""""""ratio"""": (\d+.\d+), """"language"""": """"Python""""""),"""")"),"0.8939421615851487")</f>
        <v>0.8939421615851487</v>
      </c>
      <c r="AA46" s="20" t="str">
        <f t="shared" si="1"/>
        <v/>
      </c>
      <c r="AB46" s="14">
        <v>362.0</v>
      </c>
      <c r="AC46" s="21">
        <v>14620.0</v>
      </c>
      <c r="AD46" s="22">
        <v>20585.0</v>
      </c>
      <c r="AE46" s="23">
        <v>83034.0</v>
      </c>
      <c r="AF46" s="24">
        <f t="shared" si="2"/>
        <v>0.2479104945</v>
      </c>
      <c r="AG46" s="14" t="s">
        <v>471</v>
      </c>
    </row>
    <row r="47">
      <c r="A47" s="25">
        <f t="shared" si="3"/>
        <v>45</v>
      </c>
      <c r="B47" s="15" t="s">
        <v>472</v>
      </c>
      <c r="C47" s="15" t="str">
        <f>IFERROR(__xludf.DUMMYFUNCTION("SPLIT(B47, ""/"")"),"pallets")</f>
        <v>pallets</v>
      </c>
      <c r="D47" s="15" t="str">
        <f>IFERROR(__xludf.DUMMYFUNCTION("""COMPUTED_VALUE"""),"werkzeug")</f>
        <v>werkzeug</v>
      </c>
      <c r="E47" s="15" t="s">
        <v>473</v>
      </c>
      <c r="F47" s="16" t="s">
        <v>474</v>
      </c>
      <c r="G47" s="15">
        <v>4444.0</v>
      </c>
      <c r="H47" s="15">
        <v>236.0</v>
      </c>
      <c r="I47" s="15">
        <v>10667.0</v>
      </c>
      <c r="J47" s="15" t="s">
        <v>475</v>
      </c>
      <c r="K47" s="17">
        <v>3739.0</v>
      </c>
      <c r="L47" s="17">
        <v>286.0</v>
      </c>
      <c r="M47" s="15" t="s">
        <v>476</v>
      </c>
      <c r="N47" s="18">
        <v>40469.0</v>
      </c>
      <c r="O47" s="18">
        <v>43445.0</v>
      </c>
      <c r="P47" s="15">
        <v>54.0</v>
      </c>
      <c r="Q47" s="17">
        <v>52.0</v>
      </c>
      <c r="R47" s="17" t="s">
        <v>477</v>
      </c>
      <c r="S47" s="17" t="s">
        <v>478</v>
      </c>
      <c r="T47" s="17" t="s">
        <v>50</v>
      </c>
      <c r="U47" s="17" t="s">
        <v>479</v>
      </c>
      <c r="V47" s="17" t="s">
        <v>480</v>
      </c>
      <c r="W47" s="17">
        <v>0.988042819</v>
      </c>
      <c r="X47" s="17">
        <v>1133625.0</v>
      </c>
      <c r="Y47" s="19">
        <v>97.0</v>
      </c>
      <c r="Z47" s="20" t="str">
        <f>IFERROR(__xludf.DUMMYFUNCTION("IFERROR(REGEXEXTRACT(M47,""""""ratio"""": (\d+.\d+), """"language"""": """"Python""""""),"""")"),"0.988042818893026")</f>
        <v>0.988042818893026</v>
      </c>
      <c r="AA47" s="20" t="str">
        <f t="shared" si="1"/>
        <v>http, python, werkzeug, wsgi</v>
      </c>
      <c r="AB47" s="14">
        <v>128.0</v>
      </c>
      <c r="AC47" s="21">
        <v>6466.0</v>
      </c>
      <c r="AD47" s="22">
        <v>8012.0</v>
      </c>
      <c r="AE47" s="23">
        <v>20600.0</v>
      </c>
      <c r="AF47" s="24">
        <f t="shared" si="2"/>
        <v>0.3889320388</v>
      </c>
      <c r="AG47" s="14" t="s">
        <v>481</v>
      </c>
    </row>
    <row r="48">
      <c r="A48" s="25">
        <f t="shared" si="3"/>
        <v>46</v>
      </c>
      <c r="B48" s="15" t="s">
        <v>482</v>
      </c>
      <c r="C48" s="15" t="str">
        <f>IFERROR(__xludf.DUMMYFUNCTION("SPLIT(B48, ""/"")"),"rg3")</f>
        <v>rg3</v>
      </c>
      <c r="D48" s="15" t="str">
        <f>IFERROR(__xludf.DUMMYFUNCTION("""COMPUTED_VALUE"""),"youtube-dl")</f>
        <v>youtube-dl</v>
      </c>
      <c r="E48" s="15" t="s">
        <v>483</v>
      </c>
      <c r="F48" s="16" t="s">
        <v>484</v>
      </c>
      <c r="G48" s="15">
        <v>45187.0</v>
      </c>
      <c r="H48" s="15">
        <v>1660.0</v>
      </c>
      <c r="I48" s="15">
        <v>53560.0</v>
      </c>
      <c r="J48" s="15" t="s">
        <v>89</v>
      </c>
      <c r="K48" s="17">
        <v>16664.0</v>
      </c>
      <c r="L48" s="17">
        <v>401.0</v>
      </c>
      <c r="M48" s="15" t="s">
        <v>485</v>
      </c>
      <c r="N48" s="18">
        <v>40482.0</v>
      </c>
      <c r="O48" s="18">
        <v>43458.0</v>
      </c>
      <c r="P48" s="15">
        <v>2583.0</v>
      </c>
      <c r="Q48" s="17">
        <v>1015.0</v>
      </c>
      <c r="R48" s="17" t="s">
        <v>486</v>
      </c>
      <c r="S48" s="17" t="s">
        <v>487</v>
      </c>
      <c r="T48" s="17" t="s">
        <v>488</v>
      </c>
      <c r="U48" s="17" t="s">
        <v>489</v>
      </c>
      <c r="V48" s="17" t="s">
        <v>490</v>
      </c>
      <c r="W48" s="17">
        <v>0.99650476</v>
      </c>
      <c r="X48" s="17">
        <v>5284961.0</v>
      </c>
      <c r="Y48" s="19">
        <v>97.0</v>
      </c>
      <c r="Z48" s="20" t="str">
        <f>IFERROR(__xludf.DUMMYFUNCTION("IFERROR(REGEXEXTRACT(M48,""""""ratio"""": (\d+.\d+), """"language"""": """"Python""""""),"""")"),"0.996504759688794")</f>
        <v>0.996504759688794</v>
      </c>
      <c r="AA48" s="20" t="str">
        <f t="shared" si="1"/>
        <v/>
      </c>
      <c r="AB48" s="14">
        <v>863.0</v>
      </c>
      <c r="AC48" s="21">
        <v>16442.0</v>
      </c>
      <c r="AD48" s="22">
        <v>7249.0</v>
      </c>
      <c r="AE48" s="23">
        <v>116735.0</v>
      </c>
      <c r="AF48" s="24">
        <f t="shared" si="2"/>
        <v>0.06209791408</v>
      </c>
      <c r="AG48" s="14" t="s">
        <v>491</v>
      </c>
    </row>
  </sheetData>
  <mergeCells count="3">
    <mergeCell ref="AB1:AE1"/>
    <mergeCell ref="A1:A2"/>
    <mergeCell ref="AG1:AG2"/>
  </mergeCells>
  <hyperlinks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S19"/>
    <hyperlink r:id="rId20" ref="F20"/>
    <hyperlink r:id="rId21" ref="F21"/>
    <hyperlink r:id="rId22" ref="F22"/>
    <hyperlink r:id="rId23" ref="F23"/>
    <hyperlink r:id="rId24" ref="F24"/>
    <hyperlink r:id="rId25" ref="F25"/>
    <hyperlink r:id="rId26" ref="F26"/>
    <hyperlink r:id="rId27" ref="F27"/>
    <hyperlink r:id="rId28" ref="F28"/>
    <hyperlink r:id="rId29" ref="F29"/>
    <hyperlink r:id="rId30" ref="F30"/>
    <hyperlink r:id="rId31" ref="F31"/>
    <hyperlink r:id="rId32" ref="F32"/>
    <hyperlink r:id="rId33" ref="F33"/>
    <hyperlink r:id="rId34" ref="F34"/>
    <hyperlink r:id="rId35" ref="F35"/>
    <hyperlink r:id="rId36" ref="F36"/>
    <hyperlink r:id="rId37" ref="F37"/>
    <hyperlink r:id="rId38" ref="F38"/>
    <hyperlink r:id="rId39" ref="F39"/>
    <hyperlink r:id="rId40" ref="F40"/>
    <hyperlink r:id="rId41" ref="F41"/>
    <hyperlink r:id="rId42" ref="F42"/>
    <hyperlink r:id="rId43" ref="F43"/>
    <hyperlink r:id="rId44" ref="F44"/>
    <hyperlink r:id="rId45" ref="F45"/>
    <hyperlink r:id="rId46" ref="F46"/>
    <hyperlink r:id="rId47" ref="S46"/>
    <hyperlink r:id="rId48" ref="F47"/>
    <hyperlink r:id="rId49" ref="F48"/>
  </hyperlinks>
  <drawing r:id="rId50"/>
  <legacyDrawing r:id="rId51"/>
</worksheet>
</file>