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ecb560daa41a713/Desktop/Winter 2021/Managerial Accounting/KDP/"/>
    </mc:Choice>
  </mc:AlternateContent>
  <xr:revisionPtr revIDLastSave="0" documentId="8_{FAE42B12-B59C-47D1-AF85-5E2FF36CEE0C}" xr6:coauthVersionLast="47" xr6:coauthVersionMax="47" xr10:uidLastSave="{00000000-0000-0000-0000-000000000000}"/>
  <bookViews>
    <workbookView xWindow="-108" yWindow="-108" windowWidth="23256" windowHeight="12576" firstSheet="1" activeTab="1" xr2:uid="{E3C83A66-5CC3-46AC-AB14-EBAA309D88C6}"/>
  </bookViews>
  <sheets>
    <sheet name="_CIQHiddenCacheSheet" sheetId="25" state="veryHidden" r:id="rId1"/>
    <sheet name="Precedents_Empty" sheetId="8" r:id="rId2"/>
  </sheets>
  <definedNames>
    <definedName name="CIQWBGuid" hidden="1">"fe653cfc-1a5b-4753-96ba-71bfd35dfc36"</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44596.9016435185</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iterate="1" iterateDelta="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8" i="8" l="1"/>
  <c r="K50" i="8"/>
  <c r="L50" i="8"/>
  <c r="M50" i="8"/>
  <c r="N50" i="8"/>
  <c r="J50" i="8"/>
  <c r="N48" i="8"/>
  <c r="L49" i="8"/>
  <c r="M49" i="8"/>
  <c r="N49" i="8"/>
  <c r="L48" i="8"/>
  <c r="M48" i="8"/>
  <c r="K49" i="8"/>
  <c r="J49" i="8"/>
  <c r="K48" i="8"/>
  <c r="I48" i="8" a="1"/>
  <c r="I48" i="8" s="1"/>
  <c r="H48" i="8" a="1"/>
  <c r="H48" i="8" s="1"/>
  <c r="G48" i="8" a="1"/>
  <c r="G48" i="8" s="1"/>
  <c r="F48" i="8" a="1"/>
  <c r="F48" i="8" s="1"/>
  <c r="E48" i="8" a="1"/>
  <c r="E48" i="8" s="1"/>
  <c r="D48" i="8" a="1"/>
  <c r="D48" i="8" s="1"/>
  <c r="L40" i="8"/>
  <c r="M40" i="8"/>
  <c r="N40" i="8"/>
  <c r="L39" i="8"/>
  <c r="M39" i="8"/>
  <c r="N39" i="8"/>
  <c r="L38" i="8"/>
  <c r="M38" i="8"/>
  <c r="N38" i="8"/>
  <c r="L37" i="8"/>
  <c r="M37" i="8"/>
  <c r="N37" i="8"/>
  <c r="L36" i="8"/>
  <c r="M36" i="8"/>
  <c r="N36" i="8"/>
  <c r="K36" i="8"/>
  <c r="N33" i="8"/>
  <c r="M33" i="8"/>
  <c r="L33" i="8"/>
  <c r="N32" i="8"/>
  <c r="M32" i="8"/>
  <c r="L32" i="8"/>
  <c r="H26" i="8" a="1"/>
  <c r="H26" i="8"/>
  <c r="F26" i="8" a="1"/>
  <c r="F26" i="8"/>
  <c r="G26" i="8" a="1"/>
  <c r="G26" i="8"/>
  <c r="D26" i="8" a="1"/>
  <c r="D26" i="8"/>
  <c r="J26" i="8" a="1"/>
  <c r="J26" i="8"/>
  <c r="I26" i="8" a="1"/>
  <c r="I26" i="8"/>
  <c r="B26" i="8"/>
  <c r="H16" i="8"/>
  <c r="K16" i="8"/>
  <c r="F16" i="8"/>
  <c r="P16" i="8"/>
  <c r="O16" i="8"/>
  <c r="D16" i="8"/>
  <c r="L16" i="8"/>
  <c r="N16" i="8"/>
  <c r="J16" i="8"/>
  <c r="M16" i="8"/>
  <c r="I16" i="8"/>
  <c r="O15" i="8"/>
  <c r="J15" i="8"/>
  <c r="D15" i="8"/>
  <c r="K15" i="8"/>
  <c r="N15" i="8"/>
  <c r="M15" i="8"/>
  <c r="I15" i="8"/>
  <c r="H15" i="8"/>
  <c r="F15" i="8"/>
  <c r="P15" i="8"/>
  <c r="L15" i="8"/>
  <c r="K14" i="8"/>
  <c r="D14" i="8"/>
  <c r="O14" i="8"/>
  <c r="L14" i="8"/>
  <c r="F14" i="8"/>
  <c r="J14" i="8"/>
  <c r="P14" i="8"/>
  <c r="I14" i="8"/>
  <c r="H14" i="8"/>
  <c r="N14" i="8"/>
  <c r="M14" i="8"/>
  <c r="I13" i="8"/>
  <c r="L13" i="8"/>
  <c r="H13" i="8"/>
  <c r="M13" i="8"/>
  <c r="P13" i="8"/>
  <c r="K13" i="8"/>
  <c r="F13" i="8"/>
  <c r="D13" i="8"/>
  <c r="O13" i="8"/>
  <c r="N13" i="8"/>
  <c r="J13" i="8"/>
  <c r="H12" i="8"/>
  <c r="K12" i="8"/>
  <c r="F12" i="8"/>
  <c r="P12" i="8"/>
  <c r="O12" i="8"/>
  <c r="J12" i="8"/>
  <c r="D12" i="8"/>
  <c r="L12" i="8"/>
  <c r="N12" i="8"/>
  <c r="M12" i="8"/>
  <c r="I12" i="8"/>
  <c r="F62" i="8" l="1"/>
  <c r="F32" i="8" l="1"/>
  <c r="G33" i="8"/>
  <c r="O34" i="8"/>
  <c r="G12" i="8"/>
  <c r="D32" i="8" s="1"/>
  <c r="I32" i="8"/>
  <c r="P32" i="8"/>
  <c r="F33" i="8"/>
  <c r="J33" i="8"/>
  <c r="Q33" i="8"/>
  <c r="G34" i="8"/>
  <c r="N34" i="8" s="1"/>
  <c r="K34" i="8"/>
  <c r="E15" i="8"/>
  <c r="G16" i="8"/>
  <c r="Q32" i="8"/>
  <c r="K33" i="8"/>
  <c r="H34" i="8"/>
  <c r="E12" i="8"/>
  <c r="B32" i="8" s="1"/>
  <c r="H32" i="8"/>
  <c r="O32" i="8"/>
  <c r="G13" i="8"/>
  <c r="D33" i="8" s="1"/>
  <c r="I33" i="8"/>
  <c r="P33" i="8"/>
  <c r="F34" i="8"/>
  <c r="J34" i="8"/>
  <c r="Q34" i="8"/>
  <c r="E16" i="8"/>
  <c r="J32" i="8"/>
  <c r="E14" i="8"/>
  <c r="B34" i="8" s="1"/>
  <c r="G15" i="8"/>
  <c r="G32" i="8"/>
  <c r="K32" i="8"/>
  <c r="E13" i="8"/>
  <c r="B33" i="8" s="1"/>
  <c r="H33" i="8"/>
  <c r="O33" i="8"/>
  <c r="G14" i="8"/>
  <c r="D34" i="8" s="1"/>
  <c r="I34" i="8"/>
  <c r="P34" i="8"/>
  <c r="L34" i="8" l="1"/>
  <c r="M34" i="8"/>
  <c r="H36" i="8"/>
  <c r="H37" i="8"/>
  <c r="H38" i="8"/>
  <c r="H39" i="8"/>
  <c r="H40" i="8"/>
  <c r="Q36" i="8"/>
  <c r="Q37" i="8"/>
  <c r="Q38" i="8"/>
  <c r="Q39" i="8"/>
  <c r="Q40" i="8"/>
  <c r="K40" i="8"/>
  <c r="K37" i="8"/>
  <c r="K38" i="8"/>
  <c r="K39" i="8"/>
  <c r="P36" i="8"/>
  <c r="P37" i="8"/>
  <c r="P38" i="8"/>
  <c r="P39" i="8"/>
  <c r="P40" i="8"/>
  <c r="G37" i="8"/>
  <c r="G39" i="8"/>
  <c r="G40" i="8"/>
  <c r="G36" i="8"/>
  <c r="G38" i="8"/>
  <c r="J36" i="8"/>
  <c r="J37" i="8"/>
  <c r="J38" i="8"/>
  <c r="J39" i="8"/>
  <c r="J40" i="8"/>
  <c r="O36" i="8"/>
  <c r="O37" i="8"/>
  <c r="O38" i="8"/>
  <c r="O39" i="8"/>
  <c r="O40" i="8"/>
  <c r="I36" i="8"/>
  <c r="I37" i="8"/>
  <c r="I38" i="8"/>
  <c r="I39" i="8"/>
  <c r="I40"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Gennady Mogilner</author>
  </authors>
  <commentList>
    <comment ref="B53" authorId="0" shapeId="0" xr:uid="{70A05F0A-1FCC-47D4-B649-00E4C6AA9B0E}">
      <text>
        <r>
          <rPr>
            <b/>
            <sz val="9"/>
            <color indexed="81"/>
            <rFont val="Tahoma"/>
            <family val="2"/>
          </rPr>
          <t>Add non-core assets to get to Equity Value from Enterprise Value since Equity Value represents ALL assets</t>
        </r>
      </text>
    </comment>
    <comment ref="B57" authorId="0" shapeId="0" xr:uid="{0C44391F-74B5-47C0-9FA8-3F8735737D52}">
      <text>
        <r>
          <rPr>
            <b/>
            <sz val="9"/>
            <color indexed="81"/>
            <rFont val="Tahoma"/>
            <family val="2"/>
          </rPr>
          <t>Subtracting other holders of the business since Equity Value only represents EQUITY holders</t>
        </r>
      </text>
    </comment>
    <comment ref="B66" authorId="0" shapeId="0" xr:uid="{0C6EB951-88B3-4005-A6DC-838A0DBF2D68}">
      <text>
        <r>
          <rPr>
            <b/>
            <sz val="9"/>
            <color indexed="81"/>
            <rFont val="Tahoma"/>
            <family val="2"/>
          </rPr>
          <t>All of these figures were grabbed from the company's latest 10Q. You can use the quarterly statement for balance sheet items since it is the most recent information. The diluted shares outstanding can also be taken from the 10Q/10K and can be calculated by yourself. Notice how the numbers are blue to represent it’s a raw input.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<sst xmlns="http://schemas.openxmlformats.org/spreadsheetml/2006/main" count="169" uniqueCount="115">
  <si>
    <t>For CapIQ Formulas:</t>
  </si>
  <si>
    <t>IQ_TR_BUYERNAME</t>
  </si>
  <si>
    <t>Buyer Name (Simplified)</t>
  </si>
  <si>
    <t>IQ_TR_TARGETNAME</t>
  </si>
  <si>
    <t>Target Name (Simplified)</t>
  </si>
  <si>
    <t>IQ_TR_ANN_DATE</t>
  </si>
  <si>
    <t>IQ_TR_IMPLIED_EQ</t>
  </si>
  <si>
    <t>IQ_TR_IMPLIED_EV</t>
  </si>
  <si>
    <t>IQ_TR_TARGET_TOTAL_REV</t>
  </si>
  <si>
    <t>IQ_TR_TARGET_EBITDA_EQ_INC</t>
  </si>
  <si>
    <t>IQ_TR_TARGET_NI</t>
  </si>
  <si>
    <t>IQ_TR_TARGET_STOCKPREMIUM_1D</t>
  </si>
  <si>
    <t>IQ_TR_TARGET_STOCKPREMIUM_1W</t>
  </si>
  <si>
    <t>IQ_TR_TARGET_STOCKPREMIUM_1M</t>
  </si>
  <si>
    <t>Note: There aren't really good precedent transactions for Costco since Costco is so large compared to these other deals (Costco is $100B+, the biggest deal in this list is ~$13B)</t>
  </si>
  <si>
    <t>This is strictly an illustrative analysis just for the sake of this course, I likely wouldn't use precedent transaction analysis for something like Costco, Apple, etc. (too big!)</t>
  </si>
  <si>
    <t>Currency</t>
  </si>
  <si>
    <t>USD</t>
  </si>
  <si>
    <t>x</t>
  </si>
  <si>
    <t>CAPITAL IQ DATA</t>
  </si>
  <si>
    <t>Original</t>
  </si>
  <si>
    <t>"Cleaned Up"</t>
  </si>
  <si>
    <t>Announced</t>
  </si>
  <si>
    <t>Equity</t>
  </si>
  <si>
    <t>Enterprise</t>
  </si>
  <si>
    <t>LTM Financials ($M)</t>
  </si>
  <si>
    <t>Offer Price Premium</t>
  </si>
  <si>
    <t>Transaction ID</t>
  </si>
  <si>
    <t>Acquiror Name</t>
  </si>
  <si>
    <t>Target Name</t>
  </si>
  <si>
    <t>Date</t>
  </si>
  <si>
    <t>Value ($M)</t>
  </si>
  <si>
    <t>Revenue</t>
  </si>
  <si>
    <t>EBITDA</t>
  </si>
  <si>
    <t>Net Income</t>
  </si>
  <si>
    <t>1-Day</t>
  </si>
  <si>
    <t>1-Week</t>
  </si>
  <si>
    <t>1-Month</t>
  </si>
  <si>
    <t>IQ_COMPANY_NAME</t>
  </si>
  <si>
    <t>IQ_MARKETCAP_OUT</t>
  </si>
  <si>
    <t>IQ_TEV_OUT</t>
  </si>
  <si>
    <t>IQ_TOTAL_REV</t>
  </si>
  <si>
    <t>IQ_EBITDA</t>
  </si>
  <si>
    <t>IQ_NI</t>
  </si>
  <si>
    <t>IQ_LTM</t>
  </si>
  <si>
    <t>Capital IQ Identifier</t>
  </si>
  <si>
    <t>Company Name</t>
  </si>
  <si>
    <t>Announcement</t>
  </si>
  <si>
    <t>Valuation Multiples</t>
  </si>
  <si>
    <t>EV / Revenue</t>
  </si>
  <si>
    <t>EV / EBITDA</t>
  </si>
  <si>
    <t>P / E</t>
  </si>
  <si>
    <t>Maximum</t>
  </si>
  <si>
    <t>75th Percentile</t>
  </si>
  <si>
    <t>Median</t>
  </si>
  <si>
    <t>25th Percentile</t>
  </si>
  <si>
    <t>Minimum</t>
  </si>
  <si>
    <t>Valuation Summary</t>
  </si>
  <si>
    <t>Range of Valuation Multiples</t>
  </si>
  <si>
    <t>Implied Price per Share</t>
  </si>
  <si>
    <t>(USD Millions)</t>
  </si>
  <si>
    <t>25th</t>
  </si>
  <si>
    <t>75th</t>
  </si>
  <si>
    <t>Applicable</t>
  </si>
  <si>
    <t>Percentile</t>
  </si>
  <si>
    <t>Company</t>
  </si>
  <si>
    <t>Methodology Name</t>
  </si>
  <si>
    <t>Multiple</t>
  </si>
  <si>
    <t>Figure</t>
  </si>
  <si>
    <t>Precedent M&amp;A Transactions:</t>
  </si>
  <si>
    <t>LTM EV / Revenue</t>
  </si>
  <si>
    <t>LTM EV / EBITDA</t>
  </si>
  <si>
    <t>LTM P / E</t>
  </si>
  <si>
    <t>Enterprise Value to Equity Value Bridge</t>
  </si>
  <si>
    <t>Plus: Cash and cash equivalents</t>
  </si>
  <si>
    <t>Plus: Short-term investments</t>
  </si>
  <si>
    <t>Plus: Other non-core assets, net</t>
  </si>
  <si>
    <t>Plus: Net operating losses</t>
  </si>
  <si>
    <t>Less: Total debt</t>
  </si>
  <si>
    <t>Less: Preferred stock</t>
  </si>
  <si>
    <t>Less: Capital leases</t>
  </si>
  <si>
    <t>Less: Restructuring &amp; other liabilities</t>
  </si>
  <si>
    <t>Total Difference</t>
  </si>
  <si>
    <t>Diluted Shares Outstanding (In millions)</t>
  </si>
  <si>
    <t>Note</t>
  </si>
  <si>
    <r>
      <t xml:space="preserve">Fill in the </t>
    </r>
    <r>
      <rPr>
        <b/>
        <u/>
        <sz val="11"/>
        <color theme="4" tint="0.79998168889431442"/>
        <rFont val="Arial"/>
        <family val="2"/>
      </rPr>
      <t xml:space="preserve">light blue </t>
    </r>
    <r>
      <rPr>
        <b/>
        <sz val="11"/>
        <color theme="1"/>
        <rFont val="Arial"/>
        <family val="2"/>
      </rPr>
      <t>cells with the correct formulas</t>
    </r>
  </si>
  <si>
    <t>Less: Non-controlling interest</t>
  </si>
  <si>
    <t>IQTR572096754</t>
  </si>
  <si>
    <t>IQTR553816031</t>
  </si>
  <si>
    <t>IQTR658214882</t>
  </si>
  <si>
    <t xml:space="preserve">	IQTR1676897975</t>
  </si>
  <si>
    <t>IQTR546939138</t>
  </si>
  <si>
    <t>BAABTAVMT0NBTAFI/////wFQegAAABRDSVEuLklRX1RSX0JVWUVSTkFNRQUAAAAAAAAACAAAABQoSW52YWxpZCBJZGVudGlmaWVyKVMS3KQFBtoIwQUWpQUG2ggVQ0lRLi5JUV9UUl9UQVJHRVROQU1FBQAAAAAAAAAIAAAAFChJbnZhbGlkIElkZW50aWZpZXIpUzncpAUG2gjBBRalBQbaCBNDSVEuLklRX1RSX0FOTl9EQVRFBQAAAAAAAAAIAAAAFChJbnZhbGlkIElkZW50aWZpZXIpUzncpAUG2gjKLBalBQbaCBlDSVEuLklRX1RSX0lNUExJRURfRVEuVVNEBQAAAAAAAAAIAAAAFChJbnZhbGlkIElkZW50aWZpZXIpUzncpAUG2giRkBWlBQbaCBlDSVEuLklRX1RSX0lNUExJRURfRVYuVVNEBQAAAAAAAAAIAAAAFChJbnZhbGlkIElkZW50aWZpZXIpUzncpAUG2gjBBRalBQbaCB9DSVEuLklRX1RSX1RBUkdFVF9UT1RBTF9SRVYuVVNEBQAAAAAAAAAIAAAAFChJbnZhbGlkIElkZW50aWZpZXIpUzncpAUG2gjBBRalBQbaCCNDSVEuLklRX1RSX1RBUkdFVF9FQklUREFfRVFfSU5DLlVTRAUAAAAAAAAACAAAABQoSW52YWxpZCBJZGVudGlmaWVyKVM53KQFBtoInrcVpQUG2ggYQ0lRLi5JUV9UUl9UQVJHRVRfTkkuVVNEBQAAAAAAAAAIAAAAFChJbnZhbGlkIElkZW50aWZpZXIpUzncpAUG2giRkBWlBQbaCCZDSVEuLklRX1RSX1RBUkdFVF9TVE9DS1BSRU1JVU1fMUQuLlVTRAUAAAAAAAAACAAAABQoSW52YWxp</t>
  </si>
  <si>
    <t>ZCBJZGVudGlmaWVyKVM53KQFBtoIwQUWpQUG2ggmQ0lRLi5JUV9UUl9UQVJHRVRfU1RPQ0tQUkVNSVVNXzFXLi5VU0QFAAAAAAAAAAgAAAAUKEludmFsaWQgSWRlbnRpZmllcilTOdykBQbaCMosFqUFBtoIJkNJUS4uSVFfVFJfVEFSR0VUX1NUT0NLUFJFTUlVTV8xTS4uVVNEBQAAAAAAAAAIAAAAFChJbnZhbGlkIElkZW50aWZpZXIpUzncpAUG2giJ3hWlBQbaCB9DSVEuTkFTREFROkNPU1QuSVFfQ09NUEFOWV9OQU1FAQAAAJFqAQADAAAAHENvc3RjbyBXaG9sZXNhbGUgQ29ycG9yYXRpb24AUzncpAUG2ghmaRWlBQbaCC1DSVEuTkFTREFROkNPU1QuSVFfTUFSS0VUQ0FQX09VVC40LzEvMjAyMS5VU0QBAAAAkWoBAAIAAAANMTU3MDcyLjk0MTY0OAEGAAAABQAAAAExAQAAAAoyMDgzOTU3NDk1AwAAAAMxNjACAAAABTQ2MjEwBAAAAAEwBwAAAAg0LzEvMjAyMVM53KQFBtoIid4VpQUG2ggnQ0lRLk5BU0RBUTpDT1NULklRX1RFVl9PVVQuNC8xLzIwMjEuVVNEAQAAAJFqAQACAAAADTE1ODU2My45NDE2NDcBBgAAAAUAAAABMQEAAAAKMjA4Mzk1NzQ5NQMAAAADMTYwAgAAAAU0NjIxNAQAAAABMAcAAAAINC8xLzIwMjFTOdykBQbaCGJCFaUFBtoIMkNJUS5OQVNEQVE6Q09TVC5JUV9UT1RBTF9SRVYuSVFfTFRNLjQvMS8yMDIxLi4uVVNEAQAAAJFqAQACAAAABjE3ODYyNgEIAAAABQAAAAExAQAAAAstMjEw</t>
  </si>
  <si>
    <t>ODg1NTMxMwMAAAADMTYwAgAAAAIyOAQAAAABMAcAAAAINC8xLzIwMjEIAAAACTIvMTQvMjAyMQkAAAABMFM53KQFBtoIid4VpQUG2ggvQ0lRLk5BU0RBUTpDT1NULklRX0VCSVREQS5JUV9MVE0uNC8xLzIwMjEuLi5VU0QBAAAAkWoBAAIAAAAENzU4NQEIAAAABQAAAAExAQAAAAstMjEwODg1NTMxMwMAAAADMTYwAgAAAAQ0MDUxBAAAAAEwBwAAAAg0LzEvMjAyMQgAAAAJMi8xNC8yMDIxCQAAAAEwUzncpAUG2ghiQhWlBQbaCCtDSVEuTkFTREFROkNPU1QuSVFfTkkuSVFfTFRNLjQvMS8yMDIxLi4uVVNEAQAAAJFqAQACAAAABDQzNDQBCAAAAAUAAAABMQEAAAALLTIxMDg4NTUzMTMDAAAAAzE2MAIAAAACMTUEAAAAATAHAAAACDQvMS8yMDIxCAAAAAkyLzE0LzIwMjEJAAAAATBTOdykBQbaCGJCFaUFBtoIIUNJUS5JUVRSNjEwODU0NjM2LklRX1RSX0JVWUVSTkFNRQEAAADs5mgkAwAAABdBcG9sbG8gTWFuYWdlbWVudCBJWCBMUABTOdykBQbaCJ63FaUFBtoIIkNJUS5JUVRSNjEwODU0NjM2LklRX1RSX1RBUkdFVE5BTUUBAAAA7OZoJAMAAAAaU21hcnQgJiBGaW5hbCBTdG9yZXMsIEluYy4AUzncpAUG2gjKLBalBQbaCCBDSVEuSVFUUjYxMDg1NDYzNi5JUV9UUl9BTk5fREFURQEAAADs5mgkBQAAAAk0LzE2LzIwMTkBBgAAAAUAAAACNTQBAAAABjYwMDkwNwIAAAAJNjEwODU0NjM2AwAAAAk2MTA4NTQ2</t>
  </si>
  <si>
    <t>MzYEAAAAAzE2MAYAAAAEVHJ1ZVM53KQFBtoIp1MWpQUG2ggmQ0lRLklRVFI2MTA4NTQ2MzYuSVFfVFJfSU1QTElFRF9FUS5VU0QBAAAA7OZoJAIAAAAKNTE0LjMzMzI0OAEGAAAABQAAAAI1NAEAAAAGMTAyMDkxAgAAAAk2MTA4NTQ2MzYDAAAACTYxMDg2Nzg4MAQAAAADMTYwBgAAAAVGYWxzZVM53KQFBtoIZmkVpQUG2ggmQ0lRLklRVFI2MTA4NTQ2MzYuSVFfVFJfSU1QTElFRF9FVi5VU0QBAAAA7OZoJAIAAAALMjA3Ny41MjIyNDgBBgAAAAUAAAACNTQBAAAABjEwMjA5MAIAAAAJNjEwODU0NjM2AwAAAAk2MTA4Njc4ODAEAAAAAzE2MAYAAAAFRmFsc2VTOdykBQbaCJ63FaUFBtoILENJUS5JUVRSNjEwODU0NjM2LklRX1RSX1RBUkdFVF9UT1RBTF9SRVYuVVNEAQAAAOzmaCQCAAAACDQ3NzAuMzM3AQYAAAAFAAAAAjM3AQAAAAoxOTU5NDQyMDYxAgAAAAIyOAMAAAADMTYwBAAAAAEwBwAAAAgxLzEvMTkwMFM53KQFBtoIyiwWpQUG2ggwQ0lRLklRVFI2MTA4NTQ2MzYuSVFfVFJfVEFSR0VUX0VCSVREQV9FUV9JTkMuVVNEAQAAAOzmaCQCAAAABzE1Ny40MTQBBgAAAAUAAAACMzcBAAAACjE5NTk0NDIwNjECAAAABTIxNjc3AwAAAAMxNjAEAAAAATAHAAAACDEvMS8xOTAwUzncpAUG2ghmaRWlBQbaCCVDSVEuSVFUUjYxMDg1NDYzNi5JUV9UUl9UQVJHRVRfTkkuVVNEAQAAAOzmaCQCAAAACC0xMTEuNzM4</t>
  </si>
  <si>
    <t>AQYAAAAFAAAAAjM3AQAAAAoxOTU5NDQyMDYxAgAAAAMzNzkDAAAAAzE2MAQAAAABMAcAAAAIMS8xLzE5MDBTOdykBQbaCGZpFaUFBtoIM0NJUS5JUVRSNjEwODU0NjM2LklRX1RSX1RBUkdFVF9TVE9DS1BSRU1JVU1fMUQuLlVTRAEAAADs5mgkAgAAAAcxOC42MTMxAQYAAAAFAAAAAjU0AQAAAAYxMDEwNTMCAAAACTYxMDg1NDYzNgMAAAAJNjEwODY3ODgwBAAAAAMxNjAGAAAABUZhbHNlUzncpAUG2gietxWlBQbaCDNDSVEuSVFUUjYxMDg1NDYzNi5JUV9UUl9UQVJHRVRfU1RPQ0tQUkVNSVVNXzFXLi5VU0QBAAAA7OZoJAIAAAAHMjMuMzM5NwEGAAAABQAAAAI1NAEAAAAGMTAxMDU0AgAAAAk2MTA4NTQ2MzYDAAAACTYxMDg2Nzg4MAQAAAADMTYwBgAAAAVGYWxzZVM53KQFBtoIyiwWpQUG2ggzQ0lRLklRVFI2MTA4NTQ2MzYuSVFfVFJfVEFSR0VUX1NUT0NLUFJFTUlVTV8xTS4uVVNEAQAAAOzmaCQCAAAABzI5LjIyNDcBBgAAAAUAAAACNTQBAAAABjEwMTA1NQIAAAAJNjEwODU0NjM2AwAAAAk2MTA4Njc4ODAEAAAAAzE2MAYAAAAFRmFsc2VTOdykBQbaCIneFaUFBtoIIUNJUS5JUVRSNTc1MzE5NTYxLklRX1RSX0JVWUVSTkFNRQEAAAAJrkoiAwAAABpVbml0ZWQgTmF0dXJhbCBGb29kcywgSW5jLgBTOdykBQbaCGZpFaUFBtoIIkNJUS5JUVRSNTc1MzE5NTYxLklRX1RSX1RBUkdFVE5BTUUBAAAACa5K</t>
  </si>
  <si>
    <t>IgMAAAAOU1VQRVJWQUxVIElOQy4AUzncpAUG2gietxWlBQbaCCBDSVEuSVFUUjU3NTMxOTU2MS5JUV9UUl9BTk5fREFURQEAAAAJrkoiBQAAAAk3LzI2LzIwMTgBBgAAAAUAAAACNTQBAAAABjYwMDkwNwIAAAAJNTc1MzE5NTYxAwAAAAk1NzUzMTk1NjEEAAAAAzE2MAYAAAAEVHJ1ZVM53KQFBtoIyiwWpQUG2ggmQ0lRLklRVFI1NzUzMTk1NjEuSVFfVFJfSU1QTElFRF9FUS5VU0QBAAAACa5KIgIAAAALMTM3My41NDYwOTIBBgAAAAUAAAACNTQBAAAABjEwMjA5MQIAAAAJNTc1MzE5NTYxAwAAAAk1NzUzMjQ2MDQEAAAAAzE2MAYAAAAFRmFsc2VTOdykBQbaCKdTFqUFBtoIJkNJUS5JUVRSNTc1MzE5NTYxLklRX1RSX0lNUExJRURfRVYuVVNEAQAAAAmuSiICAAAACzI5MzEuNTQ2MDkyAQYAAAAFAAAAAjU0AQAAAAYxMDIwOTACAAAACTU3NTMxOTU2MQMAAAAJNTc1MzI0NjA0BAAAAAMxNjAGAAAABUZhbHNlUzncpAUG2ghmaRWlBQbaCCxDSVEuSVFUUjU3NTMxOTU2MS5JUV9UUl9UQVJHRVRfVE9UQUxfUkVWLlVTRAEAAAAJrkoiAgAAAAUxNTM5NQEGAAAABQAAAAIzNwEAAAAKMTg5NzMzOTE5OAIAAAACMjgDAAAAAzE2MAQAAAABMAcAAAAIMS8xLzE5MDBTOdykBQbaCJ63FaUFBtoIMENJUS5JUVRSNTc1MzE5NTYxLklRX1RSX1RBUkdFVF9FQklUREFfRVFfSU5DLlVTRAEAAAAJrkoiAgAAAAM0MjYBBgAA</t>
  </si>
  <si>
    <t>AAUAAAACMzcBAAAACjE4OTczMzkxOTgCAAAABTIxNjc3AwAAAAMxNjAEAAAAATAHAAAACDEvMS8xOTAwUzncpAUG2gjKLBalBQbaCCVDSVEuSVFUUjU3NTMxOTU2MS5JUV9UUl9UQVJHRVRfTkkuVVNEAQAAAAmuSiICAAAAAjEzAQYAAAAFAAAAAjM3AQAAAAoxODk3MzM5MTk4AgAAAAMzNzkDAAAAAzE2MAQAAAABMAcAAAAIMS8xLzE5MDBTOdykBQbaCIneFaUFBtoIM0NJUS5JUVRSNTc1MzE5NTYxLklRX1RSX1RBUkdFVF9TVE9DS1BSRU1JVU1fMUQuLlVTRAEAAAAJrkoiAgAAAAc2Ny4wOTUxAQYAAAAFAAAAAjU0AQAAAAYxMDEwNTMCAAAACTU3NTMxOTU2MQMAAAAJNTc1MzI0NjA0BAAAAAMxNjAGAAAABUZhbHNlUzncpAUG2ghmaRWlBQbaCDNDSVEuSVFUUjU3NTMxOTU2MS5JUV9UUl9UQVJHRVRfU1RPQ0tQUkVNSVVNXzFXLi5VU0QBAAAACa5KIgIAAAAHNTEuNjU2NgEGAAAABQAAAAI1NAEAAAAGMTAxMDU0AgAAAAk1NzUzMTk1NjEDAAAACTU3NTMyNDYwNAQAAAADMTYwBgAAAAVGYWxzZVM53KQFBtoIkZAVpQUG2ggzQ0lRLklRVFI1NzUzMTk1NjEuSVFfVFJfVEFSR0VUX1NUT0NLUFJFTUlVTV8xTS4uVVNEAQAAAAmuSiICAAAABzUyLjcyNTYBBgAAAAUAAAACNTQBAAAABjEwMTA1NQIAAAAJNTc1MzE5NTYxAwAAAAk1NzUzMjQ2MDQEAAAAAzE2MAYAAAAFRmFsc2VTOdykBQbaCMEFFqUFBtoIIUNJ</t>
  </si>
  <si>
    <t>US5JUVRSNDM0NTE2OTAyLklRX1RSX0JVWUVSTkFNRQEAAACmM+YZAwAAABBBbWF6b24uY29tLCBJbmMuAFM53KQFBtoIZmkVpQUG2ggiQ0lRLklRVFI0MzQ1MTY5MDIuSVFfVFJfVEFSR0VUTkFNRQEAAACmM+YZAwAAABhXaG9sZSBGb29kcyBNYXJrZXQsIEluYy4AUzncpAUG2ghiQhWlBQbaCCBDSVEuSVFUUjQzNDUxNjkwMi5JUV9UUl9BTk5fREFURQEAAACmM+YZBQAAAAk2LzE2LzIwMTcBBgAAAAUAAAACNTQBAAAABjYwMDkwNwIAAAAJNDM0NTE2OTAyAwAAAAk0MzQ1MTY5MDIEAAAAAzE2MAYAAAAEVHJ1ZVM53KQFBtoIkZAVpQUG2ggmQ0lRLklRVFI0MzQ1MTY5MDIuSVFfVFJfSU1QTElFRF9FUS5VU0QBAAAApjPmGQIAAAAMMTM0NDguMjY4NzA4AQYAAAAFAAAAAjU0AQAAAAYxMDIwOTECAAAACTQzNDUxNjkwMgMAAAAJNDM0NTI0OTMxBAAAAAMxNjAGAAAABUZhbHNlUzncpAUG2gjBBRalBQbaCCZDSVEuSVFUUjQzNDUxNjkwMi5JUV9UUl9JTVBMSUVEX0VWLlVTRAEAAACmM+YZAgAAAAwxMzczMi43NDgxMzgBBgAAAAUAAAACNTQBAAAABjEwMjA5MAIAAAAJNDM0NTE2OTAyAwAAAAk0MzQ1MjQ5MzEEAAAAAzE2MAYAAAAFRmFsc2VTOdykBQbaCJ63FaUFBtoILENJUS5JUVRSNDM0NTE2OTAyLklRX1RSX1RBUkdFVF9UT1RBTF9SRVYuVVNEAQAAAKYz5hkCAAAABTE1ODU2AQYAAAAFAAAAAjM3AQAA</t>
  </si>
  <si>
    <t>AAoxODQzMjk4ODE3AgAAAAIyOAMAAAADMTYwBAAAAAEwBwAAAAgxLzEvMTkwMFM53KQFBtoIYkIVpQUG2ggwQ0lRLklRVFI0MzQ1MTY5MDIuSVFfVFJfVEFSR0VUX0VCSVREQV9FUV9JTkMuVVNEAQAAAKYz5hkCAAAABDEzMzMBBgAAAAUAAAACMzcBAAAACjE4NDMyOTg4MTcCAAAABTIxNjc3AwAAAAMxNjAEAAAAATAHAAAACDEvMS8xOTAwUzncpAUG2giRkBWlBQbaCCVDSVEuSVFUUjQzNDUxNjkwMi5JUV9UUl9UQVJHRVRfTkkuVVNEAQAAAKYz5hkCAAAAAzQwMgEGAAAABQAAAAIzNwEAAAAKMTg0MzI5ODgxNwIAAAADMzc5AwAAAAMxNjAEAAAAATAHAAAACDEvMS8xOTAwUzncpAUG2gjBBRalBQbaCDNDSVEuSVFUUjQzNDUxNjkwMi5JUV9UUl9UQVJHRVRfU1RPQ0tQUkVNSVVNXzFELi5VU0QBAAAApjPmGQIAAAAHMjcuMDQxNwEGAAAABQAAAAI1NAEAAAAGMTAxMDUzAgAAAAk0MzQ1MTY5MDIDAAAACTQzNDUyNDkzMQQAAAADMTYwBgAAAAVGYWxzZVM53KQFBtoIp1MWpQUG2ggzQ0lRLklRVFI0MzQ1MTY5MDIuSVFfVFJfVEFSR0VUX1NUT0NLUFJFTUlVTV8xVy4uVVNEAQAAAKYz5hkCAAAABzE3LjU0ODMBBgAAAAUAAAACNTQBAAAABjEwMTA1NAIAAAAJNDM0NTE2OTAyAwAAAAk0MzQ1MjQ5MzEEAAAAAzE2MAYAAAAFRmFsc2VTOdykBQbaCGJCFaUFBtoIM0NJUS5JUVRSNDM0NTE2OTAyLklRX1RSX1RB</t>
  </si>
  <si>
    <t>UkdFVF9TVE9DS1BSRU1JVU1fMU0uLlVTRAEAAACmM+YZAgAAAAcxNi41MzcyAQYAAAAFAAAAAjU0AQAAAAYxMDEwNTUCAAAACTQzNDUxNjkwMgMAAAAJNDM0NTI0OTMxBAAAAAMxNjAGAAAABUZhbHNlZWDcpAUG2giRkBWlBQbaCCVDSVEuSVFUUjU3MjA5Njc1NC5JUV9UUl9UQVJHRVRfTkkuVVNEAQAAAPKAGSICAAAABzU2Ni4wMzcBBgAAAAUAAAACMzcBAAAACjE4ODY2MzExMjUCAAAAAzM3OQMAAAADMTYwBAAAAAEwBwAAAAgxLzEvMTkwMHJp7JRhBtoI3L8ilWEG2ggmQ0lRLklRVFI1NzIwOTY3NTQuSVFfVFJfSU1QTElFRF9FUS5VU0QBAAAA8oAZIgIAAAALODE3My45MDk0NzQBBgAAAAUAAAACNTQBAAAABjEwMjA5MQIAAAAJNTcyMDk2NzU0AwAAAAk1NzIxMDY4ODgEAAAAAzE2MAYAAAAFRmFsc2VyaeyUYQbaCOfmIpVhBtoIMENJUS5JUVRSNTcyMDk2NzU0LklRX1RSX1RBUkdFVF9FQklUREFfRVFfSU5DLlVTRAEAAADygBkiAgAAAAc2NTkuNzM1AQYAAAAFAAAAAjM3AQAAAAoxODg2NjMxMTI1AgAAAAUyMTY3NwMAAAADMTYwBAAAAAEwBwAAAAgxLzEvMTkwMHJp7JRhBtoI3L8ilWEG2ggzQ0lRLklRVFI1NzIwOTY3NTQuSVFfVFJfVEFSR0VUX1NUT0NLUFJFTUlVTV8xRC4uVVNEAQAAAPKAGSICAAAABjAuMTEyOAEGAAAABQAAAAI1NAEAAAAGMTAxMDUzAgAAAAk1NzIwOTY3NTQDAAAACTU3MjEw</t>
  </si>
  <si>
    <t>Njg4OAQAAAADMTYwBgAAAAVGYWxzZYGQ7JRhBtoI3L8ilWEG2ggmQ0lRLklRVFI1NzIwOTY3NTQuSVFfVFJfSU1QTElFRF9FVi5VU0QBAAAA8oAZIgIAAAAMMTA5MDQuMDU0MDk1AQYAAAAFAAAAAjU0AQAAAAYxMDIwOTACAAAACTU3MjA5Njc1NAMAAAAJNTcyMTA2ODg4BAAAAAMxNjAGAAAABUZhbHNlgZDslGEG2gjcvyKVYQbaCCFDSVEuSVFUUjU3MjA5Njc1NC5JUV9UUl9CVVlFUk5BTUUBAAAA8oAZIgMAAAAUQ29uYWdyYSBCcmFuZHMsIEluYy4AgZDslGEG2gjcvyKVYQbaCDNDSVEuSVFUUjU3MjA5Njc1NC5JUV9UUl9UQVJHRVRfU1RPQ0tQUkVNSVVNXzFNLi5VU0QBAAAA8oAZIgIAAAAGNi4zMDAzAQYAAAAFAAAAAjU0AQAAAAYxMDEwNTUCAAAACTU3MjA5Njc1NAMAAAAJNTcyMTA2ODg4BAAAAAMxNjAGAAAABUZhbHNlgZDslGEG2gjcvyKVYQbaCDNDSVEuSVFUUjU3MjA5Njc1NC5JUV9UUl9UQVJHRVRfU1RPQ0tQUkVNSVVNXzFXLi5VU0QBAAAA8oAZIgIAAAAGNS4yMzAxAQYAAAAFAAAAAjU0AQAAAAYxMDEwNTQCAAAACTU3MjA5Njc1NAMAAAAJNTcyMTA2ODg4BAAAAAMxNjAGAAAABUZhbHNlgZDslGEG2gjcvyKVYQbaCCxDSVEuSVFUUjU3MjA5Njc1NC5JUV9UUl9UQVJHRVRfVE9UQUxfUkVWLlVTRAEAAADygBkiAgAAAAczMTU2Ljc2AQYAAAAFAAAAAjM3AQAAAAoxODg2NjMxMTI1AgAAAAIy</t>
  </si>
  <si>
    <t>OAMAAAADMTYwBAAAAAEwBwAAAAgxLzEvMTkwMIGQ7JRhBtoI0ZgilWEG2ggiQ0lRLklRVFI1NzIwOTY3NTQuSVFfVFJfVEFSR0VUTkFNRQEAAADygBkiAwAAABNQaW5uYWNsZSBGb29kcyBJbmMuAIGQ7JRhBtoI3L8ilWEG2gggQ0lRLklRVFI1NzIwOTY3NTQuSVFfVFJfQU5OX0RBVEUBAAAA8oAZIgUAAAAJNi8yNy8yMDE4AQYAAAAFAAAAAjU0AQAAAAY2MDA5MDcCAAAACTU3MjA5Njc1NAMAAAAJNTcyMDk2NzU0BAAAAAMxNjAGAAAABFRydWWBkOyUYQbaCNGYIpVhBtoIM0NJUS5JUVRSNTUzODE2MDMxLklRX1RSX1RBUkdFVF9TVE9DS1BSRU1JVU1fMUQuLlVTRAEAAADfjwIhAgAAAAcxNy4yMzMzAQYAAAAFAAAAAjU0AQAAAAYxMDEwNTMCAAAACTU1MzgxNjAzMQMAAAAJNTUzODE4MzExBAAAAAMxNjAGAAAABUZhbHNl9wndmmEG2gjD1g2bYQbaCCZDSVEuSVFUUjU1MzgxNjAzMS5JUV9UUl9JTVBMSUVEX0VWLlVTRAEAAADfjwIhAgAAAAs4MDQzLjkxMTk5NAEGAAAABQAAAAI1NAEAAAAGMTAyMDkwAgAAAAk1NTM4MTYwMzEDAAAACTU1MzgxODMxMQQAAAADMTYwBgAAAAVGYWxzZfcJ3ZphBtoIw9YNm2EG2gghQ0lRLklRVFI1NTM4MTYwMzEuSVFfVFJfQlVZRVJOQU1FAQAAAN+PAiEDAAAAE0dlbmVyYWwgTWlsbHMsIEluYy4A9wndmmEG2gjD1g2bYQbaCDNDSVEuSVFUUjU1MzgxNjAzMS5JUV9UUl9U</t>
  </si>
  <si>
    <t>QVJHRVRfU1RPQ0tQUkVNSVVNXzFXLi5VU0QBAAAA348CIQIAAAAHMTMuOTkyNgEGAAAABQAAAAI1NAEAAAAGMTAxMDU0AgAAAAk1NTM4MTYwMzEDAAAACTU1MzgxODMxMQQAAAADMTYwBgAAAAVGYWxzZfcJ3ZphBtoIw9YNm2EG2ggsQ0lRLklRVFI1NTM4MTYwMzEuSVFfVFJfVEFSR0VUX1RPVEFMX1JFVi5VU0QBAAAA348CIQIAAAAIMTI3NC41ODkBBgAAAAUAAAACMzcBAAAACjE4NzYyODEyMTkCAAAAAjI4AwAAAAMxNjAEAAAAATAHAAAACDEvMS8xOTAw9wndmmEG2gjD1g2bYQbaCCJDSVEuSVFUUjU1MzgxNjAzMS5JUV9UUl9UQVJHRVROQU1FAQAAAN+PAiEDAAAAH0JsdWUgQnVmZmFsbyBQZXQgUHJvZHVjdHMsIEluYy4A9wndmmEG2gjD1g2bYQbaCCVDSVEuSVFUUjU1MzgxNjAzMS5JUV9UUl9UQVJHRVRfTkkuVVNEAQAAAN+PAiECAAAABzE5My41MjkBBgAAAAUAAAACMzcBAAAACjE4NzYyODEyMTkCAAAAAzM3OQMAAAADMTYwBAAAAAEwBwAAAAgxLzEvMTkwMPcJ3ZphBtoIw9YNm2EG2ggzQ0lRLklRVFI1NTM4MTYwMzEuSVFfVFJfVEFSR0VUX1NUT0NLUFJFTUlVTV8xTS4uVVNEAQAAAN+PAiECAAAABzIwLjg4MjQBBgAAAAUAAAACNTQBAAAABjEwMTA1NQIAAAAJNTUzODE2MDMxAwAAAAk1NTM4MTgzMTEEAAAAAzE2MAYAAAAFRmFsc2X3Cd2aYQbaCMPWDZthBtoIMENJUS5JUVRSNTUzODE2MDMx</t>
  </si>
  <si>
    <t>LklRX1RSX1RBUkdFVF9FQklUREFfRVFfSU5DLlVTRAEAAADfjwIhAgAAAAczMTMuNzUzAQYAAAAFAAAAAjM3AQAAAAoxODc2MjgxMjE5AgAAAAUyMTY3NwMAAAADMTYwBAAAAAEwBwAAAAgxLzEvMTkwMPcJ3ZphBtoIuK8Nm2EG2gggQ0lRLklRVFI1NTM4MTYwMzEuSVFfVFJfQU5OX0RBVEUBAAAA348CIQUAAAAJMi8yMy8yMDE4AQYAAAAFAAAAAjU0AQAAAAY2MDA5MDcCAAAACTU1MzgxNjAzMQMAAAAJNTUzODE2MDMxBAAAAAMxNjAGAAAABFRydWX3Cd2aYQbaCMPWDZthBtoIJkNJUS5JUVRSNTUzODE2MDMxLklRX1RSX0lNUExJRURfRVEuVVNEAQAAAN+PAiECAAAACjc4MjkuNTUxNzYBBgAAAAUAAAACNTQBAAAABjEwMjA5MQIAAAAJNTUzODE2MDMxAwAAAAk1NTM4MTgzMTEEAAAAAzE2MAYAAAAFRmFsc2X3Cd2aYQbaCLivDZthBtoIM0NJUS5JUVRSNTQ2OTM5MTM4LklRX1RSX1RBUkdFVF9TVE9DS1BSRU1JVU1fMVcuLlVTRAEAAAACoZkgAgAAAAcyOC4zMDM4AQYAAAAFAAAAAjU0AQAAAAYxMDEwNTQCAAAACTU0NjkzOTEzOAMAAAAJNTQ2OTQzNzEwBAAAAAMxNjAGAAAABUZhbHNl1BRsoWEG2gjRfFw8YgbaCCxDSVEuSVFUUjU0NjkzOTEzOC5JUV9UUl9UQVJHRVRfVE9UQUxfUkVWLlVTRAEAAAACoZkgAgAAAAgyMjMxLjQ0MwEGAAAABQAAAAIzNwEAAAAKMTg2NDk4ODU5MAIAAAACMjgDAAAAAzE2</t>
  </si>
  <si>
    <t>MAQAAAABMAcAAAAIMS8xLzE5MDDUFGyhYQbaCM1VXDxiBtoIIkNJUS5JUVRSNTQ2OTM5MTM4LklRX1RSX1RBUkdFVE5BTUUBAAAAAqGZIAMAAAAUU255ZGVyJ3MtTGFuY2UsIEluYy4A1BRsoWEG2gjNVVw8YgbaCCFDSVEuSVFUUjU0NjkzOTEzOC5JUV9UUl9CVVlFUk5BTUUBAAAAAqGZIAMAAAAVQ2FtcGJlbGwgU291cCBDb21wYW55ANQUbKFhBtoI26NcPGIG2ggzQ0lRLklRVFI1NDY5MzkxMzguSVFfVFJfVEFSR0VUX1NUT0NLUFJFTUlVTV8xTS4uVVNEAQAAAAKhmSACAAAABjM3LjgxNwEGAAAABQAAAAI1NAEAAAAGMTAxMDU1AgAAAAk1NDY5MzkxMzgDAAAACTU0Njk0MzcxMAQAAAADMTYwBgAAAAVGYWxzZdQUbKFhBtoI0XxcPGIG2ggwQ0lRLklRVFI1NDY5MzkxMzguSVFfVFJfVEFSR0VUX0VCSVREQV9FUV9JTkMuVVNEAQAAAAKhmSACAAAABzI4MS41NTgBBgAAAAUAAAACMzcBAAAACjE4NjQ5ODg1OTACAAAABTIxNjc3AwAAAAMxNjAEAAAAATAHAAAACDEvMS8xOTAw1BRsoWEG2gjkylw8YgbaCCBDSVEuSVFUUjU0NjkzOTEzOC5JUV9UUl9BTk5fREFURQEAAAACoZkgBQAAAAoxMi8xOC8yMDE3AQYAAAAFAAAAAjU0AQAAAAY2MDA5MDcCAAAACTU0NjkzOTEzOAMAAAAJNTQ2OTM5MTM4BAAAAAMxNjAGAAAABFRydWXUFGyhYQbaCMkuXDxiBtoIJkNJUS5JUVRSNTQ2OTM5MTM4LklRX1RSX0lNUExJ</t>
  </si>
  <si>
    <t>RURfRVYuVVNEAQAAAAKhmSACAAAACzYxMTMuNTg3MTY0AQYAAAAFAAAAAjU0AQAAAAYxMDIwOTACAAAACTU0NjkzOTEzOAMAAAAJNTQ2OTQzNzEwBAAAAAMxNjAGAAAABUZhbHNl1BRsoWEG2ggI8lw8YgbaCCVDSVEuSVFUUjU0NjkzOTEzOC5JUV9UUl9UQVJHRVRfTkkuVVNEAQAAAAKhmSACAAAABy0yMy41MTcBBgAAAAUAAAACMzcBAAAACjE4NjQ5ODg1OTACAAAAAzM3OQMAAAADMTYwBAAAAAEwBwAAAAgxLzEvMTkwMNQUbKFhBtoICPJcPGIG2ggmQ0lRLklRVFI1NDY5MzkxMzguSVFfVFJfSU1QTElFRF9FUS5VU0QBAAAAAqGZIAIAAAAKNDkyMS43ODU4NQEGAAAABQAAAAI1NAEAAAAGMTAyMDkxAgAAAAk1NDY5MzkxMzgDAAAACTU0Njk0MzcxMAQAAAADMTYwBgAAAAVGYWxzZdQUbKFhBtoI/hhdPGIG2ggzQ0lRLklRVFI1NDY5MzkxMzguSVFfVFJfVEFSR0VUX1NUT0NLUFJFTUlVTV8xRC4uVVNEAQAAAAKhmSACAAAABjYuODYwNAEGAAAABQAAAAI1NAEAAAAGMTAxMDUzAgAAAAk1NDY5MzkxMzgDAAAACTU0Njk0MzcxMAQAAAADMTYwBgAAAAVGYWxzZdQUbKFhBtoI5MpcPGIG2gg0Q0lRLklRVFIxNjg2ODMwMDQ3LklRX1RSX1RBUkdFVF9TVE9DS1BSRU1JVU1fMUQuLlVTRAEAAADf+4pkAgAAAAAAnd1mqWEG2gjH276pYQbaCCZDSVEuSVFUUjE2ODY4MzAwNDcuSVFfVFJfVEFSR0VUX05JLlVTRAEA</t>
  </si>
  <si>
    <t>AADf+4pkAgAAAAAAnd1mqWEG2gjH276pYQbaCCdDSVEuSVFUUjE2ODY4MzAwNDcuSVFfVFJfSU1QTElFRF9FUS5VU0QBAAAA3/uKZAIAAAALNjU4OC4yMzUyOTQBBgAAAAUAAAACNTQBAAAABjEwMjA5MQIAAAAKMTY4NjgzMDA0NwMAAAAKMTY4NjgzNTYwMAQAAAADMTYwBgAAAAVGYWxzZZ3dZqlhBtoIwLS+qWEG2gghQ0lRLklRVFIxNjg2ODMwMDQ3LklRX1RSX0FOTl9EQVRFAQAAAN/7imQFAAAACTIvMTkvMjAyMQEGAAAABQAAAAI1NAEAAAAGNjAwOTA3AgAAAAoxNjg2ODMwMDQ3AwAAAAoxNjg2ODMwMDQ3BAAAAAMxNjAGAAAABFRydWWd3WapYQbaCMfbvqlhBtoIJ0NJUS5JUVRSMTY4NjgzMDA0Ny5JUV9UUl9JTVBMSUVEX0VWLlVTRAEAAADf+4pkAgAAAAs2NTg4LjIzNTI5NAEGAAAABQAAAAI1NAEAAAAGMTAyMDkwAgAAAAoxNjg2ODMwMDQ3AwAAAAoxNjg2ODM1NjAwBAAAAAMxNjAGAAAABUZhbHNlnd1mqWEG2gjAtL6pYQbaCDRDSVEuSVFUUjE2ODY4MzAwNDcuSVFfVFJfVEFSR0VUX1NUT0NLUFJFTUlVTV8xTS4uVVNEAQAAAN/7imQCAAAAAACd3WapYQbaCMC0vqlhBtoIMUNJUS5JUVRSMTY4NjgzMDA0Ny5JUV9UUl9UQVJHRVRfRUJJVERBX0VRX0lOQy5VU0QBAAAA3/uKZAIAAAAAAJ3dZqlhBtoIwLS+qWEG2ggjQ0lRLklRVFIxNjg2ODMwMDQ3LklRX1RSX1RBUkdFVE5BTUUBAAAA3/uKZAMA</t>
  </si>
  <si>
    <t>AAAYQkEgU3BvcnRzIE51dHJpdGlvbiwgTExDAJ3dZqlhBtoIwLS+qWEG2ggiQ0lRLklRVFIxNjg2ODMwMDQ3LklRX1RSX0JVWUVSTkFNRQEAAADf+4pkAwAAABVUaGUgQ29jYS1Db2xhIENvbXBhbnkAnd1mqWEG2gi0jb6pYQbaCDRDSVEuSVFUUjE2ODY4MzAwNDcuSVFfVFJfVEFSR0VUX1NUT0NLUFJFTUlVTV8xVy4uVVNEAQAAAN/7imQCAAAAAACd3WapYQbaCLSNvqlhBtoILUNJUS5JUVRSMTY4NjgzMDA0Ny5JUV9UUl9UQVJHRVRfVE9UQUxfUkVWLlVTRAEAAADf+4pkAgAAAAAAnd1mqWEG2gi0jb6pYQbaCDNDSVEuSVFUUjY1ODIxNDg4Mi5JUV9UUl9UQVJHRVRfU1RPQ0tQUkVNSVVNXzFNLi5VU0QBAAAA4o87JwIAAAAAACxgmLBhBtoI5s7BOWIG2ggwQ0lRLklRVFI2NTgyMTQ4ODIuSVFfVFJfVEFSR0VUX0VCSVREQV9FUV9JTkMuVVNEAQAAAOKPOycCAAAAAAAsYJiwYQbaCObOwTliBtoIIENJUS5JUVRSNjU4MjE0ODgyLklRX1RSX0FOTl9EQVRFAQAAAOKPOycFAAAACTMvMTEvMjAyMAEGAAAABQAAAAI1NAEAAAAGNjAwOTA3AgAAAAk2NTgyMTQ4ODIDAAAACTY1ODIxNDg4MgQAAAADMTYwBgAAAARUcnVlLGCYsGEG2gjTp8E5YgbaCCJDSVEuSVFUUjY1ODIxNDg4Mi5JUV9UUl9UQVJHRVROQU1FAQAAAOKPOycDAAAADlJvY2tzdGFyLCBJbmMuACxgmLBhBtoI06fBOWIG2gglQ0lRLklRVFI2NTgy</t>
  </si>
  <si>
    <t>MTQ4ODIuSVFfVFJfVEFSR0VUX05JLlVTRAEAAADijzsnAgAAAAAALGCYsGEG2gjUgME5YgbaCCZDSVEuSVFUUjY1ODIxNDg4Mi5JUV9UUl9JTVBMSUVEX0VRLlVTRAEAAADijzsnAgAAAAQzODUwAQYAAAAFAAAAAjU0AQAAAAYxMDIwOTECAAAACTY1ODIxNDg4MgMAAAAJNjU4MjE2NDA0BAAAAAMxNjAGAAAABUZhbHNlLGCYsGEG2gjUgME5YgbaCCxDSVEuSVFUUjY1ODIxNDg4Mi5JUV9UUl9UQVJHRVRfVE9UQUxfUkVWLlVTRAEAAADijzsnAgAAAAAALGCYsGEG2gizMsE5YgbaCDNDSVEuSVFUUjY1ODIxNDg4Mi5JUV9UUl9UQVJHRVRfU1RPQ0tQUkVNSVVNXzFELi5VU0QBAAAA4o87JwIAAAAAADSHmLBhBtoIwlnBOWIG2ggmQ0lRLklRVFI2NTgyMTQ4ODIuSVFfVFJfSU1QTElFRF9FVi5VU0QBAAAA4o87JwIAAAAENDcwMAEGAAAABQAAAAI1NAEAAAAGMTAyMDkwAgAAAAk2NTgyMTQ4ODIDAAAACTY1ODIxNjQwNAQAAAADMTYwBgAAAAVGYWxzZTSHmLBhBtoIpgvBOWIG2gghQ0lRLklRVFI2NTgyMTQ4ODIuSVFfVFJfQlVZRVJOQU1FAQAAAOKPOycDAAAADVBlcHNpQ28sIEluYy4ANIeYsGEG2gizMsE5YgbaCDNDSVEuSVFUUjY1ODIxNDg4Mi5JUV9UUl9UQVJHRVRfU1RPQ0tQUkVNSVVNXzFXLi5VU0QBAAAA4o87JwIAAAAAADSHmLBhBtoIpgvBOWIG2ggmQ0lRLklRVFIxNjc2ODk3OTc1LklRX1RSX1RB</t>
  </si>
  <si>
    <t>UkdFVF9OSS5VU0QBAAAAt27zYwIAAAAHMjk0Ljk0NQEGAAAABQAAAAIzNwEAAAALLTIxMzQ0NDMxOTgCAAAAAzM3OQMAAAADMTYwBAAAAAEwBwAAAAgxLzEvMTkwMDStyLZhBtoIPGEsNGIG2ggnQ0lRLklRVFIxNjc2ODk3OTc1LklRX1RSX0lNUExJRURfRVEuVVNEAQAAALdu82MCAAAACzQ2MTguNjM1MDkxAQYAAAAFAAAAAjU0AQAAAAYxMDIwOTECAAAACjE2NzY4OTc5NzUDAAAACjE2NzY5MDQ3NTQEAAAAAzE2MAYAAAAFRmFsc2U0rci2YQbaCDxhLDRiBtoINENJUS5JUVRSMTY3Njg5Nzk3NS5JUV9UUl9UQVJHRVRfU1RPQ0tQUkVNSVVNXzFELi5VU0QBAAAAt27zYwIAAAAHMTEuMzEyMgEGAAAABQAAAAI1NAEAAAAGMTAxMDUzAgAAAAoxNjc2ODk3OTc1AwAAAAoxNjc2OTA0NzU0BAAAAAMxNjAGAAAABUZhbHNlNK3ItmEG2gg8YSw0YgbaCCdDSVEuSVFUUjE2NzY4OTc5NzUuSVFfVFJfSU1QTElFRF9FVi5VU0QBAAAAt27zYwIAAAALNDQwNC4xMjcwOTEBBgAAAAUAAAACNTQBAAAABjEwMjA5MAIAAAAKMTY3Njg5Nzk3NQMAAAAKMTY3NjkwNDc1NAQAAAADMTYwBgAAAAVGYWxzZTStyLZhBtoINzosNGIG2ggiQ0lRLklRVFIxNjc2ODk3OTc1LklRX1RSX0JVWUVSTkFNRQEAAAC3bvNjAwAAACdDYXJnaWxsLCBJbmNvcnBvcmF0ZWQ7IFdheW5lIEZhcm1zLCBMTEMANK3ItmEG2ggsEyw0YgbaCDFDSVEu</t>
  </si>
  <si>
    <t>SVFUUjE2NzY4OTc5NzUuSVFfVFJfVEFSR0VUX0VCSVREQV9FUV9JTkMuVVNEAQAAALdu82MCAAAACjEwNDguMTIzMjUBBgAAAAUAAAACMzcBAAAACy0yMTM0NDQzMTk4AgAAAAUyMTY3NwMAAAADMTYwBAAAAAEwBwAAAAgxLzEvMTkwMDStyLZhBtoINzosNGIG2gg0Q0lRLklRVFIxNjc2ODk3OTc1LklRX1RSX1RBUkdFVF9TVE9DS1BSRU1JVU1fMU0uLlVTRAEAAAC3bvNjAgAAAAcxMC4zMjYxAQYAAAAFAAAAAjU0AQAAAAYxMDEwNTUCAAAACjE2NzY4OTc5NzUDAAAACjE2NzY5MDQ3NTQEAAAAAzE2MAYAAAAFRmFsc2U0rci2YQbaCDc6LDRiBtoINENJUS5JUVRSMTY3Njg5Nzk3NS5JUV9UUl9UQVJHRVRfU1RPQ0tQUkVNSVVNXzFXLi5VU0QBAAAAt27zYwIAAAAHMTAuMTc2NAEGAAAABQAAAAI1NAEAAAAGMTAxMDU0AgAAAAoxNjc2ODk3OTc1AwAAAAoxNjc2OTA0NzU0BAAAAAMxNjAGAAAABUZhbHNlNK3ItmEG2gg3Oiw0YgbaCC1DSVEuSVFUUjE2NzY4OTc5NzUuSVFfVFJfVEFSR0VUX1RPVEFMX1JFVi5VU0QBAAAAt27zYwIAAAAINDMzNS45NjUBBgAAAAUAAAACMzcBAAAACy0yMTM0NDQzMTk4AgAAAAIyOAMAAAADMTYwBAAAAAEwBwAAAAgxLzEvMTkwMDStyLZhBtoILBMsNGIG2ggjQ0lRLklRVFIxNjc2ODk3OTc1LklRX1RSX1RBUkdFVE5BTUUBAAAAt27zYwMAAAAVU2FuZGVyc29uIEZhcm1zLCBJ</t>
  </si>
  <si>
    <t>bmMuADStyLZhBtoINzosNGIG2gghQ0lRLklRVFIxNjc2ODk3OTc1LklRX1RSX0FOTl9EQVRFAQAAALdu82MFAAAACDgvOS8yMDIxAQYAAAAFAAAAAjU0AQAAAAY2MDA5MDcCAAAACjE2NzY4OTc5NzUDAAAACjE2NzY4OTc5NzUEAAAAAzE2MAYAAAAEVHJ1ZTStyLZhBtoIPGEsNGIG2gggQ0lRLk5BU0RBUUdTOktEUC5JUV9DT01QQU5ZX05BTUUBAAAAHhsFAAMAAAAVS2V1cmlnIERyIFBlcHBlciBJbmMuAHcQ/s1hBtoI3rFtzmEG2ggoQ0lRLk5BU0RBUUdTOktEUC5JUV9URVZfT1VULjQvMS8yMDIxLlVTRAEAAAAeGwUAAgAAAAw2MjgwNy4wOTk3NjIBBgAAAAUAAAABMQEAAAAKMjA4MTk5NTcxNQMAAAADMTYwAgAAAAU0NjIxNAQAAAABMAcAAAAINC8xLzIwMjF3EP7NYQbaCN2Kbc5hBtoILkNJUS5OQVNEQVFHUzpLRFAuSVFfTUFSS0VUQ0FQX09VVC40LzEvMjAyMS5VU0QBAAAAHhsFAAIAAAAMNDg1NTUuMDk5NzYyAQYAAAAFAAAAATEBAAAACjIwODE5OTU3MTUDAAAAAzE2MAIAAAAFNDYyMTAEAAAAATAHAAAACDQvMS8yMDIxdxD+zWEG2gjdim3OYQbaCCxDSVEuTkFTREFRR1M6S0RQLklRX05JLklRX0xUTS40LzEvMjAyMS4uLlVTRAEAAAAeGwUAAgAAAAQxNDk0AQgAAAAFAAAAATEBAAAACjIwOTM2NjM1NTIDAAAAAzE2MAIAAAACMTUEAAAAATAHAAAACDQvMS8yMDIxCAAAAAkzLzMxLzIwMjEJAAAA</t>
  </si>
  <si>
    <t>ATB3EP7NYQbaCN6xbc5hBtoIMENJUS5OQVNEQVFHUzpLRFAuSVFfRUJJVERBLklRX0xUTS40LzEvMjAyMS4uLlVTRAEAAAAeGwUAAgAAAAQzNzcyAQgAAAAFAAAAATEBAAAACjIwOTM2NjM1NTIDAAAAAzE2MAIAAAAENDA1MQQAAAABMAcAAAAINC8xLzIwMjEIAAAACTMvMzEvMjAyMQkAAAABMHcQ/s1hBtoI3rFtzmEG2ggzQ0lRLk5BU0RBUUdTOktEUC5JUV9UT1RBTF9SRVYuSVFfTFRNLjQvMS8yMDIxLi4uVVNEAQAAAB4bBQACAAAABTExOTA3AQgAAAAFAAAAATEBAAAACjIwOTM2NjM1NTIDAAAAAzE2MAIAAAACMjgEAAAAATAHAAAACDQvMS8yMDIxCAAAAAkzLzMxLzIwMjEJAAAAATB3EP7NYQbaCNFjbc5hBt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</si>
</sst>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mmm\-yyyy"/>
    <numFmt numFmtId="165" formatCode="#,##0.0_);\(#,##0.0\);\-\-_);@_)"/>
    <numFmt numFmtId="166" formatCode="&quot;$&quot;#,##0.00_);\(&quot;$&quot;#,##0.00\);\–_);@_)"/>
    <numFmt numFmtId="167" formatCode="dd/mmm/yyyy"/>
    <numFmt numFmtId="168" formatCode="&quot;$&quot;#,##0_);\(&quot;$&quot;#,##0\);\-\-_);@_)"/>
    <numFmt numFmtId="169" formatCode="0.0%_);\(0.0%\);\-\-_);@_)"/>
    <numFmt numFmtId="170" formatCode="0.0\x_);\(0.0\x\);\-\-_);@_)"/>
    <numFmt numFmtId="171" formatCode="#,##0.00_);\(#,##0.00\);\-_);@_)"/>
  </numFmts>
  <fonts count="19" x14ac:knownFonts="1">
    <font>
      <sz val="11"/>
      <color theme="1"/>
      <name val="Calibri"/>
      <family val="2"/>
      <scheme val="minor"/>
    </font>
    <font>
      <b/>
      <u val="singleAccounting"/>
      <sz val="8"/>
      <color indexed="8"/>
      <name val="Arial"/>
      <family val="2"/>
    </font>
    <font>
      <sz val="8"/>
      <color indexed="8"/>
      <name val="Arial"/>
      <family val="2"/>
    </font>
    <font>
      <b/>
      <sz val="9"/>
      <color indexed="81"/>
      <name val="Tahoma"/>
      <family val="2"/>
    </font>
    <font>
      <sz val="11"/>
      <color theme="1"/>
      <name val="Arial"/>
      <family val="2"/>
    </font>
    <font>
      <b/>
      <sz val="11"/>
      <color rgb="FF000000"/>
      <name val="Arial"/>
      <family val="2"/>
    </font>
    <font>
      <b/>
      <sz val="11"/>
      <name val="Arial"/>
      <family val="2"/>
    </font>
    <font>
      <sz val="11"/>
      <color rgb="FF000000"/>
      <name val="Arial"/>
      <family val="2"/>
    </font>
    <font>
      <b/>
      <sz val="11"/>
      <color theme="1"/>
      <name val="Arial"/>
      <family val="2"/>
    </font>
    <font>
      <b/>
      <sz val="11"/>
      <color theme="0"/>
      <name val="Arial"/>
      <family val="2"/>
    </font>
    <font>
      <b/>
      <u val="singleAccounting"/>
      <sz val="11"/>
      <color theme="0"/>
      <name val="Arial"/>
      <family val="2"/>
    </font>
    <font>
      <sz val="11"/>
      <color rgb="FF0000FF"/>
      <name val="Arial"/>
      <family val="2"/>
    </font>
    <font>
      <sz val="11"/>
      <name val="Arial"/>
      <family val="2"/>
    </font>
    <font>
      <b/>
      <u val="singleAccounting"/>
      <sz val="11"/>
      <color theme="1"/>
      <name val="Arial"/>
      <family val="2"/>
    </font>
    <font>
      <u val="singleAccounting"/>
      <sz val="11"/>
      <color theme="1"/>
      <name val="Arial"/>
      <family val="2"/>
    </font>
    <font>
      <sz val="11"/>
      <color theme="0"/>
      <name val="Arial"/>
      <family val="2"/>
    </font>
    <font>
      <u val="singleAccounting"/>
      <sz val="11"/>
      <color theme="0"/>
      <name val="Arial"/>
      <family val="2"/>
    </font>
    <font>
      <b/>
      <u/>
      <sz val="11"/>
      <color theme="0"/>
      <name val="Arial"/>
      <family val="2"/>
    </font>
    <font>
      <b/>
      <u/>
      <sz val="11"/>
      <color theme="4" tint="0.79998168889431442"/>
      <name val="Arial"/>
      <family val="2"/>
    </font>
  </fonts>
  <fills count="6">
    <fill>
      <patternFill patternType="none"/>
    </fill>
    <fill>
      <patternFill patternType="gray125"/>
    </fill>
    <fill>
      <patternFill patternType="solid">
        <fgColor indexed="60"/>
        <bgColor indexed="64"/>
      </patternFill>
    </fill>
    <fill>
      <patternFill patternType="solid">
        <fgColor theme="4" tint="0.79998168889431442"/>
        <bgColor indexed="64"/>
      </patternFill>
    </fill>
    <fill>
      <patternFill patternType="solid">
        <fgColor rgb="FFFFFF99"/>
        <bgColor indexed="64"/>
      </patternFill>
    </fill>
    <fill>
      <patternFill patternType="solid">
        <fgColor rgb="FF21394C"/>
        <bgColor indexed="64"/>
      </patternFill>
    </fill>
  </fills>
  <borders count="11">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dashed">
        <color theme="0" tint="-0.34998626667073579"/>
      </left>
      <right/>
      <top style="dashed">
        <color theme="0" tint="-0.34998626667073579"/>
      </top>
      <bottom style="dashed">
        <color theme="0" tint="-0.34998626667073579"/>
      </bottom>
      <diagonal/>
    </border>
    <border>
      <left/>
      <right style="dashed">
        <color theme="0" tint="-0.34998626667073579"/>
      </right>
      <top style="dashed">
        <color theme="0" tint="-0.34998626667073579"/>
      </top>
      <bottom style="dashed">
        <color theme="0" tint="-0.34998626667073579"/>
      </bottom>
      <diagonal/>
    </border>
    <border>
      <left style="thick">
        <color rgb="FFFFFFFF"/>
      </left>
      <right/>
      <top/>
      <bottom style="thin">
        <color rgb="FF000000"/>
      </bottom>
      <diagonal/>
    </border>
    <border>
      <left style="thick">
        <color rgb="FFFFFFFF"/>
      </left>
      <right style="thick">
        <color rgb="FFFFFFFF"/>
      </right>
      <top/>
      <bottom style="thin">
        <color rgb="FF000000"/>
      </bottom>
      <diagonal/>
    </border>
    <border>
      <left/>
      <right style="thick">
        <color rgb="FFFFFFFF"/>
      </right>
      <top/>
      <bottom style="thin">
        <color rgb="FF000000"/>
      </bottom>
      <diagonal/>
    </border>
    <border>
      <left/>
      <right style="thick">
        <color theme="0"/>
      </right>
      <top/>
      <bottom style="thin">
        <color rgb="FF000000"/>
      </bottom>
      <diagonal/>
    </border>
    <border>
      <left style="thick">
        <color theme="0"/>
      </left>
      <right/>
      <top/>
      <bottom style="thin">
        <color rgb="FF000000"/>
      </bottom>
      <diagonal/>
    </border>
  </borders>
  <cellStyleXfs count="3">
    <xf numFmtId="0" fontId="0" fillId="0" borderId="0"/>
    <xf numFmtId="0" fontId="1" fillId="2" borderId="0" applyAlignment="0"/>
    <xf numFmtId="0" fontId="2" fillId="0" borderId="0" applyAlignment="0"/>
  </cellStyleXfs>
  <cellXfs count="64">
    <xf numFmtId="0" fontId="0" fillId="0" borderId="0" xfId="0"/>
    <xf numFmtId="0" fontId="4" fillId="0" borderId="0" xfId="0" applyFont="1"/>
    <xf numFmtId="0" fontId="8" fillId="0" borderId="0" xfId="0" applyFont="1"/>
    <xf numFmtId="0" fontId="4" fillId="0" borderId="0" xfId="0" applyFont="1" applyAlignment="1">
      <alignment horizontal="right" indent="3"/>
    </xf>
    <xf numFmtId="0" fontId="4" fillId="0" borderId="1" xfId="0" applyFont="1" applyBorder="1"/>
    <xf numFmtId="0" fontId="8" fillId="0" borderId="3" xfId="0" applyFont="1" applyBorder="1"/>
    <xf numFmtId="0" fontId="4" fillId="0" borderId="2" xfId="0" applyFont="1" applyBorder="1"/>
    <xf numFmtId="0" fontId="4" fillId="0" borderId="0" xfId="0" applyFont="1" applyAlignment="1">
      <alignment horizontal="left" indent="1"/>
    </xf>
    <xf numFmtId="0" fontId="8" fillId="0" borderId="2" xfId="0" applyFont="1" applyBorder="1" applyAlignment="1">
      <alignment horizontal="centerContinuous"/>
    </xf>
    <xf numFmtId="0" fontId="4" fillId="0" borderId="2" xfId="0" applyFont="1" applyBorder="1" applyAlignment="1">
      <alignment horizontal="centerContinuous"/>
    </xf>
    <xf numFmtId="166" fontId="4" fillId="3" borderId="0" xfId="0" applyNumberFormat="1" applyFont="1" applyFill="1" applyAlignment="1">
      <alignment horizontal="right" indent="3"/>
    </xf>
    <xf numFmtId="0" fontId="4" fillId="0" borderId="0" xfId="0" applyFont="1" applyAlignment="1">
      <alignment horizontal="center"/>
    </xf>
    <xf numFmtId="0" fontId="11" fillId="4" borderId="4" xfId="0" applyFont="1" applyFill="1" applyBorder="1" applyAlignment="1">
      <alignment horizontal="centerContinuous"/>
    </xf>
    <xf numFmtId="0" fontId="11" fillId="4" borderId="5" xfId="0" applyFont="1" applyFill="1" applyBorder="1" applyAlignment="1">
      <alignment horizontal="centerContinuous"/>
    </xf>
    <xf numFmtId="167" fontId="4" fillId="0" borderId="0" xfId="0" applyNumberFormat="1" applyFont="1" applyAlignment="1">
      <alignment horizontal="center"/>
    </xf>
    <xf numFmtId="168" fontId="12" fillId="0" borderId="0" xfId="0" applyNumberFormat="1" applyFont="1" applyAlignment="1">
      <alignment horizontal="right" indent="1"/>
    </xf>
    <xf numFmtId="169" fontId="4" fillId="0" borderId="0" xfId="0" applyNumberFormat="1" applyFont="1" applyAlignment="1">
      <alignment horizontal="right"/>
    </xf>
    <xf numFmtId="0" fontId="8" fillId="0" borderId="0" xfId="0" applyFont="1" applyAlignment="1">
      <alignment horizontal="center"/>
    </xf>
    <xf numFmtId="0" fontId="4" fillId="0" borderId="0" xfId="0" applyFont="1" applyAlignment="1">
      <alignment horizontal="centerContinuous"/>
    </xf>
    <xf numFmtId="0" fontId="8" fillId="0" borderId="2"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7" xfId="0" applyFont="1" applyBorder="1"/>
    <xf numFmtId="0" fontId="13" fillId="0" borderId="0" xfId="0" applyFont="1" applyAlignment="1">
      <alignment horizontal="centerContinuous"/>
    </xf>
    <xf numFmtId="0" fontId="14" fillId="0" borderId="0" xfId="0" applyFont="1" applyAlignment="1">
      <alignment horizontal="centerContinuous"/>
    </xf>
    <xf numFmtId="0" fontId="8" fillId="0" borderId="9" xfId="0" applyFont="1" applyBorder="1" applyAlignment="1">
      <alignment horizontal="center"/>
    </xf>
    <xf numFmtId="0" fontId="8" fillId="0" borderId="10" xfId="0" applyFont="1" applyBorder="1" applyAlignment="1">
      <alignment horizontal="center"/>
    </xf>
    <xf numFmtId="0" fontId="15" fillId="5" borderId="0" xfId="0" applyFont="1" applyFill="1"/>
    <xf numFmtId="0" fontId="9" fillId="5" borderId="0" xfId="0" applyFont="1" applyFill="1" applyAlignment="1">
      <alignment horizontal="center"/>
    </xf>
    <xf numFmtId="0" fontId="10" fillId="5" borderId="0" xfId="0" applyFont="1" applyFill="1" applyAlignment="1">
      <alignment horizontal="centerContinuous"/>
    </xf>
    <xf numFmtId="0" fontId="16" fillId="5" borderId="0" xfId="0" applyFont="1" applyFill="1" applyAlignment="1">
      <alignment horizontal="centerContinuous"/>
    </xf>
    <xf numFmtId="0" fontId="15" fillId="5" borderId="0" xfId="0" applyFont="1" applyFill="1" applyAlignment="1">
      <alignment horizontal="centerContinuous"/>
    </xf>
    <xf numFmtId="0" fontId="9" fillId="5" borderId="0" xfId="0" applyFont="1" applyFill="1"/>
    <xf numFmtId="168" fontId="4" fillId="0" borderId="0" xfId="0" applyNumberFormat="1" applyFont="1" applyAlignment="1">
      <alignment horizontal="center"/>
    </xf>
    <xf numFmtId="169" fontId="4" fillId="0" borderId="0" xfId="0" applyNumberFormat="1" applyFont="1" applyAlignment="1">
      <alignment horizontal="right" indent="3"/>
    </xf>
    <xf numFmtId="168" fontId="8" fillId="0" borderId="3" xfId="0" applyNumberFormat="1" applyFont="1" applyBorder="1" applyAlignment="1">
      <alignment horizontal="center"/>
    </xf>
    <xf numFmtId="169" fontId="8" fillId="0" borderId="3" xfId="0" applyNumberFormat="1" applyFont="1" applyBorder="1" applyAlignment="1">
      <alignment horizontal="right" indent="3"/>
    </xf>
    <xf numFmtId="168" fontId="4" fillId="0" borderId="1" xfId="0" applyNumberFormat="1" applyFont="1" applyBorder="1" applyAlignment="1">
      <alignment horizontal="center"/>
    </xf>
    <xf numFmtId="169" fontId="4" fillId="0" borderId="1" xfId="0" applyNumberFormat="1" applyFont="1" applyBorder="1" applyAlignment="1">
      <alignment horizontal="right" indent="3"/>
    </xf>
    <xf numFmtId="168" fontId="4" fillId="0" borderId="2" xfId="0" applyNumberFormat="1" applyFont="1" applyBorder="1" applyAlignment="1">
      <alignment horizontal="center"/>
    </xf>
    <xf numFmtId="169" fontId="4" fillId="0" borderId="2" xfId="0" applyNumberFormat="1" applyFont="1" applyBorder="1" applyAlignment="1">
      <alignment horizontal="right" indent="3"/>
    </xf>
    <xf numFmtId="171" fontId="12" fillId="0" borderId="0" xfId="0" applyNumberFormat="1" applyFont="1"/>
    <xf numFmtId="168" fontId="12" fillId="0" borderId="0" xfId="0" applyNumberFormat="1" applyFont="1" applyAlignment="1">
      <alignment horizontal="right"/>
    </xf>
    <xf numFmtId="164" fontId="11" fillId="0" borderId="0" xfId="0" applyNumberFormat="1" applyFont="1" applyAlignment="1">
      <alignment horizontal="center"/>
    </xf>
    <xf numFmtId="0" fontId="6" fillId="0" borderId="6" xfId="0" applyFont="1" applyBorder="1" applyAlignment="1">
      <alignment vertical="center"/>
    </xf>
    <xf numFmtId="0" fontId="6" fillId="0" borderId="2" xfId="0" applyFont="1" applyBorder="1" applyAlignment="1">
      <alignment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17" fillId="5" borderId="0" xfId="0" applyFont="1" applyFill="1"/>
    <xf numFmtId="0" fontId="9" fillId="5" borderId="0" xfId="0" applyFont="1" applyFill="1" applyAlignment="1">
      <alignment vertical="center"/>
    </xf>
    <xf numFmtId="0" fontId="10" fillId="5" borderId="0" xfId="0" applyFont="1" applyFill="1" applyAlignment="1">
      <alignment horizontal="centerContinuous" vertical="center"/>
    </xf>
    <xf numFmtId="0" fontId="9" fillId="5" borderId="0" xfId="0" applyFont="1" applyFill="1" applyAlignment="1">
      <alignment horizontal="center" vertical="center"/>
    </xf>
    <xf numFmtId="168" fontId="11" fillId="0" borderId="0" xfId="0" applyNumberFormat="1" applyFont="1"/>
    <xf numFmtId="168" fontId="11" fillId="0" borderId="2" xfId="0" applyNumberFormat="1" applyFont="1" applyBorder="1"/>
    <xf numFmtId="168" fontId="5" fillId="0" borderId="0" xfId="0" applyNumberFormat="1" applyFont="1"/>
    <xf numFmtId="165" fontId="11" fillId="0" borderId="0" xfId="0" applyNumberFormat="1" applyFont="1" applyAlignment="1">
      <alignment horizontal="right"/>
    </xf>
    <xf numFmtId="170" fontId="4" fillId="3" borderId="0" xfId="0" applyNumberFormat="1" applyFont="1" applyFill="1" applyAlignment="1">
      <alignment horizontal="right" indent="3"/>
    </xf>
    <xf numFmtId="170" fontId="7" fillId="3" borderId="0" xfId="0" applyNumberFormat="1" applyFont="1" applyFill="1" applyAlignment="1">
      <alignment horizontal="right" indent="3"/>
    </xf>
    <xf numFmtId="168" fontId="7" fillId="3" borderId="0" xfId="0" applyNumberFormat="1" applyFont="1" applyFill="1" applyAlignment="1">
      <alignment horizontal="right" indent="2"/>
    </xf>
    <xf numFmtId="170" fontId="4" fillId="0" borderId="1" xfId="0" applyNumberFormat="1" applyFont="1" applyBorder="1" applyAlignment="1">
      <alignment horizontal="center"/>
    </xf>
    <xf numFmtId="170" fontId="4" fillId="0" borderId="0" xfId="0" applyNumberFormat="1" applyFont="1" applyAlignment="1">
      <alignment horizontal="center"/>
    </xf>
    <xf numFmtId="170" fontId="8" fillId="0" borderId="3" xfId="0" applyNumberFormat="1" applyFont="1" applyBorder="1" applyAlignment="1">
      <alignment horizontal="center"/>
    </xf>
    <xf numFmtId="170" fontId="4" fillId="0" borderId="2" xfId="0" applyNumberFormat="1" applyFont="1" applyBorder="1" applyAlignment="1">
      <alignment horizontal="center"/>
    </xf>
  </cellXfs>
  <cellStyles count="3">
    <cellStyle name="ColumnHeaderNormal" xfId="1" xr:uid="{771E445D-F463-4E9D-8027-2657B49FC94C}"/>
    <cellStyle name="Normal" xfId="0" builtinId="0"/>
    <cellStyle name="TextNormal" xfId="2" xr:uid="{7EBB330C-CFCF-4F35-8738-1E18AFDA09BF}"/>
  </cellStyles>
  <dxfs count="1">
    <dxf>
      <fill>
        <patternFill>
          <bgColor theme="0" tint="-4.9989318521683403E-2"/>
        </patternFill>
      </fill>
    </dxf>
  </dxfs>
  <tableStyles count="0" defaultTableStyle="TableStyleMedium2" defaultPivotStyle="PivotStyleLight16"/>
  <colors>
    <mruColors>
      <color rgb="FF2139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0D91-0ADB-4888-B05B-24205C638E9F}">
  <dimension ref="A1:X1"/>
  <sheetViews>
    <sheetView workbookViewId="0"/>
  </sheetViews>
  <sheetFormatPr defaultRowHeight="14.4" x14ac:dyDescent="0.3"/>
  <sheetData>
    <row r="1" spans="1:24" x14ac:dyDescent="0.3">
      <c r="A1">
        <v>24</v>
      </c>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4614F-7E74-4198-A692-A9A7C93575DF}">
  <dimension ref="A1:Q66"/>
  <sheetViews>
    <sheetView showGridLines="0" tabSelected="1" topLeftCell="B42" zoomScale="115" zoomScaleNormal="115" workbookViewId="0">
      <selection activeCell="G64" sqref="G64"/>
    </sheetView>
  </sheetViews>
  <sheetFormatPr defaultColWidth="15.6640625" defaultRowHeight="13.8" x14ac:dyDescent="0.25"/>
  <cols>
    <col min="1" max="1" width="1.6640625" style="1" customWidth="1"/>
    <col min="2" max="16384" width="15.6640625" style="1"/>
  </cols>
  <sheetData>
    <row r="1" spans="1:16" x14ac:dyDescent="0.25">
      <c r="B1" s="2" t="s">
        <v>0</v>
      </c>
      <c r="D1" s="11" t="s">
        <v>1</v>
      </c>
      <c r="E1" s="1" t="s">
        <v>2</v>
      </c>
      <c r="F1" s="11" t="s">
        <v>3</v>
      </c>
      <c r="G1" s="1" t="s">
        <v>4</v>
      </c>
      <c r="H1" s="11" t="s">
        <v>5</v>
      </c>
      <c r="I1" s="11" t="s">
        <v>6</v>
      </c>
      <c r="J1" s="11" t="s">
        <v>7</v>
      </c>
      <c r="K1" s="11" t="s">
        <v>8</v>
      </c>
      <c r="L1" s="11" t="s">
        <v>9</v>
      </c>
      <c r="M1" s="11" t="s">
        <v>10</v>
      </c>
      <c r="N1" s="11" t="s">
        <v>11</v>
      </c>
      <c r="O1" s="11" t="s">
        <v>12</v>
      </c>
      <c r="P1" s="11" t="s">
        <v>13</v>
      </c>
    </row>
    <row r="4" spans="1:16" x14ac:dyDescent="0.25">
      <c r="B4" s="2" t="s">
        <v>14</v>
      </c>
    </row>
    <row r="5" spans="1:16" x14ac:dyDescent="0.25">
      <c r="B5" s="2" t="s">
        <v>15</v>
      </c>
    </row>
    <row r="6" spans="1:16" x14ac:dyDescent="0.25">
      <c r="B6" s="2"/>
    </row>
    <row r="7" spans="1:16" x14ac:dyDescent="0.25">
      <c r="B7" s="2" t="s">
        <v>16</v>
      </c>
      <c r="D7" s="43" t="s">
        <v>17</v>
      </c>
    </row>
    <row r="10" spans="1:16" ht="17.399999999999999" x14ac:dyDescent="0.55000000000000004">
      <c r="A10" s="11" t="s">
        <v>18</v>
      </c>
      <c r="B10" s="2" t="s">
        <v>19</v>
      </c>
      <c r="D10" s="17" t="s">
        <v>20</v>
      </c>
      <c r="E10" s="17" t="s">
        <v>21</v>
      </c>
      <c r="F10" s="17" t="s">
        <v>20</v>
      </c>
      <c r="G10" s="17" t="s">
        <v>21</v>
      </c>
      <c r="H10" s="17" t="s">
        <v>22</v>
      </c>
      <c r="I10" s="17" t="s">
        <v>23</v>
      </c>
      <c r="J10" s="17" t="s">
        <v>24</v>
      </c>
      <c r="K10" s="23" t="s">
        <v>25</v>
      </c>
      <c r="L10" s="24"/>
      <c r="M10" s="24"/>
      <c r="N10" s="23" t="s">
        <v>26</v>
      </c>
      <c r="O10" s="18"/>
      <c r="P10" s="18"/>
    </row>
    <row r="11" spans="1:16" x14ac:dyDescent="0.25">
      <c r="B11" s="2" t="s">
        <v>27</v>
      </c>
      <c r="D11" s="22" t="s">
        <v>28</v>
      </c>
      <c r="E11" s="22" t="s">
        <v>28</v>
      </c>
      <c r="F11" s="22" t="s">
        <v>29</v>
      </c>
      <c r="G11" s="22" t="s">
        <v>29</v>
      </c>
      <c r="H11" s="20" t="s">
        <v>30</v>
      </c>
      <c r="I11" s="21" t="s">
        <v>31</v>
      </c>
      <c r="J11" s="21" t="s">
        <v>31</v>
      </c>
      <c r="K11" s="19" t="s">
        <v>32</v>
      </c>
      <c r="L11" s="19" t="s">
        <v>33</v>
      </c>
      <c r="M11" s="25" t="s">
        <v>34</v>
      </c>
      <c r="N11" s="26" t="s">
        <v>35</v>
      </c>
      <c r="O11" s="19" t="s">
        <v>36</v>
      </c>
      <c r="P11" s="19" t="s">
        <v>37</v>
      </c>
    </row>
    <row r="12" spans="1:16" x14ac:dyDescent="0.25">
      <c r="B12" s="12" t="s">
        <v>87</v>
      </c>
      <c r="C12" s="13"/>
      <c r="D12" s="1" t="str">
        <f>_xll.ciqfunctions.udf.CIQ($B12,D$1)</f>
        <v>Conagra Brands, Inc.</v>
      </c>
      <c r="E12" s="1" t="str">
        <f t="shared" ref="E12:E16" si="0">+IF(AND(ISNUMBER(SEARCH(";",D12)),ISNUMBER(SEARCH("(nka",D12))),LEFT(D12,SEARCH("(nka",D12)-2)&amp;" et al.",IF(ISNUMBER(SEARCH("(nka",D12)),LEFT(D12,SEARCH("(nka",D12)-2),IF(ISNUMBER(SEARCH(";",D12)),LEFT(D12,SEARCH(";",D12)-1)&amp;" et al.",D12)))</f>
        <v>Conagra Brands, Inc.</v>
      </c>
      <c r="F12" s="1" t="str">
        <f>_xll.ciqfunctions.udf.CIQ($B12,F$1)</f>
        <v>Pinnacle Foods Inc.</v>
      </c>
      <c r="G12" s="1" t="str">
        <f t="shared" ref="G12:G16" si="1">+IF(AND(ISNUMBER(SEARCH(";",F12)),ISNUMBER(SEARCH("(nka",F12))),LEFT(F12,SEARCH("(nka",F12)-2)&amp;" et al.",IF(ISNUMBER(SEARCH("(nka",F12)),LEFT(F12,SEARCH("(nka",F12)-2),IF(ISNUMBER(SEARCH(";",F12)),LEFT(F12,SEARCH(";",F12)-1)&amp;" et al.",F12)))</f>
        <v>Pinnacle Foods Inc.</v>
      </c>
      <c r="H12" s="14">
        <f>_xll.ciqfunctions.udf.CIQ($B12,H$1)</f>
        <v>43278</v>
      </c>
      <c r="I12" s="15">
        <f>_xll.ciqfunctions.udf.CIQ($B12, I$1,$D$7)</f>
        <v>8173.9094699999996</v>
      </c>
      <c r="J12" s="15">
        <f>_xll.ciqfunctions.udf.CIQ($B12, J$1,$D$7)</f>
        <v>10904.054099999999</v>
      </c>
      <c r="K12" s="15">
        <f>_xll.ciqfunctions.udf.CIQ($B12, K$1,$D$7)</f>
        <v>3156.76</v>
      </c>
      <c r="L12" s="15">
        <f>_xll.ciqfunctions.udf.CIQ($B12, L$1,$D$7)</f>
        <v>659.73500000000001</v>
      </c>
      <c r="M12" s="15">
        <f>_xll.ciqfunctions.udf.CIQ($B12, M$1,$D$7)</f>
        <v>566.03700000000003</v>
      </c>
      <c r="N12" s="16">
        <f>_xll.ciqfunctions.udf.CIQ($B12, N$1, , $D$7)/100</f>
        <v>1.1279999999999999E-3</v>
      </c>
      <c r="O12" s="16">
        <f>_xll.ciqfunctions.udf.CIQ($B12, O$1, , $D$7)/100</f>
        <v>5.2301E-2</v>
      </c>
      <c r="P12" s="16">
        <f>_xll.ciqfunctions.udf.CIQ($B12, P$1, , $D$7)/100</f>
        <v>6.3003000000000003E-2</v>
      </c>
    </row>
    <row r="13" spans="1:16" x14ac:dyDescent="0.25">
      <c r="B13" s="12" t="s">
        <v>88</v>
      </c>
      <c r="C13" s="13"/>
      <c r="D13" s="1" t="str">
        <f>_xll.ciqfunctions.udf.CIQ($B13,D$1)</f>
        <v>General Mills, Inc.</v>
      </c>
      <c r="E13" s="1" t="str">
        <f t="shared" si="0"/>
        <v>General Mills, Inc.</v>
      </c>
      <c r="F13" s="1" t="str">
        <f>_xll.ciqfunctions.udf.CIQ($B13,F$1)</f>
        <v>Blue Buffalo Pet Products, Inc.</v>
      </c>
      <c r="G13" s="1" t="str">
        <f t="shared" si="1"/>
        <v>Blue Buffalo Pet Products, Inc.</v>
      </c>
      <c r="H13" s="14">
        <f>_xll.ciqfunctions.udf.CIQ($B13,H$1)</f>
        <v>43154</v>
      </c>
      <c r="I13" s="15">
        <f>_xll.ciqfunctions.udf.CIQ($B13, I$1,$D$7)</f>
        <v>7829.5517600000003</v>
      </c>
      <c r="J13" s="15">
        <f>_xll.ciqfunctions.udf.CIQ($B13, J$1,$D$7)</f>
        <v>8043.9119899999996</v>
      </c>
      <c r="K13" s="15">
        <f>_xll.ciqfunctions.udf.CIQ($B13, K$1,$D$7)</f>
        <v>1274.5889999999999</v>
      </c>
      <c r="L13" s="15">
        <f>_xll.ciqfunctions.udf.CIQ($B13, L$1,$D$7)</f>
        <v>313.75299999999999</v>
      </c>
      <c r="M13" s="15">
        <f>_xll.ciqfunctions.udf.CIQ($B13, M$1,$D$7)</f>
        <v>193.529</v>
      </c>
      <c r="N13" s="16">
        <f>_xll.ciqfunctions.udf.CIQ($B13, N$1, , $D$7)/100</f>
        <v>0.17233299999999999</v>
      </c>
      <c r="O13" s="16">
        <f>_xll.ciqfunctions.udf.CIQ($B13, O$1, , $D$7)/100</f>
        <v>0.13992599999999999</v>
      </c>
      <c r="P13" s="16">
        <f>_xll.ciqfunctions.udf.CIQ($B13, P$1, , $D$7)/100</f>
        <v>0.20882400000000001</v>
      </c>
    </row>
    <row r="14" spans="1:16" x14ac:dyDescent="0.25">
      <c r="B14" s="12" t="s">
        <v>90</v>
      </c>
      <c r="C14" s="13"/>
      <c r="D14" s="1" t="str">
        <f>_xll.ciqfunctions.udf.CIQ($B14,D$1)</f>
        <v>Cargill, Incorporated; Wayne Farms, LLC</v>
      </c>
      <c r="E14" s="1" t="str">
        <f t="shared" si="0"/>
        <v>Cargill, Incorporated et al.</v>
      </c>
      <c r="F14" s="1" t="str">
        <f>_xll.ciqfunctions.udf.CIQ($B14,F$1)</f>
        <v>Sanderson Farms, Inc.</v>
      </c>
      <c r="G14" s="1" t="str">
        <f t="shared" si="1"/>
        <v>Sanderson Farms, Inc.</v>
      </c>
      <c r="H14" s="14">
        <f>_xll.ciqfunctions.udf.CIQ($B14,H$1)</f>
        <v>44417</v>
      </c>
      <c r="I14" s="15">
        <f>_xll.ciqfunctions.udf.CIQ($B14, I$1,$D$7)</f>
        <v>4618.6350899999998</v>
      </c>
      <c r="J14" s="15">
        <f>_xll.ciqfunctions.udf.CIQ($B14, J$1,$D$7)</f>
        <v>4404.12709</v>
      </c>
      <c r="K14" s="15">
        <f>_xll.ciqfunctions.udf.CIQ($B14, K$1,$D$7)</f>
        <v>4335.9650000000001</v>
      </c>
      <c r="L14" s="15">
        <f>_xll.ciqfunctions.udf.CIQ($B14, L$1,$D$7)</f>
        <v>1048.1232500000001</v>
      </c>
      <c r="M14" s="15">
        <f>_xll.ciqfunctions.udf.CIQ($B14, M$1,$D$7)</f>
        <v>294.94499999999999</v>
      </c>
      <c r="N14" s="16">
        <f>_xll.ciqfunctions.udf.CIQ($B14, N$1, , $D$7)/100</f>
        <v>0.113122</v>
      </c>
      <c r="O14" s="16">
        <f>_xll.ciqfunctions.udf.CIQ($B14, O$1, , $D$7)/100</f>
        <v>0.10176399999999999</v>
      </c>
      <c r="P14" s="16">
        <f>_xll.ciqfunctions.udf.CIQ($B14, P$1, , $D$7)/100</f>
        <v>0.10326100000000001</v>
      </c>
    </row>
    <row r="15" spans="1:16" x14ac:dyDescent="0.25">
      <c r="B15" s="12" t="s">
        <v>89</v>
      </c>
      <c r="C15" s="13"/>
      <c r="D15" s="1" t="str">
        <f>_xll.ciqfunctions.udf.CIQ($B15,D$1)</f>
        <v>PepsiCo, Inc.</v>
      </c>
      <c r="E15" s="1" t="str">
        <f t="shared" si="0"/>
        <v>PepsiCo, Inc.</v>
      </c>
      <c r="F15" s="1" t="str">
        <f>_xll.ciqfunctions.udf.CIQ($B15,F$1)</f>
        <v>Rockstar, Inc.</v>
      </c>
      <c r="G15" s="1" t="str">
        <f t="shared" si="1"/>
        <v>Rockstar, Inc.</v>
      </c>
      <c r="H15" s="14">
        <f>_xll.ciqfunctions.udf.CIQ($B15,H$1)</f>
        <v>43901</v>
      </c>
      <c r="I15" s="15">
        <f>_xll.ciqfunctions.udf.CIQ($B15, I$1,$D$7)</f>
        <v>3850</v>
      </c>
      <c r="J15" s="15">
        <f>_xll.ciqfunctions.udf.CIQ($B15, J$1,$D$7)</f>
        <v>4700</v>
      </c>
      <c r="K15" s="15">
        <f>_xll.ciqfunctions.udf.CIQ($B15, K$1,$D$7)</f>
        <v>0</v>
      </c>
      <c r="L15" s="15">
        <f>_xll.ciqfunctions.udf.CIQ($B15, L$1,$D$7)</f>
        <v>0</v>
      </c>
      <c r="M15" s="15">
        <f>_xll.ciqfunctions.udf.CIQ($B15, M$1,$D$7)</f>
        <v>0</v>
      </c>
      <c r="N15" s="16">
        <f>_xll.ciqfunctions.udf.CIQ($B15, N$1, , $D$7)/100</f>
        <v>0</v>
      </c>
      <c r="O15" s="16">
        <f>_xll.ciqfunctions.udf.CIQ($B15, O$1, , $D$7)/100</f>
        <v>0</v>
      </c>
      <c r="P15" s="16">
        <f>_xll.ciqfunctions.udf.CIQ($B15, P$1, , $D$7)/100</f>
        <v>0</v>
      </c>
    </row>
    <row r="16" spans="1:16" x14ac:dyDescent="0.25">
      <c r="B16" s="12" t="s">
        <v>91</v>
      </c>
      <c r="C16" s="13"/>
      <c r="D16" s="1" t="str">
        <f>_xll.ciqfunctions.udf.CIQ($B16,D$1)</f>
        <v>Campbell Soup Company</v>
      </c>
      <c r="E16" s="1" t="str">
        <f t="shared" si="0"/>
        <v>Campbell Soup Company</v>
      </c>
      <c r="F16" s="1" t="str">
        <f>_xll.ciqfunctions.udf.CIQ($B16,F$1)</f>
        <v>Snyder's-Lance, Inc.</v>
      </c>
      <c r="G16" s="1" t="str">
        <f t="shared" si="1"/>
        <v>Snyder's-Lance, Inc.</v>
      </c>
      <c r="H16" s="14">
        <f>_xll.ciqfunctions.udf.CIQ($B16,H$1)</f>
        <v>43087</v>
      </c>
      <c r="I16" s="15">
        <f>_xll.ciqfunctions.udf.CIQ($B16, I$1,$D$7)</f>
        <v>4921.7858500000002</v>
      </c>
      <c r="J16" s="15">
        <f>_xll.ciqfunctions.udf.CIQ($B16, J$1,$D$7)</f>
        <v>6113.58716</v>
      </c>
      <c r="K16" s="15">
        <f>_xll.ciqfunctions.udf.CIQ($B16, K$1,$D$7)</f>
        <v>2231.4430000000002</v>
      </c>
      <c r="L16" s="15">
        <f>_xll.ciqfunctions.udf.CIQ($B16, L$1,$D$7)</f>
        <v>281.55799999999999</v>
      </c>
      <c r="M16" s="15">
        <f>_xll.ciqfunctions.udf.CIQ($B16, M$1,$D$7)</f>
        <v>-23.516999999999999</v>
      </c>
      <c r="N16" s="16">
        <f>_xll.ciqfunctions.udf.CIQ($B16, N$1, , $D$7)/100</f>
        <v>6.8603999999999998E-2</v>
      </c>
      <c r="O16" s="16">
        <f>_xll.ciqfunctions.udf.CIQ($B16, O$1, , $D$7)/100</f>
        <v>0.28303800000000001</v>
      </c>
      <c r="P16" s="16">
        <f>_xll.ciqfunctions.udf.CIQ($B16, P$1, , $D$7)/100</f>
        <v>0.37817000000000001</v>
      </c>
    </row>
    <row r="19" spans="1:17" x14ac:dyDescent="0.25">
      <c r="B19" s="2" t="s">
        <v>30</v>
      </c>
      <c r="D19" s="43">
        <v>44287</v>
      </c>
    </row>
    <row r="21" spans="1:17" x14ac:dyDescent="0.25">
      <c r="B21" s="2" t="s">
        <v>0</v>
      </c>
      <c r="D21" s="1" t="s">
        <v>38</v>
      </c>
      <c r="F21" s="11" t="s">
        <v>39</v>
      </c>
      <c r="G21" s="11" t="s">
        <v>40</v>
      </c>
      <c r="H21" s="11" t="s">
        <v>41</v>
      </c>
      <c r="I21" s="11" t="s">
        <v>42</v>
      </c>
      <c r="J21" s="11" t="s">
        <v>43</v>
      </c>
    </row>
    <row r="22" spans="1:17" x14ac:dyDescent="0.25">
      <c r="F22" s="11"/>
      <c r="G22" s="11"/>
      <c r="H22" s="11" t="s">
        <v>44</v>
      </c>
      <c r="I22" s="11" t="s">
        <v>44</v>
      </c>
      <c r="J22" s="11" t="s">
        <v>44</v>
      </c>
    </row>
    <row r="23" spans="1:17" x14ac:dyDescent="0.25">
      <c r="F23" s="11"/>
      <c r="G23" s="11"/>
      <c r="H23" s="11"/>
      <c r="I23" s="11"/>
      <c r="J23" s="11"/>
    </row>
    <row r="24" spans="1:17" ht="17.399999999999999" x14ac:dyDescent="0.55000000000000004">
      <c r="F24" s="46" t="s">
        <v>23</v>
      </c>
      <c r="G24" s="46" t="s">
        <v>24</v>
      </c>
      <c r="H24" s="23" t="s">
        <v>25</v>
      </c>
      <c r="I24" s="24"/>
      <c r="J24" s="24"/>
    </row>
    <row r="25" spans="1:17" x14ac:dyDescent="0.25">
      <c r="B25" s="2" t="s">
        <v>45</v>
      </c>
      <c r="D25" s="44" t="s">
        <v>46</v>
      </c>
      <c r="E25" s="45"/>
      <c r="F25" s="47" t="s">
        <v>31</v>
      </c>
      <c r="G25" s="48" t="s">
        <v>31</v>
      </c>
      <c r="H25" s="19" t="s">
        <v>32</v>
      </c>
      <c r="I25" s="19" t="s">
        <v>33</v>
      </c>
      <c r="J25" s="25" t="s">
        <v>34</v>
      </c>
    </row>
    <row r="26" spans="1:17" x14ac:dyDescent="0.25">
      <c r="B26" s="12" t="str">
        <f>"NasdaqGS:KDP"</f>
        <v>NasdaqGS:KDP</v>
      </c>
      <c r="C26" s="13"/>
      <c r="D26" s="41" t="str" cm="1">
        <f t="array" ref="D26">_xll.ciqfunctions.udf.CIQ(B26,D$21)</f>
        <v>Keurig Dr Pepper Inc.</v>
      </c>
      <c r="F26" s="42" cm="1">
        <f t="array" ref="F26">_xll.ciqfunctions.udf.CIQ($B26,F$21, $D$19, $D$7)</f>
        <v>48555.099759999997</v>
      </c>
      <c r="G26" s="42" cm="1">
        <f t="array" ref="G26">_xll.ciqfunctions.udf.CIQ($B26,G$21, $D$19, $D$7)</f>
        <v>62807.099759999997</v>
      </c>
      <c r="H26" s="42" cm="1">
        <f t="array" ref="H26">_xll.ciqfunctions.udf.CIQ($B26,H$21,H$22,$D$19,,,$D$7)</f>
        <v>11907</v>
      </c>
      <c r="I26" s="42" cm="1">
        <f t="array" ref="I26">_xll.ciqfunctions.udf.CIQ($B26,I$21,I$22,$D$19,,,$D$7)</f>
        <v>3772</v>
      </c>
      <c r="J26" s="42" cm="1">
        <f t="array" ref="J26">_xll.ciqfunctions.udf.CIQ($B26,J$21,J$22,$D$19,,,$D$7)</f>
        <v>1494</v>
      </c>
    </row>
    <row r="27" spans="1:17" x14ac:dyDescent="0.25">
      <c r="I27" s="11"/>
      <c r="J27" s="11"/>
      <c r="K27" s="11"/>
    </row>
    <row r="28" spans="1:17" x14ac:dyDescent="0.25">
      <c r="B28" s="2" t="s">
        <v>85</v>
      </c>
      <c r="I28" s="11"/>
      <c r="J28" s="11"/>
      <c r="K28" s="11"/>
    </row>
    <row r="29" spans="1:17" x14ac:dyDescent="0.25">
      <c r="I29" s="11"/>
      <c r="J29" s="11"/>
      <c r="K29" s="11"/>
    </row>
    <row r="30" spans="1:17" ht="17.399999999999999" x14ac:dyDescent="0.55000000000000004">
      <c r="A30" s="1" t="s">
        <v>18</v>
      </c>
      <c r="B30" s="49"/>
      <c r="C30" s="27"/>
      <c r="D30" s="27"/>
      <c r="E30" s="27"/>
      <c r="F30" s="28" t="s">
        <v>47</v>
      </c>
      <c r="G30" s="28" t="s">
        <v>23</v>
      </c>
      <c r="H30" s="28" t="s">
        <v>24</v>
      </c>
      <c r="I30" s="29" t="s">
        <v>25</v>
      </c>
      <c r="J30" s="30"/>
      <c r="K30" s="30"/>
      <c r="L30" s="29" t="s">
        <v>48</v>
      </c>
      <c r="M30" s="30"/>
      <c r="N30" s="30"/>
      <c r="O30" s="29" t="s">
        <v>26</v>
      </c>
      <c r="P30" s="31"/>
      <c r="Q30" s="31"/>
    </row>
    <row r="31" spans="1:17" x14ac:dyDescent="0.25">
      <c r="B31" s="32" t="s">
        <v>28</v>
      </c>
      <c r="C31" s="27"/>
      <c r="D31" s="32" t="s">
        <v>29</v>
      </c>
      <c r="E31" s="27"/>
      <c r="F31" s="28" t="s">
        <v>30</v>
      </c>
      <c r="G31" s="28" t="s">
        <v>31</v>
      </c>
      <c r="H31" s="28" t="s">
        <v>31</v>
      </c>
      <c r="I31" s="28" t="s">
        <v>32</v>
      </c>
      <c r="J31" s="28" t="s">
        <v>33</v>
      </c>
      <c r="K31" s="28" t="s">
        <v>34</v>
      </c>
      <c r="L31" s="28" t="s">
        <v>49</v>
      </c>
      <c r="M31" s="28" t="s">
        <v>50</v>
      </c>
      <c r="N31" s="28" t="s">
        <v>51</v>
      </c>
      <c r="O31" s="28" t="s">
        <v>35</v>
      </c>
      <c r="P31" s="28" t="s">
        <v>36</v>
      </c>
      <c r="Q31" s="28" t="s">
        <v>37</v>
      </c>
    </row>
    <row r="32" spans="1:17" x14ac:dyDescent="0.25">
      <c r="B32" s="1" t="str">
        <f>+E12</f>
        <v>Conagra Brands, Inc.</v>
      </c>
      <c r="D32" s="1" t="str">
        <f>+G12</f>
        <v>Pinnacle Foods Inc.</v>
      </c>
      <c r="F32" s="14">
        <f t="shared" ref="F32:K34" si="2">+H12</f>
        <v>43278</v>
      </c>
      <c r="G32" s="33">
        <f t="shared" si="2"/>
        <v>8173.9094699999996</v>
      </c>
      <c r="H32" s="33">
        <f t="shared" si="2"/>
        <v>10904.054099999999</v>
      </c>
      <c r="I32" s="33">
        <f t="shared" si="2"/>
        <v>3156.76</v>
      </c>
      <c r="J32" s="33">
        <f t="shared" si="2"/>
        <v>659.73500000000001</v>
      </c>
      <c r="K32" s="33">
        <f t="shared" si="2"/>
        <v>566.03700000000003</v>
      </c>
      <c r="L32" s="57">
        <f>H32/K12</f>
        <v>3.4541916712071865</v>
      </c>
      <c r="M32" s="57">
        <f>H32/L12</f>
        <v>16.527930305349873</v>
      </c>
      <c r="N32" s="57">
        <f>G32/M12</f>
        <v>14.440592169769818</v>
      </c>
      <c r="O32" s="34">
        <f>+N12</f>
        <v>1.1279999999999999E-3</v>
      </c>
      <c r="P32" s="34">
        <f t="shared" ref="P32:Q32" si="3">+O12</f>
        <v>5.2301E-2</v>
      </c>
      <c r="Q32" s="34">
        <f t="shared" si="3"/>
        <v>6.3003000000000003E-2</v>
      </c>
    </row>
    <row r="33" spans="1:17" x14ac:dyDescent="0.25">
      <c r="B33" s="1" t="str">
        <f>+E13</f>
        <v>General Mills, Inc.</v>
      </c>
      <c r="D33" s="1" t="str">
        <f>+G13</f>
        <v>Blue Buffalo Pet Products, Inc.</v>
      </c>
      <c r="F33" s="14">
        <f t="shared" si="2"/>
        <v>43154</v>
      </c>
      <c r="G33" s="33">
        <f t="shared" si="2"/>
        <v>7829.5517600000003</v>
      </c>
      <c r="H33" s="33">
        <f t="shared" si="2"/>
        <v>8043.9119899999996</v>
      </c>
      <c r="I33" s="33">
        <f t="shared" si="2"/>
        <v>1274.5889999999999</v>
      </c>
      <c r="J33" s="33">
        <f t="shared" si="2"/>
        <v>313.75299999999999</v>
      </c>
      <c r="K33" s="33">
        <f t="shared" si="2"/>
        <v>193.529</v>
      </c>
      <c r="L33" s="57">
        <f t="shared" ref="L33:L34" si="4">H33/K13</f>
        <v>6.3109849449508824</v>
      </c>
      <c r="M33" s="57">
        <f t="shared" ref="M33:M34" si="5">H33/L13</f>
        <v>25.637721360433208</v>
      </c>
      <c r="N33" s="57">
        <f t="shared" ref="N33:N34" si="6">G33/M13</f>
        <v>40.456736509773734</v>
      </c>
      <c r="O33" s="34">
        <f>+N13</f>
        <v>0.17233299999999999</v>
      </c>
      <c r="P33" s="34">
        <f>+O13</f>
        <v>0.13992599999999999</v>
      </c>
      <c r="Q33" s="34">
        <f>+P13</f>
        <v>0.20882400000000001</v>
      </c>
    </row>
    <row r="34" spans="1:17" x14ac:dyDescent="0.25">
      <c r="B34" s="1" t="str">
        <f>+E14</f>
        <v>Cargill, Incorporated et al.</v>
      </c>
      <c r="D34" s="1" t="str">
        <f>+G14</f>
        <v>Sanderson Farms, Inc.</v>
      </c>
      <c r="F34" s="14">
        <f t="shared" si="2"/>
        <v>44417</v>
      </c>
      <c r="G34" s="33">
        <f t="shared" si="2"/>
        <v>4618.6350899999998</v>
      </c>
      <c r="H34" s="33">
        <f t="shared" si="2"/>
        <v>4404.12709</v>
      </c>
      <c r="I34" s="33">
        <f t="shared" si="2"/>
        <v>4335.9650000000001</v>
      </c>
      <c r="J34" s="33">
        <f t="shared" si="2"/>
        <v>1048.1232500000001</v>
      </c>
      <c r="K34" s="33">
        <f t="shared" si="2"/>
        <v>294.94499999999999</v>
      </c>
      <c r="L34" s="57">
        <f t="shared" si="4"/>
        <v>1.0157201660991266</v>
      </c>
      <c r="M34" s="57">
        <f t="shared" si="5"/>
        <v>4.2019171791103762</v>
      </c>
      <c r="N34" s="57">
        <f t="shared" si="6"/>
        <v>15.659309667904186</v>
      </c>
      <c r="O34" s="34">
        <f>+N14</f>
        <v>0.113122</v>
      </c>
      <c r="P34" s="34">
        <f>+O14</f>
        <v>0.10176399999999999</v>
      </c>
      <c r="Q34" s="34">
        <f>+P14</f>
        <v>0.10326100000000001</v>
      </c>
    </row>
    <row r="36" spans="1:17" x14ac:dyDescent="0.25">
      <c r="B36" s="4" t="s">
        <v>52</v>
      </c>
      <c r="C36" s="4"/>
      <c r="D36" s="4"/>
      <c r="E36" s="4"/>
      <c r="F36" s="4"/>
      <c r="G36" s="37">
        <f>+MAX(G32:G34)</f>
        <v>8173.9094699999996</v>
      </c>
      <c r="H36" s="37">
        <f t="shared" ref="H36:Q36" si="7">+MAX(H32:H34)</f>
        <v>10904.054099999999</v>
      </c>
      <c r="I36" s="37">
        <f t="shared" si="7"/>
        <v>4335.9650000000001</v>
      </c>
      <c r="J36" s="37">
        <f t="shared" si="7"/>
        <v>1048.1232500000001</v>
      </c>
      <c r="K36" s="37">
        <f>+MAX(K32:K34)</f>
        <v>566.03700000000003</v>
      </c>
      <c r="L36" s="60">
        <f t="shared" ref="L36:N36" si="8">+MAX(L32:L34)</f>
        <v>6.3109849449508824</v>
      </c>
      <c r="M36" s="60">
        <f t="shared" si="8"/>
        <v>25.637721360433208</v>
      </c>
      <c r="N36" s="60">
        <f t="shared" si="8"/>
        <v>40.456736509773734</v>
      </c>
      <c r="O36" s="38">
        <f t="shared" si="7"/>
        <v>0.17233299999999999</v>
      </c>
      <c r="P36" s="38">
        <f t="shared" si="7"/>
        <v>0.13992599999999999</v>
      </c>
      <c r="Q36" s="38">
        <f t="shared" si="7"/>
        <v>0.20882400000000001</v>
      </c>
    </row>
    <row r="37" spans="1:17" x14ac:dyDescent="0.25">
      <c r="B37" s="1" t="s">
        <v>53</v>
      </c>
      <c r="G37" s="33">
        <f>+QUARTILE(G32:G34,3)</f>
        <v>8001.7306150000004</v>
      </c>
      <c r="H37" s="33">
        <f t="shared" ref="H37:Q37" si="9">+QUARTILE(H32:H34,3)</f>
        <v>9473.983044999999</v>
      </c>
      <c r="I37" s="33">
        <f t="shared" si="9"/>
        <v>3746.3625000000002</v>
      </c>
      <c r="J37" s="33">
        <f t="shared" si="9"/>
        <v>853.92912500000011</v>
      </c>
      <c r="K37" s="33">
        <f t="shared" si="9"/>
        <v>430.49099999999999</v>
      </c>
      <c r="L37" s="61">
        <f t="shared" si="9"/>
        <v>4.8825883080790344</v>
      </c>
      <c r="M37" s="61">
        <f t="shared" si="9"/>
        <v>21.08282583289154</v>
      </c>
      <c r="N37" s="61">
        <f t="shared" si="9"/>
        <v>28.058023088838958</v>
      </c>
      <c r="O37" s="34">
        <f t="shared" si="9"/>
        <v>0.14272750000000001</v>
      </c>
      <c r="P37" s="34">
        <f t="shared" si="9"/>
        <v>0.12084499999999999</v>
      </c>
      <c r="Q37" s="34">
        <f t="shared" si="9"/>
        <v>0.1560425</v>
      </c>
    </row>
    <row r="38" spans="1:17" x14ac:dyDescent="0.25">
      <c r="B38" s="5" t="s">
        <v>54</v>
      </c>
      <c r="C38" s="5"/>
      <c r="D38" s="5"/>
      <c r="E38" s="5"/>
      <c r="F38" s="5"/>
      <c r="G38" s="35">
        <f>+MEDIAN(G32:G34)</f>
        <v>7829.5517600000003</v>
      </c>
      <c r="H38" s="35">
        <f t="shared" ref="H38:Q38" si="10">+MEDIAN(H32:H34)</f>
        <v>8043.9119899999996</v>
      </c>
      <c r="I38" s="35">
        <f t="shared" si="10"/>
        <v>3156.76</v>
      </c>
      <c r="J38" s="35">
        <f t="shared" si="10"/>
        <v>659.73500000000001</v>
      </c>
      <c r="K38" s="35">
        <f t="shared" si="10"/>
        <v>294.94499999999999</v>
      </c>
      <c r="L38" s="62">
        <f t="shared" si="10"/>
        <v>3.4541916712071865</v>
      </c>
      <c r="M38" s="62">
        <f t="shared" si="10"/>
        <v>16.527930305349873</v>
      </c>
      <c r="N38" s="62">
        <f t="shared" si="10"/>
        <v>15.659309667904186</v>
      </c>
      <c r="O38" s="36">
        <f t="shared" si="10"/>
        <v>0.113122</v>
      </c>
      <c r="P38" s="36">
        <f t="shared" si="10"/>
        <v>0.10176399999999999</v>
      </c>
      <c r="Q38" s="36">
        <f t="shared" si="10"/>
        <v>0.10326100000000001</v>
      </c>
    </row>
    <row r="39" spans="1:17" x14ac:dyDescent="0.25">
      <c r="B39" s="1" t="s">
        <v>55</v>
      </c>
      <c r="G39" s="33">
        <f>+QUARTILE(G32:G34,1)</f>
        <v>6224.093425</v>
      </c>
      <c r="H39" s="33">
        <f t="shared" ref="H39:Q39" si="11">+QUARTILE(H32:H34,1)</f>
        <v>6224.0195399999993</v>
      </c>
      <c r="I39" s="33">
        <f t="shared" si="11"/>
        <v>2215.6745000000001</v>
      </c>
      <c r="J39" s="33">
        <f t="shared" si="11"/>
        <v>486.74400000000003</v>
      </c>
      <c r="K39" s="33">
        <f t="shared" si="11"/>
        <v>244.23699999999999</v>
      </c>
      <c r="L39" s="61">
        <f t="shared" si="11"/>
        <v>2.2349559186531565</v>
      </c>
      <c r="M39" s="61">
        <f t="shared" si="11"/>
        <v>10.364923742230125</v>
      </c>
      <c r="N39" s="61">
        <f t="shared" si="11"/>
        <v>15.049950918837002</v>
      </c>
      <c r="O39" s="34">
        <f t="shared" si="11"/>
        <v>5.7124999999999995E-2</v>
      </c>
      <c r="P39" s="34">
        <f t="shared" si="11"/>
        <v>7.7032500000000004E-2</v>
      </c>
      <c r="Q39" s="34">
        <f t="shared" si="11"/>
        <v>8.3132000000000011E-2</v>
      </c>
    </row>
    <row r="40" spans="1:17" x14ac:dyDescent="0.25">
      <c r="B40" s="6" t="s">
        <v>56</v>
      </c>
      <c r="C40" s="6"/>
      <c r="D40" s="6"/>
      <c r="E40" s="6"/>
      <c r="F40" s="6"/>
      <c r="G40" s="39">
        <f>+MIN(G32:G34)</f>
        <v>4618.6350899999998</v>
      </c>
      <c r="H40" s="39">
        <f t="shared" ref="H40:Q40" si="12">+MIN(H32:H34)</f>
        <v>4404.12709</v>
      </c>
      <c r="I40" s="39">
        <f t="shared" si="12"/>
        <v>1274.5889999999999</v>
      </c>
      <c r="J40" s="39">
        <f t="shared" si="12"/>
        <v>313.75299999999999</v>
      </c>
      <c r="K40" s="39">
        <f t="shared" si="12"/>
        <v>193.529</v>
      </c>
      <c r="L40" s="63">
        <f t="shared" si="12"/>
        <v>1.0157201660991266</v>
      </c>
      <c r="M40" s="63">
        <f t="shared" si="12"/>
        <v>4.2019171791103762</v>
      </c>
      <c r="N40" s="63">
        <f t="shared" si="12"/>
        <v>14.440592169769818</v>
      </c>
      <c r="O40" s="40">
        <f t="shared" si="12"/>
        <v>1.1279999999999999E-3</v>
      </c>
      <c r="P40" s="40">
        <f t="shared" si="12"/>
        <v>5.2301E-2</v>
      </c>
      <c r="Q40" s="40">
        <f t="shared" si="12"/>
        <v>6.3003000000000003E-2</v>
      </c>
    </row>
    <row r="42" spans="1:17" ht="17.399999999999999" x14ac:dyDescent="0.25">
      <c r="A42" s="1" t="s">
        <v>18</v>
      </c>
      <c r="B42" s="50" t="s">
        <v>57</v>
      </c>
      <c r="C42" s="50"/>
      <c r="D42" s="51" t="s">
        <v>58</v>
      </c>
      <c r="E42" s="51"/>
      <c r="F42" s="51"/>
      <c r="G42" s="51"/>
      <c r="H42" s="51"/>
      <c r="I42" s="52"/>
      <c r="J42" s="51" t="s">
        <v>59</v>
      </c>
      <c r="K42" s="51"/>
      <c r="L42" s="51"/>
      <c r="M42" s="51"/>
      <c r="N42" s="51"/>
    </row>
    <row r="43" spans="1:17" x14ac:dyDescent="0.25">
      <c r="B43" s="50" t="s">
        <v>60</v>
      </c>
      <c r="C43" s="50"/>
      <c r="D43" s="52"/>
      <c r="E43" s="52" t="s">
        <v>61</v>
      </c>
      <c r="F43" s="52"/>
      <c r="G43" s="52" t="s">
        <v>62</v>
      </c>
      <c r="H43" s="52"/>
      <c r="I43" s="52" t="s">
        <v>63</v>
      </c>
      <c r="J43" s="52"/>
      <c r="K43" s="52" t="s">
        <v>61</v>
      </c>
      <c r="L43" s="52"/>
      <c r="M43" s="52" t="s">
        <v>62</v>
      </c>
      <c r="N43" s="52"/>
    </row>
    <row r="44" spans="1:17" x14ac:dyDescent="0.25">
      <c r="B44" s="50"/>
      <c r="C44" s="50"/>
      <c r="D44" s="52" t="s">
        <v>56</v>
      </c>
      <c r="E44" s="52" t="s">
        <v>64</v>
      </c>
      <c r="F44" s="52" t="s">
        <v>54</v>
      </c>
      <c r="G44" s="52" t="s">
        <v>64</v>
      </c>
      <c r="H44" s="52" t="s">
        <v>52</v>
      </c>
      <c r="I44" s="52" t="s">
        <v>65</v>
      </c>
      <c r="J44" s="52" t="s">
        <v>56</v>
      </c>
      <c r="K44" s="52" t="s">
        <v>64</v>
      </c>
      <c r="L44" s="52" t="s">
        <v>54</v>
      </c>
      <c r="M44" s="52" t="s">
        <v>64</v>
      </c>
      <c r="N44" s="52" t="s">
        <v>52</v>
      </c>
    </row>
    <row r="45" spans="1:17" x14ac:dyDescent="0.25">
      <c r="B45" s="50" t="s">
        <v>66</v>
      </c>
      <c r="C45" s="50"/>
      <c r="D45" s="52" t="s">
        <v>67</v>
      </c>
      <c r="E45" s="52" t="s">
        <v>67</v>
      </c>
      <c r="F45" s="52" t="s">
        <v>67</v>
      </c>
      <c r="G45" s="52" t="s">
        <v>67</v>
      </c>
      <c r="H45" s="52" t="s">
        <v>67</v>
      </c>
      <c r="I45" s="52" t="s">
        <v>68</v>
      </c>
      <c r="J45" s="52" t="s">
        <v>67</v>
      </c>
      <c r="K45" s="52" t="s">
        <v>67</v>
      </c>
      <c r="L45" s="52" t="s">
        <v>67</v>
      </c>
      <c r="M45" s="52" t="s">
        <v>67</v>
      </c>
      <c r="N45" s="52" t="s">
        <v>67</v>
      </c>
    </row>
    <row r="47" spans="1:17" x14ac:dyDescent="0.25">
      <c r="B47" s="2" t="s">
        <v>69</v>
      </c>
      <c r="C47" s="2"/>
      <c r="D47" s="2"/>
    </row>
    <row r="48" spans="1:17" x14ac:dyDescent="0.25">
      <c r="B48" s="7" t="s">
        <v>70</v>
      </c>
      <c r="C48" s="7"/>
      <c r="D48" s="58" cm="1">
        <f t="array" ref="D48:D50">TRANSPOSE(L40:N40)</f>
        <v>1.0157201660991266</v>
      </c>
      <c r="E48" s="58" cm="1">
        <f t="array" ref="E48:E50">TRANSPOSE(L39:N39)</f>
        <v>2.2349559186531565</v>
      </c>
      <c r="F48" s="58" cm="1">
        <f t="array" ref="F48:F50">TRANSPOSE(L38:N38)</f>
        <v>3.4541916712071865</v>
      </c>
      <c r="G48" s="58" cm="1">
        <f t="array" ref="G48:G50">TRANSPOSE(L37:N37)</f>
        <v>4.8825883080790344</v>
      </c>
      <c r="H48" s="58" cm="1">
        <f t="array" ref="H48:H50">TRANSPOSE(L36:N36)</f>
        <v>6.3109849449508824</v>
      </c>
      <c r="I48" s="59" cm="1">
        <f t="array" ref="I48:I50">TRANSPOSE(H26:J26)</f>
        <v>11907</v>
      </c>
      <c r="J48" s="10" t="e">
        <f>($I48*D48+$G$62)/$G$64</f>
        <v>#DIV/0!</v>
      </c>
      <c r="K48" s="10">
        <f>($I48*E48+$F$62)/$F$64</f>
        <v>62.562643750302726</v>
      </c>
      <c r="L48" s="10">
        <f t="shared" ref="L48:N49" si="13">($I48*F48+$F$62)/$F$64</f>
        <v>95.266873084457956</v>
      </c>
      <c r="M48" s="10">
        <f t="shared" si="13"/>
        <v>133.58153954214356</v>
      </c>
      <c r="N48" s="10">
        <f>($I48*H48+$F$62)/$F$64</f>
        <v>171.89620599982916</v>
      </c>
    </row>
    <row r="49" spans="2:14" x14ac:dyDescent="0.25">
      <c r="B49" s="7" t="s">
        <v>71</v>
      </c>
      <c r="C49" s="7"/>
      <c r="D49" s="58">
        <v>4.2019171791103762</v>
      </c>
      <c r="E49" s="58">
        <v>10.364923742230125</v>
      </c>
      <c r="F49" s="58">
        <v>16.527930305349873</v>
      </c>
      <c r="G49" s="58">
        <v>21.08282583289154</v>
      </c>
      <c r="H49" s="58">
        <v>25.637721360433208</v>
      </c>
      <c r="I49" s="59">
        <v>3772</v>
      </c>
      <c r="J49" s="10">
        <f>($I49*D49+$F$62)/$F$64</f>
        <v>38.318525075646015</v>
      </c>
      <c r="K49" s="10">
        <f>($I49*E49+$F$62)/$F$64</f>
        <v>90.687996548086247</v>
      </c>
      <c r="L49" s="10">
        <f t="shared" si="13"/>
        <v>143.05746802052647</v>
      </c>
      <c r="M49" s="10">
        <f t="shared" si="13"/>
        <v>181.76219256470898</v>
      </c>
      <c r="N49" s="10">
        <f t="shared" si="13"/>
        <v>220.46691710889152</v>
      </c>
    </row>
    <row r="50" spans="2:14" x14ac:dyDescent="0.25">
      <c r="B50" s="7" t="s">
        <v>72</v>
      </c>
      <c r="D50" s="58">
        <v>14.440592169769818</v>
      </c>
      <c r="E50" s="58">
        <v>15.049950918837002</v>
      </c>
      <c r="F50" s="58">
        <v>15.659309667904186</v>
      </c>
      <c r="G50" s="58">
        <v>28.058023088838958</v>
      </c>
      <c r="H50" s="58">
        <v>40.456736509773734</v>
      </c>
      <c r="I50" s="59">
        <v>1494</v>
      </c>
      <c r="J50" s="10">
        <f>($I50*D50)/$F$64</f>
        <v>48.601478035949697</v>
      </c>
      <c r="K50" s="10">
        <f t="shared" ref="K50:N50" si="14">($I50*E50)/$F$64</f>
        <v>50.652345168725638</v>
      </c>
      <c r="L50" s="10">
        <f t="shared" si="14"/>
        <v>52.70321230150158</v>
      </c>
      <c r="M50" s="10">
        <f t="shared" si="14"/>
        <v>94.432511967139973</v>
      </c>
      <c r="N50" s="10">
        <f t="shared" si="14"/>
        <v>136.16181163277838</v>
      </c>
    </row>
    <row r="52" spans="2:14" x14ac:dyDescent="0.25">
      <c r="B52" s="8" t="s">
        <v>73</v>
      </c>
      <c r="C52" s="8"/>
      <c r="D52" s="9"/>
      <c r="E52" s="9"/>
      <c r="F52" s="9"/>
    </row>
    <row r="53" spans="2:14" x14ac:dyDescent="0.25">
      <c r="B53" s="1" t="s">
        <v>74</v>
      </c>
      <c r="F53" s="53">
        <v>8637</v>
      </c>
    </row>
    <row r="54" spans="2:14" x14ac:dyDescent="0.25">
      <c r="B54" s="1" t="s">
        <v>75</v>
      </c>
      <c r="F54" s="53">
        <v>617</v>
      </c>
    </row>
    <row r="55" spans="2:14" x14ac:dyDescent="0.25">
      <c r="B55" s="1" t="s">
        <v>76</v>
      </c>
      <c r="F55" s="53">
        <v>0</v>
      </c>
    </row>
    <row r="56" spans="2:14" x14ac:dyDescent="0.25">
      <c r="B56" s="1" t="s">
        <v>77</v>
      </c>
      <c r="F56" s="53">
        <v>0</v>
      </c>
    </row>
    <row r="57" spans="2:14" x14ac:dyDescent="0.25">
      <c r="B57" s="1" t="s">
        <v>78</v>
      </c>
      <c r="F57" s="53">
        <v>-7617</v>
      </c>
    </row>
    <row r="58" spans="2:14" x14ac:dyDescent="0.25">
      <c r="B58" s="1" t="s">
        <v>79</v>
      </c>
      <c r="F58" s="53">
        <v>0</v>
      </c>
    </row>
    <row r="59" spans="2:14" x14ac:dyDescent="0.25">
      <c r="B59" s="1" t="s">
        <v>86</v>
      </c>
      <c r="F59" s="53">
        <v>-477</v>
      </c>
    </row>
    <row r="60" spans="2:14" x14ac:dyDescent="0.25">
      <c r="B60" s="1" t="s">
        <v>80</v>
      </c>
      <c r="F60" s="53">
        <v>0</v>
      </c>
    </row>
    <row r="61" spans="2:14" x14ac:dyDescent="0.25">
      <c r="B61" s="6" t="s">
        <v>81</v>
      </c>
      <c r="C61" s="6"/>
      <c r="D61" s="6"/>
      <c r="E61" s="6"/>
      <c r="F61" s="54">
        <v>0</v>
      </c>
    </row>
    <row r="62" spans="2:14" x14ac:dyDescent="0.25">
      <c r="B62" s="2" t="s">
        <v>82</v>
      </c>
      <c r="C62" s="2"/>
      <c r="F62" s="55">
        <f>SUM(F53:F61)</f>
        <v>1160</v>
      </c>
    </row>
    <row r="63" spans="2:14" x14ac:dyDescent="0.25">
      <c r="F63" s="3"/>
    </row>
    <row r="64" spans="2:14" x14ac:dyDescent="0.25">
      <c r="B64" s="1" t="s">
        <v>83</v>
      </c>
      <c r="F64" s="56">
        <v>443.90100000000001</v>
      </c>
    </row>
    <row r="66" spans="2:3" x14ac:dyDescent="0.25">
      <c r="B66" s="2" t="s">
        <v>84</v>
      </c>
      <c r="C66" s="2"/>
    </row>
  </sheetData>
  <conditionalFormatting sqref="B32:K34 O32:Q34">
    <cfRule type="expression" dxfId="0" priority="1">
      <formula>MOD(ROW(),2)=1</formula>
    </cfRule>
  </conditionalFormatting>
  <dataValidations count="1">
    <dataValidation type="list" allowBlank="1" showInputMessage="1" showErrorMessage="1" sqref="D7" xr:uid="{348FFA3D-28E1-45E9-B075-405488349023}">
      <formula1>"USD,CAD"</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e227af6-9ad0-4649-bd9d-5e0d56586fe1">
      <UserInfo>
        <DisplayName/>
        <AccountId xsi:nil="true"/>
        <AccountType/>
      </UserInfo>
    </SharedWithUsers>
    <MediaLengthInSeconds xmlns="65b24be4-a005-4c4f-9d79-3cb65d0066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1873D721595A428FCC0CE19326EC25" ma:contentTypeVersion="12" ma:contentTypeDescription="Create a new document." ma:contentTypeScope="" ma:versionID="825095672408194bb00020621071a6f7">
  <xsd:schema xmlns:xsd="http://www.w3.org/2001/XMLSchema" xmlns:xs="http://www.w3.org/2001/XMLSchema" xmlns:p="http://schemas.microsoft.com/office/2006/metadata/properties" xmlns:ns2="65b24be4-a005-4c4f-9d79-3cb65d0066b5" xmlns:ns3="ee227af6-9ad0-4649-bd9d-5e0d56586fe1" targetNamespace="http://schemas.microsoft.com/office/2006/metadata/properties" ma:root="true" ma:fieldsID="da0996131aa4b4b7a846c2c0a928a12c" ns2:_="" ns3:_="">
    <xsd:import namespace="65b24be4-a005-4c4f-9d79-3cb65d0066b5"/>
    <xsd:import namespace="ee227af6-9ad0-4649-bd9d-5e0d56586fe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b24be4-a005-4c4f-9d79-3cb65d006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227af6-9ad0-4649-bd9d-5e0d56586fe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B0C282-4003-41FE-ABDE-AB6123FDC3F8}">
  <ds:schemaRefs>
    <ds:schemaRef ds:uri="http://purl.org/dc/dcmitype/"/>
    <ds:schemaRef ds:uri="http://schemas.microsoft.com/office/2006/metadata/properties"/>
    <ds:schemaRef ds:uri="http://purl.org/dc/elements/1.1/"/>
    <ds:schemaRef ds:uri="65b24be4-a005-4c4f-9d79-3cb65d0066b5"/>
    <ds:schemaRef ds:uri="ee227af6-9ad0-4649-bd9d-5e0d56586fe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C9A986C1-7366-46BF-B9EC-D4EC36855C66}">
  <ds:schemaRefs>
    <ds:schemaRef ds:uri="http://schemas.microsoft.com/sharepoint/v3/contenttype/forms"/>
  </ds:schemaRefs>
</ds:datastoreItem>
</file>

<file path=customXml/itemProps3.xml><?xml version="1.0" encoding="utf-8"?>
<ds:datastoreItem xmlns:ds="http://schemas.openxmlformats.org/officeDocument/2006/customXml" ds:itemID="{1D3AB992-93C7-40E9-B728-72F3E2022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b24be4-a005-4c4f-9d79-3cb65d0066b5"/>
    <ds:schemaRef ds:uri="ee227af6-9ad0-4649-bd9d-5e0d56586f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Precedents_Empty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Gennady Mogilner</dc:creator>
  <cp:keywords/>
  <dc:description/>
  <cp:lastModifiedBy>Malik</cp:lastModifiedBy>
  <cp:revision/>
  <dcterms:created xsi:type="dcterms:W3CDTF">2021-11-14T20:44:33Z</dcterms:created>
  <dcterms:modified xsi:type="dcterms:W3CDTF">2022-03-15T13:28:41Z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0x0101000B1873D721595A428FCC0CE19326EC25</vt:lpwstr>
  </property>
  <property fmtid="{D5CDD505-2E9C-101B-9397-08002B2CF9AE}" pid="3" name="Order">
    <vt:r8>1449900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