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0CD8A4E0-2D30-4A13-AA45-FFFF17413975}" xr6:coauthVersionLast="45" xr6:coauthVersionMax="45" xr10:uidLastSave="{00000000-0000-0000-0000-000000000000}"/>
  <bookViews>
    <workbookView xWindow="-108" yWindow="-108" windowWidth="23256" windowHeight="12576" xr2:uid="{00000000-000D-0000-FFFF-FFFF00000000}"/>
  </bookViews>
  <sheets>
    <sheet name="Budget" sheetId="1" r:id="rId1"/>
    <sheet name="Justification" sheetId="3" r:id="rId2"/>
    <sheet name="Capital Equipment" sheetId="6" r:id="rId3"/>
    <sheet name="List" sheetId="4" state="hidden" r:id="rId4"/>
  </sheets>
  <externalReferences>
    <externalReference r:id="rId5"/>
  </externalReferences>
  <definedNames>
    <definedName name="_xlnm.Print_Area" localSheetId="1">Justification!$A:$C</definedName>
    <definedName name="ResearchCategory">List!$B$1:$B$13</definedName>
    <definedName name="researcher_category">[1]Sheet2!$H$1:$H$3</definedName>
    <definedName name="TypeConf">List!$A$1:$A$4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8" i="1" l="1"/>
  <c r="L18" i="1" l="1"/>
  <c r="L19" i="1"/>
  <c r="L20" i="1"/>
  <c r="L21" i="1"/>
  <c r="L22" i="1"/>
  <c r="L23" i="1"/>
  <c r="L24" i="1"/>
  <c r="L25" i="1"/>
  <c r="M102" i="1" s="1"/>
  <c r="M111" i="1" s="1"/>
  <c r="L26" i="1"/>
  <c r="L27" i="1"/>
  <c r="L28" i="1"/>
  <c r="L17" i="1"/>
  <c r="K100" i="1" l="1"/>
  <c r="K109" i="1" s="1"/>
  <c r="M99" i="1"/>
  <c r="M108" i="1" s="1"/>
  <c r="L100" i="1"/>
  <c r="L109" i="1" s="1"/>
  <c r="L102" i="1"/>
  <c r="L111" i="1" s="1"/>
  <c r="K101" i="1"/>
  <c r="L99" i="1"/>
  <c r="L108" i="1" s="1"/>
  <c r="M101" i="1"/>
  <c r="M110" i="1" s="1"/>
  <c r="K99" i="1"/>
  <c r="K108" i="1" s="1"/>
  <c r="L101" i="1"/>
  <c r="L110" i="1" s="1"/>
  <c r="K102" i="1"/>
  <c r="K111" i="1" s="1"/>
  <c r="M100" i="1"/>
  <c r="M109" i="1" s="1"/>
  <c r="N109" i="1" s="1"/>
  <c r="A61" i="1"/>
  <c r="A62" i="1" s="1"/>
  <c r="A63" i="1" s="1"/>
  <c r="A64" i="1" s="1"/>
  <c r="A65" i="1" s="1"/>
  <c r="A66" i="1" s="1"/>
  <c r="A67" i="1" s="1"/>
  <c r="A68" i="1" s="1"/>
  <c r="L53" i="1"/>
  <c r="N68" i="1"/>
  <c r="O68" i="1" s="1"/>
  <c r="N62" i="1"/>
  <c r="O62" i="1" s="1"/>
  <c r="N63" i="1"/>
  <c r="O63" i="1" s="1"/>
  <c r="N64" i="1"/>
  <c r="O64" i="1" s="1"/>
  <c r="N65" i="1"/>
  <c r="O65" i="1" s="1"/>
  <c r="N66" i="1"/>
  <c r="O66" i="1" s="1"/>
  <c r="N67" i="1"/>
  <c r="O67" i="1" s="1"/>
  <c r="N61" i="1"/>
  <c r="O61" i="1" s="1"/>
  <c r="N60" i="1"/>
  <c r="N51" i="1"/>
  <c r="O51" i="1" s="1"/>
  <c r="N111" i="1" l="1"/>
  <c r="N101" i="1"/>
  <c r="N102" i="1"/>
  <c r="K110" i="1"/>
  <c r="N110" i="1" s="1"/>
  <c r="N99" i="1"/>
  <c r="N108" i="1"/>
  <c r="N100" i="1"/>
  <c r="A36" i="1"/>
  <c r="A37" i="1" s="1"/>
  <c r="A38" i="1" s="1"/>
  <c r="A39" i="1" s="1"/>
  <c r="A40" i="1" s="1"/>
  <c r="A41" i="1" s="1"/>
  <c r="A42" i="1" s="1"/>
  <c r="A43" i="1" s="1"/>
  <c r="A44" i="1" s="1"/>
  <c r="A45" i="1" s="1"/>
  <c r="A46" i="1" s="1"/>
  <c r="A47" i="1" s="1"/>
  <c r="A48" i="1" s="1"/>
  <c r="A49" i="1" s="1"/>
  <c r="A50" i="1" s="1"/>
  <c r="A51" i="1" s="1"/>
  <c r="A52" i="1" s="1"/>
  <c r="K53" i="1"/>
  <c r="M53" i="1"/>
  <c r="N44" i="1"/>
  <c r="O44" i="1" s="1"/>
  <c r="N45" i="1"/>
  <c r="O45" i="1" s="1"/>
  <c r="N50" i="1"/>
  <c r="O50" i="1" s="1"/>
  <c r="N49" i="1"/>
  <c r="O49" i="1" s="1"/>
  <c r="N47" i="1"/>
  <c r="O47" i="1" s="1"/>
  <c r="N42" i="1"/>
  <c r="O42" i="1" s="1"/>
  <c r="O102" i="1" l="1"/>
  <c r="M112" i="1"/>
  <c r="O101" i="1"/>
  <c r="L112" i="1"/>
  <c r="N52" i="1"/>
  <c r="O52" i="1" s="1"/>
  <c r="N48" i="1"/>
  <c r="O48" i="1" s="1"/>
  <c r="K112" i="1" l="1"/>
  <c r="N103" i="1"/>
  <c r="N43" i="1"/>
  <c r="O43" i="1" s="1"/>
  <c r="N46" i="1"/>
  <c r="O46" i="1" s="1"/>
  <c r="N41" i="1"/>
  <c r="O41" i="1" s="1"/>
  <c r="N40" i="1"/>
  <c r="O40" i="1" s="1"/>
  <c r="N39" i="1"/>
  <c r="O39" i="1" s="1"/>
  <c r="N21" i="1"/>
  <c r="O21" i="1" s="1"/>
  <c r="N23" i="1"/>
  <c r="O23" i="1" s="1"/>
  <c r="N24" i="1"/>
  <c r="O24" i="1" s="1"/>
  <c r="N25" i="1"/>
  <c r="O25" i="1" s="1"/>
  <c r="N26" i="1"/>
  <c r="O26" i="1" s="1"/>
  <c r="N27" i="1"/>
  <c r="O27" i="1" s="1"/>
  <c r="M27" i="1"/>
  <c r="M26" i="1"/>
  <c r="M25" i="1"/>
  <c r="M24" i="1"/>
  <c r="M23" i="1"/>
  <c r="M21" i="1"/>
  <c r="J29" i="1" l="1"/>
  <c r="G17" i="1"/>
  <c r="H29" i="1" l="1"/>
  <c r="G18" i="1"/>
  <c r="G19" i="1"/>
  <c r="G20" i="1"/>
  <c r="G21" i="1"/>
  <c r="G22" i="1"/>
  <c r="G23" i="1"/>
  <c r="G24" i="1"/>
  <c r="G25" i="1"/>
  <c r="G26" i="1"/>
  <c r="G27" i="1"/>
  <c r="G28" i="1"/>
  <c r="M15" i="6" l="1"/>
  <c r="K103" i="1" l="1"/>
  <c r="K93" i="1"/>
  <c r="K81" i="1"/>
  <c r="O88" i="1"/>
  <c r="N92" i="1"/>
  <c r="O92" i="1" s="1"/>
  <c r="N91" i="1"/>
  <c r="O91" i="1" s="1"/>
  <c r="N90" i="1"/>
  <c r="O90" i="1" s="1"/>
  <c r="N89" i="1"/>
  <c r="O89" i="1" s="1"/>
  <c r="N80" i="1"/>
  <c r="O80" i="1" s="1"/>
  <c r="N79" i="1"/>
  <c r="O79" i="1" s="1"/>
  <c r="N78" i="1"/>
  <c r="O78" i="1" s="1"/>
  <c r="N77" i="1"/>
  <c r="O77" i="1" s="1"/>
  <c r="N76" i="1"/>
  <c r="O76" i="1" s="1"/>
  <c r="K69" i="1"/>
  <c r="N35" i="1"/>
  <c r="N38" i="1"/>
  <c r="N37" i="1"/>
  <c r="N36" i="1"/>
  <c r="N53" i="1" l="1"/>
  <c r="N69" i="1"/>
  <c r="K22" i="1"/>
  <c r="N22" i="1" s="1"/>
  <c r="O22" i="1" s="1"/>
  <c r="K20" i="1"/>
  <c r="N20" i="1" s="1"/>
  <c r="K19" i="1"/>
  <c r="K18" i="1"/>
  <c r="N18" i="1" s="1"/>
  <c r="K17" i="1"/>
  <c r="N17" i="1" s="1"/>
  <c r="M16" i="6" l="1"/>
  <c r="K16" i="6"/>
  <c r="N15" i="6"/>
  <c r="N28" i="1" l="1"/>
  <c r="N19" i="1"/>
  <c r="I29" i="1"/>
  <c r="N29" i="1" l="1"/>
  <c r="M69" i="1"/>
  <c r="L69" i="1"/>
  <c r="O17" i="1"/>
  <c r="O18" i="1"/>
  <c r="O19" i="1"/>
  <c r="O20" i="1"/>
  <c r="O28" i="1"/>
  <c r="O99" i="1"/>
  <c r="O36" i="1"/>
  <c r="O37" i="1"/>
  <c r="O38" i="1"/>
  <c r="O60" i="1"/>
  <c r="O108" i="1"/>
  <c r="O109" i="1"/>
  <c r="O110" i="1"/>
  <c r="O111" i="1"/>
  <c r="L103" i="1"/>
  <c r="M103" i="1"/>
  <c r="M93" i="1"/>
  <c r="L93" i="1"/>
  <c r="M81" i="1"/>
  <c r="L81" i="1"/>
  <c r="K29" i="1"/>
  <c r="M28" i="1"/>
  <c r="M22" i="1"/>
  <c r="M20" i="1"/>
  <c r="M19" i="1"/>
  <c r="M18" i="1"/>
  <c r="M17" i="1"/>
  <c r="O29" i="1" l="1"/>
  <c r="N93" i="1"/>
  <c r="O81" i="1"/>
  <c r="B120" i="1" s="1"/>
  <c r="O69" i="1"/>
  <c r="B119" i="1" s="1"/>
  <c r="O112" i="1"/>
  <c r="N112" i="1"/>
  <c r="O93" i="1"/>
  <c r="B121" i="1" s="1"/>
  <c r="N81" i="1"/>
  <c r="O35" i="1"/>
  <c r="O53" i="1" s="1"/>
  <c r="O100" i="1"/>
  <c r="O103" i="1" l="1"/>
  <c r="O126" i="1" s="1"/>
  <c r="N126" i="1"/>
  <c r="B117" i="1"/>
  <c r="C122" i="1" l="1"/>
  <c r="C117" i="1"/>
  <c r="B122" i="1"/>
  <c r="C118" i="1"/>
  <c r="C119" i="1"/>
  <c r="C120" i="1"/>
  <c r="C121" i="1"/>
  <c r="B118" i="1"/>
</calcChain>
</file>

<file path=xl/sharedStrings.xml><?xml version="1.0" encoding="utf-8"?>
<sst xmlns="http://schemas.openxmlformats.org/spreadsheetml/2006/main" count="474" uniqueCount="257">
  <si>
    <t>Science Fund of the Republic of Serbia</t>
  </si>
  <si>
    <t>PI</t>
  </si>
  <si>
    <t xml:space="preserve">Project duration </t>
  </si>
  <si>
    <t>Months</t>
  </si>
  <si>
    <t xml:space="preserve">EURO rate </t>
  </si>
  <si>
    <t>Personnel</t>
  </si>
  <si>
    <t>PI/Participant</t>
  </si>
  <si>
    <t>RSD</t>
  </si>
  <si>
    <t>EUR</t>
  </si>
  <si>
    <t>Year 1</t>
  </si>
  <si>
    <t>Year 2</t>
  </si>
  <si>
    <t>Participant 1</t>
  </si>
  <si>
    <t>Participant 2</t>
  </si>
  <si>
    <t>Participant 3</t>
  </si>
  <si>
    <t>Participant 4</t>
  </si>
  <si>
    <t>Cost (RSD)</t>
  </si>
  <si>
    <t>Cost (EUR)</t>
  </si>
  <si>
    <t>Total:</t>
  </si>
  <si>
    <t>Type</t>
  </si>
  <si>
    <t>Services and Subcontracting</t>
  </si>
  <si>
    <t>Dissemination</t>
  </si>
  <si>
    <t>Equipment and consumables</t>
  </si>
  <si>
    <t>ALL YEARS</t>
  </si>
  <si>
    <t>YEAR 1</t>
  </si>
  <si>
    <t>YEAR 2</t>
  </si>
  <si>
    <t>National</t>
  </si>
  <si>
    <t>International (EU)</t>
  </si>
  <si>
    <t>International (non-EU)</t>
  </si>
  <si>
    <t>JUSTIFICATION of the Budget</t>
  </si>
  <si>
    <t>Clarification of the budget items</t>
  </si>
  <si>
    <t>Justification of the estimated costs</t>
  </si>
  <si>
    <t>Provide a justification of the calculation of the estimated costs. Note that the estimation should be based on real costs.</t>
  </si>
  <si>
    <t>Item</t>
  </si>
  <si>
    <t>Other costs</t>
  </si>
  <si>
    <t>Relative shares (%) and cost (EUR)</t>
  </si>
  <si>
    <t>Personnel cost</t>
  </si>
  <si>
    <t>No</t>
  </si>
  <si>
    <t>Relative (%)</t>
  </si>
  <si>
    <t>Comment</t>
  </si>
  <si>
    <t>Additional comments on the budget</t>
  </si>
  <si>
    <t>Description of the item</t>
  </si>
  <si>
    <t>Personnel (up to 70%)</t>
  </si>
  <si>
    <t>Services and Subcontracting 
(up to 20%)</t>
  </si>
  <si>
    <t>Principal Investigator (PI)</t>
  </si>
  <si>
    <t>Description of the conference/publication</t>
  </si>
  <si>
    <t>Full name of the participant(s)</t>
  </si>
  <si>
    <t>*Personnel costs cannot exceed 70% of the total budget</t>
  </si>
  <si>
    <t>*Services and Subcontracting cannot exceed 20% of the total budget</t>
  </si>
  <si>
    <t>Equipment and consumables 
(up to 30% )</t>
  </si>
  <si>
    <t>Other</t>
  </si>
  <si>
    <t>Proposal Title</t>
  </si>
  <si>
    <t>*Services and Subcontracting cannot exceed 20% of the total budget.</t>
  </si>
  <si>
    <t>SRO Acronym</t>
  </si>
  <si>
    <t>SRO(s) overhead</t>
  </si>
  <si>
    <t>SRO overhead</t>
  </si>
  <si>
    <t>SRO overhead (EUR)</t>
  </si>
  <si>
    <t>Select from drop-down list</t>
  </si>
  <si>
    <t>Proposal Acronym</t>
  </si>
  <si>
    <t>Total SRO share of project funding</t>
  </si>
  <si>
    <t>*Fill in blue cells only</t>
  </si>
  <si>
    <t>…</t>
  </si>
  <si>
    <t>*Add new rows where needed, but do not change or delete table categories or formulas</t>
  </si>
  <si>
    <t>A1</t>
  </si>
  <si>
    <t>A2</t>
  </si>
  <si>
    <t>A3</t>
  </si>
  <si>
    <t>A4</t>
  </si>
  <si>
    <t>A5</t>
  </si>
  <si>
    <t>A6</t>
  </si>
  <si>
    <t>T1</t>
  </si>
  <si>
    <t>T2</t>
  </si>
  <si>
    <t>T3</t>
  </si>
  <si>
    <t>T4</t>
  </si>
  <si>
    <t>T5</t>
  </si>
  <si>
    <t>T6</t>
  </si>
  <si>
    <t>Services and Subcontracting (Please state if the service provider is natural person or legal entity)</t>
  </si>
  <si>
    <t>*When adding new budget lines/items, please check if formulas work properly. Please, make sure that the total amount is correct.</t>
  </si>
  <si>
    <t>Type of service</t>
  </si>
  <si>
    <t>Description of the service</t>
  </si>
  <si>
    <t>Total duration</t>
  </si>
  <si>
    <t>Program IDEAS</t>
  </si>
  <si>
    <t xml:space="preserve">Subprogram </t>
  </si>
  <si>
    <t>Provide a narrative clarification of each budget item demonstrating the necessity of the costs and how they relate to the action (e.g. through references to the activities and/or results in the Description of the WP).</t>
  </si>
  <si>
    <t xml:space="preserve">Capital Equipment </t>
  </si>
  <si>
    <t>Clarification of the budget item</t>
  </si>
  <si>
    <t>Capital Equipment</t>
  </si>
  <si>
    <t>Capital Equipment Request Form</t>
  </si>
  <si>
    <t>*Costs of publishing in journals, open access, participation in scientific conferences, publishing books and monographs, short-term travel by the Team members and costs of organization of conferences and seminars and other costs of disseminating Project results cannot exceed 10% of the total budget.</t>
  </si>
  <si>
    <t>Total SRO share of project funding **</t>
  </si>
  <si>
    <t xml:space="preserve">** In Total SRO share of project funding calculate the share of funding which will get each SRO participating in the project. In calculation of the total share include all costs previously listed. Total SRO share of project funding is not automatically calculated. Please, have in mind that this should be calculated and inserted manually for each SRO. The total cost should be the same as the total requested budget. </t>
  </si>
  <si>
    <t>SRO overhead 
( up to 13%)</t>
  </si>
  <si>
    <t xml:space="preserve">Travel, conferences and publications (up to 10%)
</t>
  </si>
  <si>
    <t>YEAR 3</t>
  </si>
  <si>
    <t>Year 3</t>
  </si>
  <si>
    <t>TOTAL REQUESTED BUDGET</t>
  </si>
  <si>
    <t>Travel and dissemination</t>
  </si>
  <si>
    <t>Equipment and Consumables</t>
  </si>
  <si>
    <t>Travel and Dissemination</t>
  </si>
  <si>
    <t xml:space="preserve">Equipment and Consumables </t>
  </si>
  <si>
    <t xml:space="preserve">*Scientific Research Organisation(s) overhead cannot exceed 13% of the total budget. Up to 10% of the total Project budget does not need to be justified. Additional 3% may be requested, but must be justified and could be used for engagement of SRO technical staff, additional administrative support, and service and maintenance of the existing equipment needed for research activities. </t>
  </si>
  <si>
    <t>Total person-months</t>
  </si>
  <si>
    <t>Person-months / year</t>
  </si>
  <si>
    <t>Gross personnel cost per month</t>
  </si>
  <si>
    <t>Net personnel cost per month</t>
  </si>
  <si>
    <t>What is the long-term perspective for use of the requested equipment after the project life cycle? Who will be responsible for managing the equipment after the project ends, and how will  the maintainance costs be covered?</t>
  </si>
  <si>
    <r>
      <t xml:space="preserve">Provide a narrative clarification demonstrating </t>
    </r>
    <r>
      <rPr>
        <sz val="10"/>
        <rFont val="Calibri"/>
        <family val="2"/>
        <scheme val="minor"/>
      </rPr>
      <t>why is it necessary to purchase the requested piece of the capital equipment and how it is related to the project (e.g. through references to the activities and/or results in the description of the working packages).</t>
    </r>
  </si>
  <si>
    <t>Does your or any other SRO in Serbia already have this particular or similar equipment?</t>
  </si>
  <si>
    <t>Full name of the participant</t>
  </si>
  <si>
    <t>Scientific Research Organisation (SRO) acronym</t>
  </si>
  <si>
    <t>Research or academic Title</t>
  </si>
  <si>
    <t>Services and 
subcontracting</t>
  </si>
  <si>
    <t xml:space="preserve">*Personnel costs cannot exceed 70% of the total budget.
*Participant from Diaspora and/or retired university professor/retired principal research fellow/professor emeritus/retired member of the Serbian Academy of Sciences and Arts cannot receive salary/fee. In such a case, please mark 0,00 in the cell for personnel costs. </t>
  </si>
  <si>
    <r>
      <t>Relative shares (%) (Please explain any deviations from the percentage distribution in cost categories. Please note that deviations are not allowed for certain categories</t>
    </r>
    <r>
      <rPr>
        <b/>
        <sz val="10"/>
        <color theme="1"/>
        <rFont val="Calibri"/>
        <family val="2"/>
        <charset val="238"/>
        <scheme val="minor"/>
      </rPr>
      <t>*.</t>
    </r>
    <r>
      <rPr>
        <b/>
        <i/>
        <sz val="10"/>
        <color theme="1"/>
        <rFont val="Calibri"/>
        <family val="2"/>
        <charset val="238"/>
        <scheme val="minor"/>
      </rPr>
      <t xml:space="preserve"> Justification needs to be provided for deviations in all other categories)</t>
    </r>
  </si>
  <si>
    <t>*Equipment and consumables should not as a rule exceed 30% of the total budget. 
Exceptional, if there is a need to exceed this limitation, please justify in the second sheet of this table. Please not that deviation must not exceed additional 15% of the total budget.</t>
  </si>
  <si>
    <t>*Equipment and consumables should not as a rule exceed 30% of the total budget. Exceptional, if there is a need to exceed this limitation, please justify here. Please not that deviation must not exceed additional 15% of the total budget.</t>
  </si>
  <si>
    <t>*Scientific Research Organisation(s) overhead cannot exceed 13% of the total budget</t>
  </si>
  <si>
    <r>
      <t>How does the reuqested piece of equipmen</t>
    </r>
    <r>
      <rPr>
        <sz val="10"/>
        <rFont val="Calibri"/>
        <family val="2"/>
        <scheme val="minor"/>
      </rPr>
      <t>t affect the project implementation? Is it possible to acomplish the project results without purchasing it? If not, please clarify which results/milestones/deliverables will be endangered without having the requested piece of capital equipment.</t>
    </r>
  </si>
  <si>
    <t xml:space="preserve">Can the requested piece of capital equipment equipment be considered state of the art? Who will have acccess to the requested equipment during and after the project realization? What will be the benefit for the SRO and research community from its usage? </t>
  </si>
  <si>
    <r>
      <t xml:space="preserve">Please note that only </t>
    </r>
    <r>
      <rPr>
        <b/>
        <sz val="11"/>
        <rFont val="Calibri"/>
        <family val="2"/>
        <scheme val="minor"/>
      </rPr>
      <t xml:space="preserve">one piece </t>
    </r>
    <r>
      <rPr>
        <sz val="11"/>
        <rFont val="Calibri"/>
        <family val="2"/>
        <scheme val="minor"/>
      </rPr>
      <t>of capital equipment with the price higher than 50,000 EUR is allowed per project. The purchase of the capital equipment should be planned for and executed during the first year of the project implementation.</t>
    </r>
  </si>
  <si>
    <t>Natural sciences and mathematics</t>
  </si>
  <si>
    <t xml:space="preserve">Tailoring light-matter interaction: from topological and quantum phenomena to new functional materials </t>
  </si>
  <si>
    <t>LIGHTMat</t>
  </si>
  <si>
    <t>Aleksandra Maluckov</t>
  </si>
  <si>
    <t>Participant 5</t>
  </si>
  <si>
    <t>Participant 6</t>
  </si>
  <si>
    <t>Participant 7</t>
  </si>
  <si>
    <t>Participant 8</t>
  </si>
  <si>
    <t>Participant 9</t>
  </si>
  <si>
    <t>Participant 10</t>
  </si>
  <si>
    <t>Participant 11</t>
  </si>
  <si>
    <t>ETF</t>
  </si>
  <si>
    <t>INNV</t>
  </si>
  <si>
    <t>Goran Gligorić</t>
  </si>
  <si>
    <t>Petra Beličev</t>
  </si>
  <si>
    <t>Danka Stojanović</t>
  </si>
  <si>
    <t>Ljiljana Stevanović</t>
  </si>
  <si>
    <t>Ana Mančić</t>
  </si>
  <si>
    <t>Nikola Filipović</t>
  </si>
  <si>
    <t>Daniela Milović</t>
  </si>
  <si>
    <t>Jelena Radovanović</t>
  </si>
  <si>
    <t>Nikola Vuković</t>
  </si>
  <si>
    <t>Aleksandar Atić</t>
  </si>
  <si>
    <t>Principal Research Fellow</t>
  </si>
  <si>
    <t>Senior Research Associate</t>
  </si>
  <si>
    <t>Research Associate</t>
  </si>
  <si>
    <t>Full Professor</t>
  </si>
  <si>
    <t>Associate Professor</t>
  </si>
  <si>
    <t>Assistant Professor</t>
  </si>
  <si>
    <t>Teaching Assistant</t>
  </si>
  <si>
    <t>Junior Research Assistant</t>
  </si>
  <si>
    <t>Publication in Open Acess journal</t>
  </si>
  <si>
    <t>UNSFM</t>
  </si>
  <si>
    <t xml:space="preserve">Scientific Visit </t>
  </si>
  <si>
    <t>Notebook computer</t>
  </si>
  <si>
    <t>Desktop computer</t>
  </si>
  <si>
    <t>Equipment</t>
  </si>
  <si>
    <t>FEE-UNI</t>
  </si>
  <si>
    <t>Travel costs to Nis for meeting</t>
  </si>
  <si>
    <t>Danijela Milović</t>
  </si>
  <si>
    <t>Aleksandra Maluckov, Goran Gligorić, Petra Beličev, Danka Stojanović, Aleksandar Atić</t>
  </si>
  <si>
    <t>Jelena Radovanović, Nikola Vuković</t>
  </si>
  <si>
    <t xml:space="preserve">PI - Dr. Aleksandra Maluckov will coordinate the whole project activities and monitor progress of all WPs through managinig of WP5. Her engagement includes writing reports, organization of meetings, and active participaton and leadership of activities within WP1 and WP2 (A1.2, A2.1 and A2.2). </t>
  </si>
  <si>
    <t xml:space="preserve">P1 - Dr. Goran Gligorić will lead and coordinate project activities within WP2, and actively participate in activity 4.1 in WP4. Dr. Gligorić will be responsible for website maintenance and thus contribute to WP5. </t>
  </si>
  <si>
    <t xml:space="preserve">P3 - Dr. Danka Stojanović is a young researcher and will be responsible in leading the Activities A3.3 and A3.4 (WP3), as well as A4.3 (WP4). She will assist organization of dissemniating activities.   </t>
  </si>
  <si>
    <t xml:space="preserve">P4 - Dr. Ljiljana Stevanović will lead and coordinate project activities within WP1, and actively participate in activity 4.2 in WP4. During project period, she will supervise reserach of P7. </t>
  </si>
  <si>
    <t xml:space="preserve">P5 - Dr. Ana Mančić will be engaged upon activities within WP2. She will support scientific work with numerical calculations and machine learning predictive algorithms. </t>
  </si>
  <si>
    <t xml:space="preserve">P8 - Dr. Daniela Milović will be engaged with numerical calculations and machine learning predictive algorithms within WP2 activities. </t>
  </si>
  <si>
    <t>P7 - Nikola Filipović is a PhD student under supervison of P4. His engagement on this project is related to his PhD research tasks which are included within WP1.</t>
  </si>
  <si>
    <t>P2 - Dr. Petra Beličev will be coordinator of WP4 and leader of Activity A4.1. Apart from this, she is planned to participate in Activities A2.2 (WP2) and A3.3 (WP3). She will be engaged within organization of meetings, science popularization events and two-day seminar on diseminating results of the project (WP5).</t>
  </si>
  <si>
    <t xml:space="preserve">P10 - Dr. Nikola Vuković is a young researcher and will be responsible in leading the Activities A3.3 and A3.4 (WP3), as well as A4.3 (WP4). She will assist organization of dissemniating activities.   </t>
  </si>
  <si>
    <t>As a coordinator of WP3, Dr. Radovanović will be engaged with 25% during the whole project period. Expenses are based on her Title and effective project engagement.</t>
  </si>
  <si>
    <t>As a coordinator of WP1, Dr. Gligorić be engaged with 25% during the whole project period. Expenses are based on his Title and effective project engagement.</t>
  </si>
  <si>
    <t>As a coordinator of WP4, Dr. Beličev will be engaged with 25% during the whole project period. Expenses are based on her Title and effective project engagement.</t>
  </si>
  <si>
    <t>As a PI, Dr. Maluckov will be engaged 30% during the whole project period. Expenses are based on her Title and effective project engagement.</t>
  </si>
  <si>
    <t>Dr. Stojanović will commit 30% of her working time on the whole period of the project duration. Expenses are based on her Title and effective project engagement.</t>
  </si>
  <si>
    <t>As a coordinator of WP1, Dr. Stevanović will be engaged with 25% during the whole project period. Expenses are based on her Title and effective project engagement.</t>
  </si>
  <si>
    <t>Dr. Mančić will commit 20% of her working time on the whole period of the project duration. Expenses are based on her Title and effective project engagement.</t>
  </si>
  <si>
    <t>Dr. Pavlović will be engaged 30% during the whole project period. Expenses are based on his Title and effective project engagement.</t>
  </si>
  <si>
    <t>Nikola Filipović will commit 30% during the whole project period. Expenses are based on his Title and effective project engagement.</t>
  </si>
  <si>
    <t>Dr. Milović will commit 20% of her working time on the whole period of the project duration. Expenses are based on her Title and effective project engagement.</t>
  </si>
  <si>
    <t xml:space="preserve">P9 - Dr. Jelena Radovanović will lead and coordinate project activities within WP3, and actively participate in activity 4.2 in WP4. She will supervise PhD research of P11. Additionally, she will assist PI with making the dissemination plan and annual report preparation (WP5). </t>
  </si>
  <si>
    <t>P7 - Aleksandar Atić is a PhD student under supervison of P9. His engagement on this project is related to his PhD research tasks which are included within WP3.</t>
  </si>
  <si>
    <t>Dr. Vuković will be engaged 30% during the whole project period. Expenses are based on his Title and effective project engagement.</t>
  </si>
  <si>
    <t>Conference participation</t>
  </si>
  <si>
    <t>Participation of Dr. Maluckov in the conference from series "Dynamics days Europe" or "Topological matter". The conference is planned for 3rd year of the project.</t>
  </si>
  <si>
    <t>1 Conference participation</t>
  </si>
  <si>
    <t>Aleksandar Atić will commit 30% during the whole project period. Expenses are based on his Title and effective project engagement.</t>
  </si>
  <si>
    <t>2 Conference participation</t>
  </si>
  <si>
    <t>3 Conference participation</t>
  </si>
  <si>
    <t>4 Conference participation</t>
  </si>
  <si>
    <t>5 Conference participation</t>
  </si>
  <si>
    <t>6 Conference participation</t>
  </si>
  <si>
    <t>7 Conference participation</t>
  </si>
  <si>
    <t>8 Conference participation</t>
  </si>
  <si>
    <t>9 Conference participation</t>
  </si>
  <si>
    <t>10 Conference participation</t>
  </si>
  <si>
    <t>11 Conference participation</t>
  </si>
  <si>
    <t>12 Conference participation</t>
  </si>
  <si>
    <t>13 Conference participation</t>
  </si>
  <si>
    <t>14 Conference participation</t>
  </si>
  <si>
    <t>Participation of Dr. Gligorić in the conference from series "Dynamics days Europe" or "Topological matter". The conference is planned for 2nd year of the project.</t>
  </si>
  <si>
    <t>Participation of Dr. Pavlović in the 14th European Conference on Atom molecules and Photons (https://www.ecamp14.org). The conference is planned for 2nd year of the project. (2nd year)</t>
  </si>
  <si>
    <t>Expences are based upon the current information for: 1) average prices for registration fee (cca 500 EUR), 2) airplane ticket (450 EUR), 3) acommodation expenses (five-days event cca 350 EUR), 4) 50 EUR per diem according to the local regulations.</t>
  </si>
  <si>
    <t>Expences are based upon the current information for: 1) average prices for registration fee (cca 500 EUR), 2) airplane ticket (450 EUR), 3) acommodation expenses (three-days event cca 200 EUR), 4) 50 EUR per diem according to the local regulations.</t>
  </si>
  <si>
    <t xml:space="preserve">Expences are based upon the current information for: 1) average prices for registration fee (cca 500 EUR), 2) airplane ticket (450 EUR), 3) acommodation expenses (three-days event cca 200 EUR), 4) 50 EUR per diem according to the local regulations. </t>
  </si>
  <si>
    <t>Participation of Nikola Filipović in the 14th European Conference on Atom molecules and Photons (https://www.ecamp14.org). The conference is planned for 2nd year of the project. (2nd year)</t>
  </si>
  <si>
    <t xml:space="preserve">Dr. Stevanović will travel to a two-week scientific visit to the Institute of Theoretical Physics and Astronomy, Vilnius University, Lithuania. </t>
  </si>
  <si>
    <t>Expences are based upon the current information for: 1) airplane ticket (450 EUR), 2) acommodation expenses (two week accommodation ...., 3) 50 EUR per diem according to the local regulations.</t>
  </si>
  <si>
    <t>Based on the currently available information about prices, publication charge is about 1700 EUR per paper</t>
  </si>
  <si>
    <t>Organization of two-day topical meeting within 8th Interntional School and Conference on Photonics -PHOTONICA2023 (www.photonica.rs)</t>
  </si>
  <si>
    <t>Organization costs are based on the currently available information about prices for purchase and printing of conference material, coffee breaks, etc.</t>
  </si>
  <si>
    <t>Organization of conference</t>
  </si>
  <si>
    <t xml:space="preserve">Travel costs </t>
  </si>
  <si>
    <t>Travel costs are estimed upon currently available information about prices for buss tickets and  national per diem.</t>
  </si>
  <si>
    <t>Travel costs from Nis to Belgrade (and back) for project meetings.</t>
  </si>
  <si>
    <t xml:space="preserve">Participation of Dr. Beličev in the conference on Photonics (not announced yet). The conference is planned for 2nd year of the project. </t>
  </si>
  <si>
    <t>Participation of Dr. Stojanović in the conference on plasmonics and metamaterials (not announced yet). The conference is planned for 2nd year of the project.</t>
  </si>
  <si>
    <t>As a PhD student, Aleksandar Atić will attend certain scientific event, conference or a summer school in second year (not announced yet).</t>
  </si>
  <si>
    <t>Participation of Dr. Radovanović in the conference on plasmonics and metamaterials (not announced yet). The conference is planned for 3rd year of the project.</t>
  </si>
  <si>
    <t>Participation of Dr. Vuković in the conference on plasmonics and metamaterials (not announced yet). The conference is planned for 2nd year of the project.</t>
  </si>
  <si>
    <t>1 Equipment</t>
  </si>
  <si>
    <t xml:space="preserve">Notebook computer. Necessary configuration: 14", 1920x1080, Intel Core i7 8550U, 256GB SSD, 8GB RAM, nVidia GeForce MX130
</t>
  </si>
  <si>
    <t>2 Equipment</t>
  </si>
  <si>
    <t xml:space="preserve">Desktop computer. Necessary configuration: Processor:  INTEL Core i5-9600K 6-Core 3.7 GHz (4.6 GHz), Processor cooler: Cooler LC-CC-120, Motherboard: GIGABYTE H310M S2H 2.0 rev. 1.0
SSD: M.2  512GB TRANSCEND TS512GMTE220S, HDD: 1 TB 3.5” 7200 SATA3, Memory: DDR4 8GB 2666MHz, Graphic Card: Integrated graphics, Computer case: Midi Tower Case 600W ATX 2x USB in front, Keyboard: Keyboard USB, US Mouse: Mouse USB 800dpi
</t>
  </si>
  <si>
    <t>Personnel share is less than 70% of the total project budget.</t>
  </si>
  <si>
    <t>Software licence</t>
  </si>
  <si>
    <t>Publication in Open Access journal</t>
  </si>
  <si>
    <t>External hard disk</t>
  </si>
  <si>
    <t>3 Equipment</t>
  </si>
  <si>
    <t>4 Equipment</t>
  </si>
  <si>
    <t>5 Equipment</t>
  </si>
  <si>
    <t>6 Equipment</t>
  </si>
  <si>
    <t>7 Equipment</t>
  </si>
  <si>
    <t>8 Equipment</t>
  </si>
  <si>
    <t>9 Equipment</t>
  </si>
  <si>
    <t>10 Equipment</t>
  </si>
  <si>
    <t xml:space="preserve">Two MATLAB Software basic packages with licences  </t>
  </si>
  <si>
    <t>Purchase of this item is necessary for all calculations planned within activities of WP2 done by P8. The item will be purchased within first year of the project.</t>
  </si>
  <si>
    <t>Purchase of this item is necessary for all calculations planned within activities of WP1 performed by P7. The item will be purchased within first year of the project.</t>
  </si>
  <si>
    <t>Purchase of this item is necessary for all calculations planned within activities of WP3 peformed by P11. The item will be purchased within first year of the project.</t>
  </si>
  <si>
    <t>Purchase of this item is necessary for all calculations planned within activities of WP4 perfomed by P3. The item will be purchased within first year of the project.</t>
  </si>
  <si>
    <t>According to pricelist from MathWorks, basic package plus licence per year costs 500EUR. We will buy two MATLAB packages with appropriate licences, sine they are essential for the research work of  P6 and P7. The item will be purchased within first year of the project.</t>
  </si>
  <si>
    <t>According to pricelist from ComsolMultiphysics, basic package with modules necessary for modelling and design of various photonic structures costs 22000EUR. We will buy the product with one licence linked through the specific user network, since its advanatges are essential for the research work of  P2, P3, P9 and P10. The item will be purchased within first year of the project.</t>
  </si>
  <si>
    <t xml:space="preserve">COMSOL Multiphysics software package with Floating Network Licence </t>
  </si>
  <si>
    <t>Extrenal hard disks Toshiba HDTB420EK3AA 2TB</t>
  </si>
  <si>
    <t>We will order 6 pieces of this item and distribute accordingly to all SRO's due to storage of relevant materials and results of the project. INNV and UNSFM will get 2 external hard disks since they have most participant engaged within the project. Prices are estimated upon currently available information on relevant shops' websites.</t>
  </si>
  <si>
    <t>INNV takes 10% according to the internal rules of the participating SROs</t>
  </si>
  <si>
    <t>UNSFM takes 10% according to the internal rules of the participating SROs</t>
  </si>
  <si>
    <t>ETF takes 10% according to the internal rules of the participating SROs</t>
  </si>
  <si>
    <t>FEE-UNI takes 10% according to the internal rules of the participating SROs</t>
  </si>
  <si>
    <t>Travel, conferences and publications are less than 10% of the total project budget.</t>
  </si>
  <si>
    <t>The amount for personel equals 205000EUR</t>
  </si>
  <si>
    <t>Equipment and consumables are less than 30% of the total project budget.</t>
  </si>
  <si>
    <t>/</t>
  </si>
  <si>
    <t>SRO Overhead didn't exceed 10% of the total project budget.</t>
  </si>
  <si>
    <t>Vladan Pavlović</t>
  </si>
  <si>
    <t>Ljiljana Stevanović, Ana Mančić, Vladan Pavlović, Nikola Filipović</t>
  </si>
  <si>
    <t>P6 - Dr. Vladan Pavlović is a young researcher. He will lead subctivity A1.4 within WP1. He will also be engaged within Activity 4.2. (WP4), as well as in carrying out the popularization activities within Petnica Science Center (WP5).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</si>
</sst>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charset val="238"/>
      <scheme val="minor"/>
    </font>
    <font>
      <sz val="10"/>
      <name val="Arial"/>
      <family val="2"/>
    </font>
    <font>
      <sz val="12"/>
      <color theme="1"/>
      <name val="Calibri"/>
      <family val="2"/>
      <scheme val="minor"/>
    </font>
    <font>
      <sz val="16"/>
      <name val="Calibri"/>
      <family val="2"/>
      <scheme val="minor"/>
    </font>
    <font>
      <sz val="12"/>
      <name val="Calibri"/>
      <family val="2"/>
      <scheme val="minor"/>
    </font>
    <font>
      <sz val="10"/>
      <name val="Calibri"/>
      <family val="2"/>
      <scheme val="minor"/>
    </font>
    <font>
      <b/>
      <sz val="11"/>
      <name val="Calibri"/>
      <family val="2"/>
      <scheme val="minor"/>
    </font>
    <font>
      <b/>
      <sz val="10"/>
      <name val="Calibri"/>
      <family val="2"/>
      <scheme val="minor"/>
    </font>
    <font>
      <b/>
      <sz val="10"/>
      <color indexed="8"/>
      <name val="Calibri"/>
      <family val="2"/>
      <scheme val="minor"/>
    </font>
    <font>
      <sz val="14"/>
      <color theme="1"/>
      <name val="Calibri"/>
      <family val="2"/>
      <scheme val="minor"/>
    </font>
    <font>
      <b/>
      <sz val="14"/>
      <name val="Calibri"/>
      <family val="2"/>
      <scheme val="minor"/>
    </font>
    <font>
      <b/>
      <sz val="12"/>
      <color indexed="8"/>
      <name val="Calibri"/>
      <family val="2"/>
      <scheme val="minor"/>
    </font>
    <font>
      <sz val="11"/>
      <name val="Calibri"/>
      <family val="2"/>
      <scheme val="minor"/>
    </font>
    <font>
      <b/>
      <sz val="11"/>
      <color theme="1"/>
      <name val="Calibri"/>
      <family val="2"/>
      <scheme val="minor"/>
    </font>
    <font>
      <sz val="10"/>
      <name val="Calibri"/>
      <family val="2"/>
      <charset val="238"/>
      <scheme val="minor"/>
    </font>
    <font>
      <b/>
      <sz val="12"/>
      <name val="Calibri"/>
      <family val="2"/>
      <charset val="238"/>
      <scheme val="minor"/>
    </font>
    <font>
      <b/>
      <sz val="10"/>
      <name val="Calibri"/>
      <family val="2"/>
      <charset val="238"/>
      <scheme val="minor"/>
    </font>
    <font>
      <b/>
      <i/>
      <sz val="10"/>
      <name val="Calibri"/>
      <family val="2"/>
      <charset val="238"/>
      <scheme val="minor"/>
    </font>
    <font>
      <b/>
      <i/>
      <sz val="10"/>
      <color theme="1"/>
      <name val="Calibri"/>
      <family val="2"/>
      <charset val="238"/>
      <scheme val="minor"/>
    </font>
    <font>
      <b/>
      <sz val="10"/>
      <color theme="1"/>
      <name val="Calibri"/>
      <family val="2"/>
      <charset val="238"/>
      <scheme val="minor"/>
    </font>
    <font>
      <sz val="12"/>
      <color theme="1"/>
      <name val="Calibri"/>
      <family val="2"/>
      <charset val="238"/>
      <scheme val="minor"/>
    </font>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5"/>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2" fillId="0" borderId="0"/>
    <xf numFmtId="0" fontId="22" fillId="8" borderId="0" applyNumberFormat="0" applyBorder="0" applyAlignment="0" applyProtection="0"/>
  </cellStyleXfs>
  <cellXfs count="220">
    <xf numFmtId="0" fontId="0" fillId="0" borderId="0" xfId="0"/>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0" fillId="0" borderId="0" xfId="0" applyFont="1"/>
    <xf numFmtId="0" fontId="7" fillId="0" borderId="0" xfId="0" applyFont="1" applyAlignment="1" applyProtection="1">
      <alignment vertical="center"/>
    </xf>
    <xf numFmtId="0" fontId="0" fillId="0" borderId="0" xfId="0" applyFont="1" applyAlignment="1" applyProtection="1">
      <alignment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Alignment="1">
      <alignment vertical="center"/>
    </xf>
    <xf numFmtId="0" fontId="8" fillId="0" borderId="0" xfId="0" applyFont="1" applyAlignment="1" applyProtection="1">
      <alignment horizontal="right" vertical="center"/>
    </xf>
    <xf numFmtId="0" fontId="8" fillId="2" borderId="4" xfId="0" applyFont="1" applyFill="1" applyBorder="1" applyAlignment="1" applyProtection="1">
      <alignment horizontal="center" vertical="center"/>
      <protection locked="0"/>
    </xf>
    <xf numFmtId="0" fontId="8" fillId="0" borderId="0" xfId="0" applyFont="1" applyAlignment="1" applyProtection="1">
      <alignment vertical="center"/>
    </xf>
    <xf numFmtId="0" fontId="6" fillId="0" borderId="0" xfId="0" applyFont="1" applyAlignment="1" applyProtection="1">
      <alignment horizontal="right" vertical="center"/>
    </xf>
    <xf numFmtId="4" fontId="6" fillId="3" borderId="4" xfId="0" applyNumberFormat="1" applyFont="1" applyFill="1" applyBorder="1" applyAlignment="1" applyProtection="1">
      <alignment horizontal="center" vertical="center"/>
      <protection locked="0"/>
    </xf>
    <xf numFmtId="3" fontId="6" fillId="0" borderId="0" xfId="0" applyNumberFormat="1" applyFont="1" applyAlignment="1" applyProtection="1">
      <alignment vertical="center"/>
    </xf>
    <xf numFmtId="0" fontId="6" fillId="0" borderId="0" xfId="0" applyFont="1" applyAlignment="1" applyProtection="1">
      <alignment vertical="center"/>
    </xf>
    <xf numFmtId="0" fontId="0" fillId="0" borderId="4" xfId="0" applyFont="1" applyBorder="1" applyAlignment="1" applyProtection="1">
      <alignment horizontal="center" vertical="center"/>
    </xf>
    <xf numFmtId="0" fontId="0" fillId="0" borderId="8" xfId="0" applyFont="1" applyBorder="1" applyAlignment="1" applyProtection="1">
      <alignment horizontal="center" vertical="center"/>
    </xf>
    <xf numFmtId="0" fontId="0" fillId="0" borderId="4" xfId="0" applyFont="1" applyBorder="1" applyAlignment="1" applyProtection="1">
      <alignment vertical="center"/>
    </xf>
    <xf numFmtId="0" fontId="0"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vertical="center"/>
      <protection locked="0"/>
    </xf>
    <xf numFmtId="2" fontId="0" fillId="0" borderId="4" xfId="0" applyNumberFormat="1" applyFont="1" applyBorder="1" applyAlignment="1" applyProtection="1">
      <alignment vertical="center"/>
    </xf>
    <xf numFmtId="2" fontId="0" fillId="2" borderId="4" xfId="0" applyNumberFormat="1" applyFont="1" applyFill="1" applyBorder="1" applyAlignment="1" applyProtection="1">
      <alignment vertical="center"/>
      <protection locked="0"/>
    </xf>
    <xf numFmtId="4" fontId="0" fillId="0" borderId="4" xfId="0" applyNumberFormat="1" applyFont="1" applyFill="1" applyBorder="1" applyAlignment="1" applyProtection="1">
      <alignment vertical="center"/>
    </xf>
    <xf numFmtId="4" fontId="0" fillId="0" borderId="8" xfId="0" applyNumberFormat="1" applyFont="1" applyFill="1" applyBorder="1" applyAlignment="1" applyProtection="1">
      <alignment vertical="center"/>
    </xf>
    <xf numFmtId="2" fontId="8" fillId="5" borderId="9" xfId="0" applyNumberFormat="1" applyFont="1" applyFill="1" applyBorder="1" applyAlignment="1" applyProtection="1">
      <alignment vertical="center"/>
    </xf>
    <xf numFmtId="0" fontId="8" fillId="3" borderId="9" xfId="0" applyFont="1" applyFill="1" applyBorder="1" applyAlignment="1" applyProtection="1">
      <alignment vertical="center"/>
    </xf>
    <xf numFmtId="4" fontId="8" fillId="5" borderId="11" xfId="0" applyNumberFormat="1" applyFont="1" applyFill="1" applyBorder="1" applyAlignment="1" applyProtection="1">
      <alignment vertical="center"/>
    </xf>
    <xf numFmtId="0" fontId="0" fillId="0" borderId="8" xfId="0" applyFont="1" applyBorder="1" applyAlignment="1" applyProtection="1">
      <alignment horizontal="center" vertical="center"/>
    </xf>
    <xf numFmtId="0" fontId="6" fillId="0" borderId="4" xfId="0" applyFont="1" applyBorder="1" applyAlignment="1">
      <alignment horizontal="center" vertical="center"/>
    </xf>
    <xf numFmtId="0" fontId="0" fillId="0" borderId="4" xfId="0" applyFont="1" applyBorder="1" applyAlignment="1" applyProtection="1">
      <alignment horizontal="left" vertical="center"/>
    </xf>
    <xf numFmtId="0" fontId="6"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horizontal="right" vertical="center"/>
      <protection locked="0"/>
    </xf>
    <xf numFmtId="4" fontId="0" fillId="0" borderId="8" xfId="0" applyNumberFormat="1" applyFont="1" applyFill="1" applyBorder="1" applyAlignment="1" applyProtection="1">
      <alignment vertical="center"/>
      <protection locked="0"/>
    </xf>
    <xf numFmtId="4" fontId="0" fillId="0" borderId="8" xfId="0" applyNumberFormat="1" applyFont="1" applyBorder="1" applyAlignment="1">
      <alignment vertical="center"/>
    </xf>
    <xf numFmtId="4" fontId="9" fillId="5" borderId="11" xfId="0" applyNumberFormat="1" applyFont="1" applyFill="1" applyBorder="1" applyProtection="1"/>
    <xf numFmtId="0" fontId="0" fillId="0" borderId="0" xfId="0" applyFont="1" applyProtection="1"/>
    <xf numFmtId="0" fontId="6" fillId="0" borderId="4" xfId="0" applyFont="1" applyBorder="1" applyAlignment="1" applyProtection="1">
      <alignment horizontal="center" vertical="center"/>
    </xf>
    <xf numFmtId="0" fontId="0" fillId="0" borderId="0" xfId="0" applyFont="1" applyAlignment="1">
      <alignment horizontal="center" vertical="center"/>
    </xf>
    <xf numFmtId="0" fontId="8" fillId="0" borderId="0" xfId="0" applyFont="1" applyBorder="1" applyAlignment="1" applyProtection="1">
      <alignment horizontal="right" vertical="center"/>
    </xf>
    <xf numFmtId="4" fontId="9" fillId="0" borderId="0" xfId="0" applyNumberFormat="1" applyFont="1" applyFill="1" applyBorder="1" applyProtection="1"/>
    <xf numFmtId="0" fontId="8" fillId="0" borderId="0" xfId="0" applyFont="1" applyFill="1" applyBorder="1" applyAlignment="1" applyProtection="1">
      <alignment horizontal="left" vertical="center"/>
    </xf>
    <xf numFmtId="0" fontId="0" fillId="0" borderId="9" xfId="0" applyFont="1" applyBorder="1" applyAlignment="1">
      <alignment vertical="center"/>
    </xf>
    <xf numFmtId="0" fontId="0" fillId="0" borderId="4" xfId="0" applyFont="1" applyBorder="1" applyAlignment="1">
      <alignment vertical="center"/>
    </xf>
    <xf numFmtId="0" fontId="0" fillId="0" borderId="4" xfId="0" applyFont="1" applyBorder="1"/>
    <xf numFmtId="0" fontId="0" fillId="0" borderId="9" xfId="0" applyFont="1" applyBorder="1" applyAlignment="1" applyProtection="1">
      <alignment vertical="center" wrapText="1"/>
    </xf>
    <xf numFmtId="4" fontId="8" fillId="5" borderId="4" xfId="0" applyNumberFormat="1" applyFont="1" applyFill="1" applyBorder="1" applyAlignment="1" applyProtection="1">
      <alignment vertical="center"/>
    </xf>
    <xf numFmtId="3" fontId="12" fillId="3" borderId="4" xfId="0" applyNumberFormat="1" applyFont="1" applyFill="1" applyBorder="1" applyProtection="1"/>
    <xf numFmtId="0" fontId="10" fillId="0" borderId="0" xfId="0" applyFont="1" applyFill="1" applyBorder="1" applyAlignment="1" applyProtection="1">
      <alignment vertical="center"/>
    </xf>
    <xf numFmtId="0" fontId="0" fillId="0" borderId="0" xfId="0" applyFont="1" applyBorder="1" applyAlignment="1">
      <alignment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vertical="center" wrapText="1"/>
    </xf>
    <xf numFmtId="0" fontId="8" fillId="0" borderId="5" xfId="0" applyFont="1" applyBorder="1" applyAlignment="1" applyProtection="1">
      <alignment vertical="center"/>
    </xf>
    <xf numFmtId="0" fontId="13" fillId="0" borderId="0" xfId="0" applyFont="1"/>
    <xf numFmtId="0" fontId="15" fillId="6" borderId="4" xfId="1" applyFont="1" applyFill="1" applyBorder="1" applyAlignment="1">
      <alignment horizontal="left" vertical="center" wrapText="1"/>
    </xf>
    <xf numFmtId="0" fontId="16" fillId="0" borderId="0" xfId="1" applyFont="1" applyFill="1" applyBorder="1" applyAlignment="1">
      <alignment horizontal="left" vertical="center" wrapText="1"/>
    </xf>
    <xf numFmtId="0" fontId="17" fillId="2" borderId="4" xfId="1" applyFont="1" applyFill="1" applyBorder="1" applyAlignment="1">
      <alignment horizontal="left" vertical="center" wrapText="1"/>
    </xf>
    <xf numFmtId="0" fontId="17" fillId="2" borderId="4" xfId="1" applyFont="1" applyFill="1" applyBorder="1" applyAlignment="1">
      <alignment horizontal="left" vertical="center"/>
    </xf>
    <xf numFmtId="0" fontId="15" fillId="0" borderId="0" xfId="1" applyFont="1"/>
    <xf numFmtId="0" fontId="17" fillId="4" borderId="17" xfId="1" applyFont="1" applyFill="1" applyBorder="1" applyAlignment="1">
      <alignment horizontal="left" vertical="center" wrapText="1"/>
    </xf>
    <xf numFmtId="0" fontId="1" fillId="0" borderId="4" xfId="0" applyFont="1" applyBorder="1" applyAlignment="1" applyProtection="1">
      <alignment horizontal="left" vertical="center"/>
    </xf>
    <xf numFmtId="0" fontId="15" fillId="0" borderId="4" xfId="1" applyFont="1" applyBorder="1" applyAlignment="1">
      <alignment horizontal="left" vertical="top" wrapText="1"/>
    </xf>
    <xf numFmtId="0" fontId="1" fillId="0" borderId="4" xfId="0" applyFont="1" applyFill="1" applyBorder="1" applyAlignment="1" applyProtection="1">
      <alignment horizontal="left" vertical="center"/>
    </xf>
    <xf numFmtId="0" fontId="1" fillId="0" borderId="4"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xf>
    <xf numFmtId="0" fontId="15" fillId="0" borderId="0" xfId="1" applyFont="1" applyAlignment="1">
      <alignment horizontal="left" vertical="center"/>
    </xf>
    <xf numFmtId="0" fontId="0" fillId="0" borderId="4" xfId="0" applyFont="1" applyBorder="1" applyAlignment="1" applyProtection="1">
      <alignment horizontal="center"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0" fontId="8" fillId="0" borderId="0" xfId="0" applyFont="1" applyBorder="1" applyAlignment="1" applyProtection="1">
      <alignment vertical="center"/>
    </xf>
    <xf numFmtId="0" fontId="0" fillId="0" borderId="0" xfId="0" applyAlignment="1"/>
    <xf numFmtId="0" fontId="0" fillId="0" borderId="0" xfId="0" applyBorder="1" applyAlignment="1"/>
    <xf numFmtId="0" fontId="0" fillId="0" borderId="8" xfId="0" applyFont="1" applyBorder="1" applyAlignment="1" applyProtection="1">
      <alignment horizontal="center" vertical="center"/>
    </xf>
    <xf numFmtId="0" fontId="8" fillId="2" borderId="2"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xf>
    <xf numFmtId="0" fontId="0" fillId="0" borderId="4" xfId="0" applyFont="1" applyBorder="1" applyAlignment="1" applyProtection="1">
      <alignment horizontal="center" vertical="center"/>
    </xf>
    <xf numFmtId="0" fontId="0" fillId="0" borderId="6" xfId="0" applyFont="1" applyBorder="1" applyAlignment="1" applyProtection="1">
      <alignment horizontal="center" vertical="center"/>
    </xf>
    <xf numFmtId="0" fontId="6" fillId="0" borderId="4" xfId="0" applyFont="1" applyBorder="1" applyAlignment="1">
      <alignment horizontal="center" vertical="center"/>
    </xf>
    <xf numFmtId="0" fontId="6" fillId="2" borderId="7"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2" borderId="7" xfId="0" applyFont="1" applyFill="1" applyBorder="1" applyAlignment="1" applyProtection="1">
      <alignment vertical="center"/>
      <protection locked="0"/>
    </xf>
    <xf numFmtId="4" fontId="12" fillId="5" borderId="4" xfId="0" applyNumberFormat="1" applyFont="1" applyFill="1" applyBorder="1" applyProtection="1"/>
    <xf numFmtId="0" fontId="15" fillId="0" borderId="4" xfId="1" applyFont="1" applyFill="1" applyBorder="1" applyAlignment="1">
      <alignment horizontal="left" vertical="top" wrapText="1"/>
    </xf>
    <xf numFmtId="0" fontId="15" fillId="0" borderId="0" xfId="1" applyFont="1" applyFill="1"/>
    <xf numFmtId="0" fontId="0" fillId="0" borderId="8" xfId="0" applyBorder="1" applyAlignment="1">
      <alignment horizontal="center" vertical="center"/>
    </xf>
    <xf numFmtId="4" fontId="0" fillId="2" borderId="4" xfId="0" applyNumberFormat="1" applyFill="1" applyBorder="1" applyAlignment="1" applyProtection="1">
      <alignment vertical="center"/>
      <protection locked="0"/>
    </xf>
    <xf numFmtId="4" fontId="0" fillId="3" borderId="4" xfId="0" applyNumberFormat="1" applyFill="1" applyBorder="1" applyAlignment="1">
      <alignment vertical="center"/>
    </xf>
    <xf numFmtId="0" fontId="14" fillId="0" borderId="4" xfId="0" applyFont="1" applyBorder="1" applyAlignment="1" applyProtection="1">
      <alignment horizontal="center" vertical="center" wrapText="1"/>
    </xf>
    <xf numFmtId="0" fontId="15" fillId="0" borderId="0" xfId="1" applyFont="1" applyFill="1" applyBorder="1" applyAlignment="1">
      <alignment vertical="center" wrapText="1"/>
    </xf>
    <xf numFmtId="0" fontId="1" fillId="0" borderId="0" xfId="0" applyFont="1" applyFill="1" applyBorder="1" applyAlignment="1" applyProtection="1">
      <alignment horizontal="left" vertical="center"/>
    </xf>
    <xf numFmtId="0" fontId="6" fillId="2" borderId="6" xfId="0" applyFont="1" applyFill="1" applyBorder="1" applyAlignment="1" applyProtection="1">
      <alignment vertical="center"/>
      <protection locked="0"/>
    </xf>
    <xf numFmtId="4" fontId="0" fillId="0" borderId="13" xfId="0" applyNumberFormat="1" applyFont="1" applyBorder="1" applyAlignment="1">
      <alignment vertical="center"/>
    </xf>
    <xf numFmtId="4" fontId="9" fillId="5" borderId="22" xfId="0" applyNumberFormat="1" applyFont="1" applyFill="1" applyBorder="1" applyProtection="1"/>
    <xf numFmtId="0" fontId="6" fillId="2" borderId="15" xfId="0" applyFont="1" applyFill="1" applyBorder="1" applyAlignment="1" applyProtection="1">
      <alignment vertical="center"/>
      <protection locked="0"/>
    </xf>
    <xf numFmtId="4" fontId="0" fillId="2" borderId="8" xfId="0" applyNumberFormat="1" applyFont="1" applyFill="1" applyBorder="1" applyAlignment="1" applyProtection="1">
      <alignment horizontal="right" vertical="center"/>
      <protection locked="0"/>
    </xf>
    <xf numFmtId="4" fontId="0" fillId="2" borderId="12" xfId="0" applyNumberFormat="1" applyFon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6" fillId="2" borderId="8" xfId="0" applyFont="1" applyFill="1" applyBorder="1" applyAlignment="1" applyProtection="1">
      <alignment vertical="center"/>
      <protection locked="0"/>
    </xf>
    <xf numFmtId="0" fontId="6" fillId="2" borderId="13" xfId="0" applyFont="1" applyFill="1" applyBorder="1" applyAlignment="1" applyProtection="1">
      <alignment vertical="center"/>
      <protection locked="0"/>
    </xf>
    <xf numFmtId="0" fontId="6" fillId="2" borderId="16" xfId="0" applyFont="1" applyFill="1" applyBorder="1" applyAlignment="1" applyProtection="1">
      <alignment vertical="center"/>
      <protection locked="0"/>
    </xf>
    <xf numFmtId="0" fontId="0" fillId="2" borderId="6" xfId="0" applyFont="1" applyFill="1" applyBorder="1" applyAlignment="1" applyProtection="1">
      <alignment vertical="center"/>
      <protection locked="0"/>
    </xf>
    <xf numFmtId="0" fontId="0" fillId="2" borderId="14" xfId="0" applyFont="1" applyFill="1" applyBorder="1" applyAlignment="1" applyProtection="1">
      <alignment vertical="center"/>
      <protection locked="0"/>
    </xf>
    <xf numFmtId="0" fontId="6" fillId="2" borderId="9" xfId="0" applyFont="1" applyFill="1" applyBorder="1" applyAlignment="1" applyProtection="1">
      <alignment vertical="center"/>
      <protection locked="0"/>
    </xf>
    <xf numFmtId="0" fontId="8" fillId="0" borderId="7" xfId="0" applyFont="1" applyBorder="1" applyAlignment="1" applyProtection="1">
      <alignment vertical="center"/>
    </xf>
    <xf numFmtId="4" fontId="9" fillId="5" borderId="23" xfId="0" applyNumberFormat="1" applyFont="1" applyFill="1" applyBorder="1" applyProtection="1"/>
    <xf numFmtId="0" fontId="0" fillId="2" borderId="7" xfId="0" applyFont="1" applyFill="1" applyBorder="1" applyAlignment="1" applyProtection="1">
      <alignment horizontal="center" vertical="center"/>
      <protection locked="0"/>
    </xf>
    <xf numFmtId="0" fontId="22" fillId="8" borderId="0" xfId="2" applyAlignment="1">
      <alignment vertical="center"/>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3" fillId="0" borderId="0" xfId="0" applyNumberFormat="1" applyFont="1" applyFill="1" applyBorder="1" applyAlignment="1" applyProtection="1">
      <alignment vertical="center" wrapText="1"/>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0" fontId="13" fillId="0" borderId="5" xfId="0" applyFont="1" applyBorder="1" applyAlignment="1" applyProtection="1">
      <alignment horizontal="left" vertical="center"/>
    </xf>
    <xf numFmtId="0" fontId="13" fillId="0" borderId="7" xfId="0" applyFont="1" applyBorder="1" applyAlignment="1" applyProtection="1">
      <alignment horizontal="left" vertical="center"/>
    </xf>
    <xf numFmtId="0" fontId="13" fillId="0" borderId="6" xfId="0" applyFont="1" applyBorder="1" applyAlignment="1" applyProtection="1">
      <alignment horizontal="left" vertical="center"/>
    </xf>
    <xf numFmtId="0" fontId="6" fillId="0" borderId="8" xfId="0" applyFont="1" applyBorder="1" applyAlignment="1" applyProtection="1">
      <alignment horizontal="center" vertical="center"/>
    </xf>
    <xf numFmtId="0" fontId="6" fillId="0" borderId="9" xfId="0" applyFont="1" applyBorder="1" applyAlignment="1" applyProtection="1">
      <alignment horizontal="center" vertical="center"/>
    </xf>
    <xf numFmtId="0" fontId="8" fillId="4" borderId="4" xfId="0" applyFont="1" applyFill="1" applyBorder="1" applyAlignment="1" applyProtection="1">
      <alignment horizontal="left"/>
    </xf>
    <xf numFmtId="0" fontId="6" fillId="0" borderId="4" xfId="0" applyFont="1" applyBorder="1" applyAlignment="1" applyProtection="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Fill="1" applyBorder="1" applyAlignment="1" applyProtection="1">
      <alignment horizontal="center" vertical="center"/>
    </xf>
    <xf numFmtId="0" fontId="6" fillId="0" borderId="15"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4" xfId="0" applyFont="1" applyBorder="1" applyAlignment="1">
      <alignment horizontal="center" vertical="center"/>
    </xf>
    <xf numFmtId="0" fontId="0" fillId="0" borderId="8" xfId="0" applyFont="1" applyBorder="1" applyAlignment="1" applyProtection="1">
      <alignment horizontal="center" vertical="center"/>
    </xf>
    <xf numFmtId="0" fontId="0" fillId="0" borderId="9" xfId="0" applyFont="1" applyBorder="1" applyAlignment="1" applyProtection="1">
      <alignment horizontal="center" vertical="center"/>
    </xf>
    <xf numFmtId="0" fontId="6" fillId="0" borderId="7" xfId="0" applyFont="1" applyBorder="1" applyAlignment="1">
      <alignment horizontal="center" vertical="center"/>
    </xf>
    <xf numFmtId="0" fontId="0" fillId="0" borderId="4" xfId="0" applyFont="1" applyBorder="1" applyAlignment="1" applyProtection="1">
      <alignment horizontal="center" vertical="center"/>
    </xf>
    <xf numFmtId="0" fontId="0" fillId="0" borderId="0" xfId="0" applyFont="1" applyFill="1" applyBorder="1" applyAlignment="1" applyProtection="1">
      <alignment horizontal="left" vertical="center" wrapText="1"/>
    </xf>
    <xf numFmtId="0" fontId="10" fillId="0" borderId="0" xfId="0" applyFont="1" applyFill="1" applyBorder="1" applyAlignment="1" applyProtection="1">
      <alignment vertical="top" wrapTex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Fill="1" applyBorder="1" applyAlignment="1" applyProtection="1">
      <alignment vertical="center"/>
    </xf>
    <xf numFmtId="0" fontId="11" fillId="4" borderId="5"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6" xfId="0" applyFont="1" applyFill="1" applyBorder="1" applyAlignment="1" applyProtection="1">
      <alignment horizontal="center"/>
    </xf>
    <xf numFmtId="0" fontId="8" fillId="7" borderId="5" xfId="0" applyFont="1" applyFill="1" applyBorder="1" applyAlignment="1" applyProtection="1">
      <alignment horizontal="left" vertical="center"/>
    </xf>
    <xf numFmtId="0" fontId="8" fillId="7" borderId="7" xfId="0" applyFont="1" applyFill="1" applyBorder="1" applyAlignment="1" applyProtection="1">
      <alignment horizontal="left" vertical="center"/>
    </xf>
    <xf numFmtId="0" fontId="8" fillId="7" borderId="6" xfId="0" applyFont="1" applyFill="1" applyBorder="1" applyAlignment="1" applyProtection="1">
      <alignment horizontal="left" vertical="center"/>
    </xf>
    <xf numFmtId="0" fontId="8" fillId="4" borderId="5" xfId="0" applyFont="1" applyFill="1" applyBorder="1" applyAlignment="1" applyProtection="1">
      <alignment horizontal="left"/>
    </xf>
    <xf numFmtId="0" fontId="8" fillId="4" borderId="7" xfId="0" applyFont="1" applyFill="1" applyBorder="1" applyAlignment="1" applyProtection="1">
      <alignment horizontal="left"/>
    </xf>
    <xf numFmtId="0" fontId="8" fillId="4" borderId="6" xfId="0" applyFont="1" applyFill="1" applyBorder="1" applyAlignment="1" applyProtection="1">
      <alignment horizontal="left"/>
    </xf>
    <xf numFmtId="0" fontId="13" fillId="0" borderId="15" xfId="0" applyFont="1" applyBorder="1" applyAlignment="1" applyProtection="1">
      <alignment horizontal="left"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0" xfId="0" applyFont="1" applyBorder="1" applyAlignment="1" applyProtection="1">
      <alignment horizontal="center" vertical="center"/>
    </xf>
    <xf numFmtId="0" fontId="6" fillId="0" borderId="16" xfId="0" applyFont="1" applyBorder="1" applyAlignment="1" applyProtection="1">
      <alignment horizontal="center" vertical="center"/>
    </xf>
    <xf numFmtId="0" fontId="0" fillId="0" borderId="4" xfId="0" applyFont="1" applyFill="1" applyBorder="1" applyAlignment="1" applyProtection="1">
      <alignment horizontal="center" vertical="center"/>
    </xf>
    <xf numFmtId="0" fontId="7" fillId="0" borderId="0" xfId="0" applyFont="1" applyBorder="1" applyAlignment="1" applyProtection="1">
      <alignment horizontal="right" vertical="center"/>
    </xf>
    <xf numFmtId="0" fontId="7" fillId="0" borderId="19" xfId="0" applyFont="1" applyBorder="1" applyAlignment="1" applyProtection="1">
      <alignment horizontal="right" vertical="center"/>
    </xf>
    <xf numFmtId="0" fontId="0" fillId="2" borderId="5" xfId="0" applyFont="1" applyFill="1" applyBorder="1" applyAlignment="1" applyProtection="1">
      <alignment horizontal="center" vertical="center"/>
      <protection locked="0"/>
    </xf>
    <xf numFmtId="0" fontId="0" fillId="2" borderId="6" xfId="0" applyFont="1" applyFill="1" applyBorder="1" applyAlignment="1" applyProtection="1">
      <alignment horizontal="center" vertical="center"/>
      <protection locked="0"/>
    </xf>
    <xf numFmtId="2" fontId="0" fillId="2" borderId="5" xfId="0" applyNumberFormat="1" applyFont="1" applyFill="1" applyBorder="1" applyAlignment="1" applyProtection="1">
      <alignment horizontal="center" vertical="center" wrapText="1"/>
      <protection locked="0"/>
    </xf>
    <xf numFmtId="2" fontId="0" fillId="2" borderId="7" xfId="0" applyNumberFormat="1" applyFont="1" applyFill="1" applyBorder="1" applyAlignment="1" applyProtection="1">
      <alignment horizontal="center" vertical="center" wrapText="1"/>
      <protection locked="0"/>
    </xf>
    <xf numFmtId="2" fontId="0" fillId="2" borderId="6" xfId="0" applyNumberFormat="1"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8" fillId="0" borderId="5" xfId="0" applyFont="1" applyBorder="1" applyAlignment="1" applyProtection="1">
      <alignment horizontal="center" vertical="center"/>
    </xf>
    <xf numFmtId="0" fontId="8" fillId="0" borderId="7"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4" borderId="5" xfId="0" applyFont="1" applyFill="1" applyBorder="1" applyAlignment="1" applyProtection="1">
      <alignment horizontal="left" vertical="center"/>
    </xf>
    <xf numFmtId="0" fontId="8" fillId="4" borderId="7" xfId="0" applyFont="1" applyFill="1" applyBorder="1" applyAlignment="1" applyProtection="1">
      <alignment horizontal="left" vertical="center"/>
    </xf>
    <xf numFmtId="0" fontId="8" fillId="4" borderId="6" xfId="0" applyFont="1" applyFill="1" applyBorder="1" applyAlignment="1" applyProtection="1">
      <alignment horizontal="left" vertical="center"/>
    </xf>
    <xf numFmtId="0" fontId="14" fillId="0" borderId="5" xfId="0" applyFont="1" applyBorder="1" applyAlignment="1" applyProtection="1">
      <alignment horizontal="center" vertical="center" wrapText="1"/>
    </xf>
    <xf numFmtId="0" fontId="14" fillId="0" borderId="6" xfId="0" applyFont="1" applyBorder="1" applyAlignment="1" applyProtection="1">
      <alignment horizontal="center" vertical="center" wrapText="1"/>
    </xf>
    <xf numFmtId="0" fontId="14" fillId="0" borderId="5" xfId="0" applyFont="1" applyBorder="1" applyAlignment="1" applyProtection="1">
      <alignment horizontal="center" vertical="center"/>
    </xf>
    <xf numFmtId="0" fontId="14" fillId="0" borderId="6" xfId="0" applyFont="1" applyBorder="1" applyAlignment="1" applyProtection="1">
      <alignment horizontal="center" vertical="center"/>
    </xf>
    <xf numFmtId="0" fontId="0" fillId="0" borderId="12" xfId="0" applyFont="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1" fillId="0" borderId="0" xfId="0" applyFont="1" applyFill="1" applyBorder="1" applyAlignment="1" applyProtection="1">
      <alignment horizontal="left" vertical="center"/>
    </xf>
    <xf numFmtId="0" fontId="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18" fillId="4" borderId="18" xfId="1" applyFont="1" applyFill="1" applyBorder="1" applyAlignment="1">
      <alignment horizontal="left" vertical="center" wrapText="1"/>
    </xf>
    <xf numFmtId="0" fontId="18" fillId="4" borderId="7" xfId="1" applyFont="1" applyFill="1" applyBorder="1" applyAlignment="1">
      <alignment horizontal="left" vertical="center" wrapText="1"/>
    </xf>
    <xf numFmtId="0" fontId="15" fillId="0" borderId="5" xfId="1" applyFont="1" applyBorder="1" applyAlignment="1">
      <alignment horizontal="center" vertical="top" wrapText="1"/>
    </xf>
    <xf numFmtId="0" fontId="15" fillId="0" borderId="6" xfId="1" applyFont="1" applyBorder="1" applyAlignment="1">
      <alignment horizontal="center" vertical="top" wrapText="1"/>
    </xf>
    <xf numFmtId="0" fontId="19" fillId="4" borderId="18" xfId="1" applyFont="1" applyFill="1" applyBorder="1" applyAlignment="1">
      <alignment horizontal="left" vertical="center" wrapText="1"/>
    </xf>
    <xf numFmtId="0" fontId="19" fillId="4" borderId="7" xfId="1" applyFont="1" applyFill="1" applyBorder="1" applyAlignment="1">
      <alignment horizontal="left"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6" xfId="1" applyFont="1" applyFill="1" applyBorder="1" applyAlignment="1">
      <alignment horizontal="center" vertical="center"/>
    </xf>
    <xf numFmtId="4" fontId="0" fillId="2" borderId="20" xfId="0" applyNumberFormat="1" applyFont="1" applyFill="1" applyBorder="1" applyAlignment="1" applyProtection="1">
      <alignment horizontal="center" vertical="center"/>
      <protection locked="0"/>
    </xf>
    <xf numFmtId="4" fontId="0" fillId="2" borderId="21" xfId="0" applyNumberFormat="1" applyFont="1" applyFill="1" applyBorder="1" applyAlignment="1" applyProtection="1">
      <alignment horizontal="center" vertical="center"/>
      <protection locked="0"/>
    </xf>
    <xf numFmtId="4" fontId="0" fillId="0" borderId="20" xfId="0" applyNumberFormat="1" applyFont="1" applyFill="1" applyBorder="1" applyAlignment="1" applyProtection="1">
      <alignment horizontal="center" vertical="center"/>
      <protection locked="0"/>
    </xf>
    <xf numFmtId="4" fontId="0" fillId="0" borderId="21" xfId="0" applyNumberFormat="1" applyFont="1" applyFill="1" applyBorder="1" applyAlignment="1" applyProtection="1">
      <alignment horizontal="center" vertical="center"/>
      <protection locked="0"/>
    </xf>
    <xf numFmtId="4" fontId="9" fillId="5" borderId="1" xfId="0" applyNumberFormat="1" applyFont="1" applyFill="1" applyBorder="1" applyAlignment="1" applyProtection="1">
      <alignment horizontal="center"/>
    </xf>
    <xf numFmtId="4" fontId="9" fillId="5" borderId="3" xfId="0" applyNumberFormat="1" applyFont="1" applyFill="1" applyBorder="1" applyAlignment="1" applyProtection="1">
      <alignment horizontal="center"/>
    </xf>
    <xf numFmtId="0" fontId="6" fillId="2" borderId="4" xfId="0" applyFont="1" applyFill="1" applyBorder="1" applyAlignment="1" applyProtection="1">
      <alignment horizontal="center" vertical="center"/>
      <protection locked="0"/>
    </xf>
    <xf numFmtId="0" fontId="13" fillId="0" borderId="0" xfId="0" applyFont="1" applyBorder="1" applyAlignment="1" applyProtection="1">
      <alignment horizontal="left" vertical="center" wrapText="1"/>
    </xf>
    <xf numFmtId="0" fontId="6" fillId="6" borderId="4" xfId="1" applyFont="1" applyFill="1" applyBorder="1" applyAlignment="1">
      <alignment vertical="center" wrapText="1"/>
    </xf>
    <xf numFmtId="0" fontId="16" fillId="0" borderId="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0" fillId="0" borderId="4" xfId="0" applyFill="1" applyBorder="1" applyAlignment="1">
      <alignment horizontal="center"/>
    </xf>
    <xf numFmtId="0" fontId="15" fillId="6" borderId="4" xfId="1" applyFont="1" applyFill="1" applyBorder="1" applyAlignment="1">
      <alignment vertical="center" wrapText="1"/>
    </xf>
    <xf numFmtId="0" fontId="15" fillId="0" borderId="4" xfId="1" applyFont="1" applyFill="1" applyBorder="1" applyAlignment="1">
      <alignment horizontal="center" vertical="center" wrapText="1"/>
    </xf>
  </cellXfs>
  <cellStyles count="3">
    <cellStyle name="40% - Accent5" xfId="2" builtinId="47"/>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Downloads/Program%20za%20izvrsne%20projekte%20mladih%20istrazivaca%20Fonda%20za%20nauku%20Republike%20Srbije/2_Budget_Template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1">
          <cell r="H1" t="str">
            <v>Young researcher</v>
          </cell>
        </row>
        <row r="2">
          <cell r="H2" t="str">
            <v>Senior researcher</v>
          </cell>
        </row>
        <row r="3">
          <cell r="H3" t="str">
            <v>Other staff</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4"/>
  <sheetViews>
    <sheetView tabSelected="1" zoomScale="70" zoomScaleNormal="70" workbookViewId="0">
      <selection activeCell="S87" sqref="S87"/>
    </sheetView>
  </sheetViews>
  <sheetFormatPr defaultColWidth="9.109375" defaultRowHeight="14.4" x14ac:dyDescent="0.3"/>
  <cols>
    <col min="1" max="1" width="27.44140625" style="10" bestFit="1" customWidth="1"/>
    <col min="2" max="2" width="28.109375" style="10" customWidth="1"/>
    <col min="3" max="3" width="49.5546875" style="10" customWidth="1"/>
    <col min="4" max="4" width="24.44140625" style="10" bestFit="1" customWidth="1"/>
    <col min="5" max="5" width="24.44140625" style="10" customWidth="1"/>
    <col min="6" max="6" width="16.44140625" style="10" customWidth="1"/>
    <col min="7" max="7" width="13.5546875" style="10" customWidth="1"/>
    <col min="8" max="10" width="10" style="10" customWidth="1"/>
    <col min="11" max="11" width="17.109375" style="10" customWidth="1"/>
    <col min="12" max="13" width="14.44140625" style="10" customWidth="1"/>
    <col min="14" max="14" width="17.109375" style="10" customWidth="1"/>
    <col min="15" max="15" width="14.44140625" style="10" customWidth="1"/>
    <col min="16" max="16384" width="9.109375" style="4"/>
  </cols>
  <sheetData>
    <row r="1" spans="1:15" ht="21" x14ac:dyDescent="0.4">
      <c r="A1" s="142" t="s">
        <v>0</v>
      </c>
      <c r="B1" s="142"/>
      <c r="C1" s="142"/>
      <c r="D1" s="142"/>
      <c r="E1" s="142"/>
      <c r="F1" s="142"/>
      <c r="G1" s="142"/>
      <c r="H1" s="142"/>
      <c r="I1" s="142"/>
      <c r="J1" s="142"/>
      <c r="K1" s="142"/>
      <c r="L1" s="142"/>
      <c r="M1" s="142"/>
      <c r="N1" s="142"/>
      <c r="O1" s="142"/>
    </row>
    <row r="2" spans="1:15" ht="15.6" x14ac:dyDescent="0.3">
      <c r="A2" s="143" t="s">
        <v>79</v>
      </c>
      <c r="B2" s="143"/>
      <c r="C2" s="143"/>
      <c r="D2" s="143"/>
      <c r="E2" s="143"/>
      <c r="F2" s="143"/>
      <c r="G2" s="143"/>
      <c r="H2" s="143"/>
      <c r="I2" s="143"/>
      <c r="J2" s="143"/>
      <c r="K2" s="143"/>
      <c r="L2" s="143"/>
      <c r="M2" s="143"/>
      <c r="N2" s="143"/>
      <c r="O2" s="143"/>
    </row>
    <row r="3" spans="1:15" x14ac:dyDescent="0.3">
      <c r="A3" s="144"/>
      <c r="B3" s="144"/>
      <c r="C3" s="144"/>
      <c r="D3" s="144"/>
      <c r="E3" s="144"/>
      <c r="F3" s="144"/>
      <c r="G3" s="144"/>
      <c r="H3" s="144"/>
      <c r="I3" s="144"/>
      <c r="J3" s="144"/>
      <c r="K3" s="144"/>
      <c r="L3" s="144"/>
      <c r="M3" s="144"/>
      <c r="N3" s="144"/>
      <c r="O3" s="144"/>
    </row>
    <row r="4" spans="1:15" ht="15" thickBot="1" x14ac:dyDescent="0.35">
      <c r="A4" s="5"/>
      <c r="B4" s="5"/>
      <c r="C4" s="6"/>
      <c r="D4" s="6"/>
      <c r="E4" s="6"/>
      <c r="F4" s="6"/>
      <c r="G4" s="6"/>
      <c r="H4" s="6"/>
      <c r="I4" s="6"/>
      <c r="J4" s="6"/>
      <c r="K4" s="6"/>
      <c r="L4" s="6"/>
      <c r="M4" s="6"/>
      <c r="N4" s="6"/>
      <c r="O4" s="6"/>
    </row>
    <row r="5" spans="1:15" ht="15" thickBot="1" x14ac:dyDescent="0.35">
      <c r="A5" s="166" t="s">
        <v>80</v>
      </c>
      <c r="B5" s="167"/>
      <c r="C5" s="145" t="s">
        <v>118</v>
      </c>
      <c r="D5" s="146"/>
      <c r="E5" s="146"/>
      <c r="F5" s="146"/>
      <c r="G5" s="146"/>
      <c r="H5" s="146"/>
      <c r="I5" s="146"/>
      <c r="J5" s="146"/>
      <c r="K5" s="146"/>
      <c r="L5" s="146"/>
      <c r="M5" s="146"/>
      <c r="N5" s="146"/>
      <c r="O5" s="147"/>
    </row>
    <row r="6" spans="1:15" ht="15" thickBot="1" x14ac:dyDescent="0.35">
      <c r="A6" s="166" t="s">
        <v>50</v>
      </c>
      <c r="B6" s="167"/>
      <c r="C6" s="7"/>
      <c r="D6" s="8"/>
      <c r="E6" s="8"/>
      <c r="F6" s="8" t="s">
        <v>119</v>
      </c>
      <c r="G6" s="8"/>
      <c r="H6" s="78"/>
      <c r="I6" s="8"/>
      <c r="J6" s="8"/>
      <c r="K6" s="8"/>
      <c r="L6" s="8"/>
      <c r="M6" s="8"/>
      <c r="N6" s="8"/>
      <c r="O6" s="9"/>
    </row>
    <row r="7" spans="1:15" ht="15" thickBot="1" x14ac:dyDescent="0.35">
      <c r="A7" s="166" t="s">
        <v>57</v>
      </c>
      <c r="B7" s="167"/>
      <c r="C7" s="145" t="s">
        <v>120</v>
      </c>
      <c r="D7" s="146"/>
      <c r="E7" s="146"/>
      <c r="F7" s="146"/>
      <c r="G7" s="146"/>
      <c r="H7" s="146"/>
      <c r="I7" s="146"/>
      <c r="J7" s="146"/>
      <c r="K7" s="146"/>
      <c r="L7" s="146"/>
      <c r="M7" s="146"/>
      <c r="N7" s="146"/>
      <c r="O7" s="147"/>
    </row>
    <row r="8" spans="1:15" ht="15" thickBot="1" x14ac:dyDescent="0.35">
      <c r="A8" s="166" t="s">
        <v>1</v>
      </c>
      <c r="B8" s="167"/>
      <c r="C8" s="145" t="s">
        <v>121</v>
      </c>
      <c r="D8" s="146"/>
      <c r="E8" s="146"/>
      <c r="F8" s="146"/>
      <c r="G8" s="146"/>
      <c r="H8" s="146"/>
      <c r="I8" s="146"/>
      <c r="J8" s="146"/>
      <c r="K8" s="146"/>
      <c r="L8" s="146"/>
      <c r="M8" s="146"/>
      <c r="N8" s="146"/>
      <c r="O8" s="147"/>
    </row>
    <row r="9" spans="1:15" x14ac:dyDescent="0.3">
      <c r="C9" s="6"/>
      <c r="D9" s="6"/>
      <c r="E9" s="6"/>
      <c r="F9" s="6"/>
      <c r="G9" s="6"/>
      <c r="H9" s="6"/>
      <c r="I9" s="6"/>
      <c r="J9" s="6"/>
      <c r="K9" s="6"/>
      <c r="L9" s="6"/>
      <c r="M9" s="6"/>
      <c r="N9" s="6"/>
      <c r="O9" s="6"/>
    </row>
    <row r="10" spans="1:15" x14ac:dyDescent="0.3">
      <c r="C10" s="6"/>
      <c r="D10" s="6"/>
      <c r="E10" s="6"/>
      <c r="F10" s="6"/>
      <c r="G10" s="6"/>
      <c r="H10" s="6"/>
      <c r="I10" s="6"/>
      <c r="J10" s="6"/>
      <c r="K10" s="6"/>
      <c r="L10" s="6"/>
      <c r="M10" s="6"/>
      <c r="N10" s="6"/>
      <c r="O10" s="6"/>
    </row>
    <row r="11" spans="1:15" ht="15" customHeight="1" x14ac:dyDescent="0.3">
      <c r="A11" s="6"/>
      <c r="B11" s="6"/>
      <c r="C11" s="11" t="s">
        <v>2</v>
      </c>
      <c r="D11" s="12">
        <v>36</v>
      </c>
      <c r="E11" s="13" t="s">
        <v>3</v>
      </c>
      <c r="F11" s="13"/>
      <c r="G11" s="13"/>
      <c r="H11" s="13"/>
      <c r="I11" s="13"/>
      <c r="J11" s="170" t="s">
        <v>59</v>
      </c>
      <c r="K11" s="171"/>
      <c r="L11" s="171"/>
      <c r="M11" s="171"/>
      <c r="N11" s="171"/>
      <c r="O11" s="172"/>
    </row>
    <row r="12" spans="1:15" ht="15" customHeight="1" x14ac:dyDescent="0.3">
      <c r="A12" s="6"/>
      <c r="B12" s="6"/>
      <c r="C12" s="14" t="s">
        <v>4</v>
      </c>
      <c r="D12" s="15">
        <v>118</v>
      </c>
      <c r="E12" s="16" t="s">
        <v>7</v>
      </c>
      <c r="F12" s="16"/>
      <c r="G12" s="16"/>
      <c r="H12" s="16"/>
      <c r="I12" s="16"/>
      <c r="J12" s="170" t="s">
        <v>61</v>
      </c>
      <c r="K12" s="171"/>
      <c r="L12" s="171"/>
      <c r="M12" s="171"/>
      <c r="N12" s="171"/>
      <c r="O12" s="172"/>
    </row>
    <row r="13" spans="1:15" x14ac:dyDescent="0.3">
      <c r="A13" s="6"/>
      <c r="B13" s="6"/>
      <c r="C13" s="6"/>
      <c r="D13" s="6"/>
      <c r="E13" s="6"/>
      <c r="F13" s="6"/>
      <c r="G13" s="17"/>
      <c r="H13" s="17"/>
      <c r="I13" s="17"/>
      <c r="J13" s="17"/>
      <c r="K13" s="6"/>
      <c r="L13" s="6"/>
      <c r="M13" s="6"/>
      <c r="N13" s="6"/>
      <c r="O13" s="6"/>
    </row>
    <row r="14" spans="1:15" x14ac:dyDescent="0.3">
      <c r="A14" s="178" t="s">
        <v>5</v>
      </c>
      <c r="B14" s="179"/>
      <c r="C14" s="179"/>
      <c r="D14" s="179"/>
      <c r="E14" s="179"/>
      <c r="F14" s="179"/>
      <c r="G14" s="179"/>
      <c r="H14" s="179"/>
      <c r="I14" s="179"/>
      <c r="J14" s="179"/>
      <c r="K14" s="179"/>
      <c r="L14" s="179"/>
      <c r="M14" s="179"/>
      <c r="N14" s="179"/>
      <c r="O14" s="180"/>
    </row>
    <row r="15" spans="1:15" ht="29.4" customHeight="1" x14ac:dyDescent="0.3">
      <c r="A15" s="134" t="s">
        <v>6</v>
      </c>
      <c r="B15" s="159" t="s">
        <v>107</v>
      </c>
      <c r="C15" s="134" t="s">
        <v>106</v>
      </c>
      <c r="D15" s="185" t="s">
        <v>108</v>
      </c>
      <c r="E15" s="186"/>
      <c r="F15" s="181" t="s">
        <v>102</v>
      </c>
      <c r="G15" s="182"/>
      <c r="H15" s="175" t="s">
        <v>100</v>
      </c>
      <c r="I15" s="176"/>
      <c r="J15" s="177"/>
      <c r="K15" s="92" t="s">
        <v>99</v>
      </c>
      <c r="L15" s="181" t="s">
        <v>101</v>
      </c>
      <c r="M15" s="182"/>
      <c r="N15" s="183" t="s">
        <v>35</v>
      </c>
      <c r="O15" s="184"/>
    </row>
    <row r="16" spans="1:15" ht="30" customHeight="1" x14ac:dyDescent="0.3">
      <c r="A16" s="135"/>
      <c r="B16" s="160"/>
      <c r="C16" s="135"/>
      <c r="D16" s="187"/>
      <c r="E16" s="188"/>
      <c r="F16" s="89" t="s">
        <v>7</v>
      </c>
      <c r="G16" s="89" t="s">
        <v>8</v>
      </c>
      <c r="H16" s="77" t="s">
        <v>9</v>
      </c>
      <c r="I16" s="30" t="s">
        <v>10</v>
      </c>
      <c r="J16" s="30" t="s">
        <v>92</v>
      </c>
      <c r="K16" s="19" t="s">
        <v>78</v>
      </c>
      <c r="L16" s="19" t="s">
        <v>7</v>
      </c>
      <c r="M16" s="19" t="s">
        <v>8</v>
      </c>
      <c r="N16" s="19" t="s">
        <v>7</v>
      </c>
      <c r="O16" s="19" t="s">
        <v>8</v>
      </c>
    </row>
    <row r="17" spans="1:15" x14ac:dyDescent="0.3">
      <c r="A17" s="20" t="s">
        <v>43</v>
      </c>
      <c r="B17" s="21" t="s">
        <v>130</v>
      </c>
      <c r="C17" s="21" t="s">
        <v>121</v>
      </c>
      <c r="D17" s="173" t="s">
        <v>141</v>
      </c>
      <c r="E17" s="174"/>
      <c r="F17" s="90">
        <v>49500</v>
      </c>
      <c r="G17" s="91">
        <f>F17/$D$12</f>
        <v>419.49152542372883</v>
      </c>
      <c r="H17" s="24">
        <v>12</v>
      </c>
      <c r="I17" s="24">
        <v>12</v>
      </c>
      <c r="J17" s="24">
        <v>12</v>
      </c>
      <c r="K17" s="23">
        <f>SUM(H17:J17)</f>
        <v>36</v>
      </c>
      <c r="L17" s="22">
        <f>F17*IF(B17="INNV",1.664,IF(B17="UNSFM",1.2945,IF(B17="ETF",1.2945,1.3501)))</f>
        <v>82368</v>
      </c>
      <c r="M17" s="25">
        <f t="shared" ref="M17:M28" si="0">L17/$D$12</f>
        <v>698.03389830508479</v>
      </c>
      <c r="N17" s="25">
        <f>L17*K17</f>
        <v>2965248</v>
      </c>
      <c r="O17" s="25">
        <f t="shared" ref="O17:O28" si="1">N17/$D$12</f>
        <v>25129.22033898305</v>
      </c>
    </row>
    <row r="18" spans="1:15" x14ac:dyDescent="0.3">
      <c r="A18" s="20" t="s">
        <v>11</v>
      </c>
      <c r="B18" s="21" t="s">
        <v>130</v>
      </c>
      <c r="C18" s="21" t="s">
        <v>131</v>
      </c>
      <c r="D18" s="168" t="s">
        <v>142</v>
      </c>
      <c r="E18" s="169"/>
      <c r="F18" s="90">
        <v>38750</v>
      </c>
      <c r="G18" s="91">
        <f t="shared" ref="G18:G28" si="2">F18/$D$12</f>
        <v>328.38983050847457</v>
      </c>
      <c r="H18" s="24">
        <v>12</v>
      </c>
      <c r="I18" s="24">
        <v>12</v>
      </c>
      <c r="J18" s="24">
        <v>12</v>
      </c>
      <c r="K18" s="23">
        <f t="shared" ref="K18:K22" si="3">SUM(H18:J18)</f>
        <v>36</v>
      </c>
      <c r="L18" s="22">
        <f t="shared" ref="L18:L28" si="4">F18*IF(B18="INNV",1.664,IF(B18="UNSFM",1.2945,IF(B18="ETF",1.2945,1.3501)))</f>
        <v>64480</v>
      </c>
      <c r="M18" s="25">
        <f t="shared" si="0"/>
        <v>546.4406779661017</v>
      </c>
      <c r="N18" s="25">
        <f>L18*K18</f>
        <v>2321280</v>
      </c>
      <c r="O18" s="25">
        <f>N18/$D$12</f>
        <v>19671.864406779659</v>
      </c>
    </row>
    <row r="19" spans="1:15" x14ac:dyDescent="0.3">
      <c r="A19" s="20" t="s">
        <v>12</v>
      </c>
      <c r="B19" s="21" t="s">
        <v>130</v>
      </c>
      <c r="C19" s="21" t="s">
        <v>132</v>
      </c>
      <c r="D19" s="168" t="s">
        <v>142</v>
      </c>
      <c r="E19" s="169"/>
      <c r="F19" s="90">
        <v>38750</v>
      </c>
      <c r="G19" s="91">
        <f t="shared" si="2"/>
        <v>328.38983050847457</v>
      </c>
      <c r="H19" s="24">
        <v>12</v>
      </c>
      <c r="I19" s="24">
        <v>12</v>
      </c>
      <c r="J19" s="24">
        <v>12</v>
      </c>
      <c r="K19" s="23">
        <f t="shared" si="3"/>
        <v>36</v>
      </c>
      <c r="L19" s="22">
        <f t="shared" si="4"/>
        <v>64480</v>
      </c>
      <c r="M19" s="25">
        <f t="shared" si="0"/>
        <v>546.4406779661017</v>
      </c>
      <c r="N19" s="25">
        <f t="shared" ref="N19:N28" si="5">L19*K19</f>
        <v>2321280</v>
      </c>
      <c r="O19" s="25">
        <f t="shared" si="1"/>
        <v>19671.864406779659</v>
      </c>
    </row>
    <row r="20" spans="1:15" x14ac:dyDescent="0.3">
      <c r="A20" s="20" t="s">
        <v>13</v>
      </c>
      <c r="B20" s="21" t="s">
        <v>130</v>
      </c>
      <c r="C20" s="21" t="s">
        <v>133</v>
      </c>
      <c r="D20" s="168" t="s">
        <v>143</v>
      </c>
      <c r="E20" s="169"/>
      <c r="F20" s="90">
        <v>42000</v>
      </c>
      <c r="G20" s="91">
        <f t="shared" si="2"/>
        <v>355.93220338983053</v>
      </c>
      <c r="H20" s="24">
        <v>12</v>
      </c>
      <c r="I20" s="24">
        <v>12</v>
      </c>
      <c r="J20" s="24">
        <v>12</v>
      </c>
      <c r="K20" s="23">
        <f t="shared" si="3"/>
        <v>36</v>
      </c>
      <c r="L20" s="22">
        <f t="shared" si="4"/>
        <v>69888</v>
      </c>
      <c r="M20" s="25">
        <f t="shared" si="0"/>
        <v>592.27118644067798</v>
      </c>
      <c r="N20" s="25">
        <f>L20*K20</f>
        <v>2515968</v>
      </c>
      <c r="O20" s="25">
        <f t="shared" si="1"/>
        <v>21321.762711864405</v>
      </c>
    </row>
    <row r="21" spans="1:15" x14ac:dyDescent="0.3">
      <c r="A21" s="20" t="s">
        <v>14</v>
      </c>
      <c r="B21" s="21" t="s">
        <v>150</v>
      </c>
      <c r="C21" s="21" t="s">
        <v>134</v>
      </c>
      <c r="D21" s="168" t="s">
        <v>144</v>
      </c>
      <c r="E21" s="169"/>
      <c r="F21" s="90">
        <v>41250</v>
      </c>
      <c r="G21" s="91">
        <f t="shared" si="2"/>
        <v>349.57627118644069</v>
      </c>
      <c r="H21" s="24">
        <v>12</v>
      </c>
      <c r="I21" s="24">
        <v>12</v>
      </c>
      <c r="J21" s="24">
        <v>12</v>
      </c>
      <c r="K21" s="23">
        <v>36</v>
      </c>
      <c r="L21" s="22">
        <f t="shared" si="4"/>
        <v>53398.125</v>
      </c>
      <c r="M21" s="25">
        <f t="shared" si="0"/>
        <v>452.52648305084745</v>
      </c>
      <c r="N21" s="25">
        <f t="shared" ref="N21:N27" si="6">L21*K21</f>
        <v>1922332.5</v>
      </c>
      <c r="O21" s="25">
        <f t="shared" si="1"/>
        <v>16290.953389830509</v>
      </c>
    </row>
    <row r="22" spans="1:15" x14ac:dyDescent="0.3">
      <c r="A22" s="20" t="s">
        <v>122</v>
      </c>
      <c r="B22" s="21" t="s">
        <v>150</v>
      </c>
      <c r="C22" s="21" t="s">
        <v>135</v>
      </c>
      <c r="D22" s="168" t="s">
        <v>145</v>
      </c>
      <c r="E22" s="169"/>
      <c r="F22" s="90">
        <v>31000</v>
      </c>
      <c r="G22" s="91">
        <f t="shared" si="2"/>
        <v>262.71186440677968</v>
      </c>
      <c r="H22" s="24">
        <v>12</v>
      </c>
      <c r="I22" s="24">
        <v>12</v>
      </c>
      <c r="J22" s="24">
        <v>12</v>
      </c>
      <c r="K22" s="23">
        <f t="shared" si="3"/>
        <v>36</v>
      </c>
      <c r="L22" s="22">
        <f t="shared" si="4"/>
        <v>40129.5</v>
      </c>
      <c r="M22" s="25">
        <f t="shared" si="0"/>
        <v>340.08050847457628</v>
      </c>
      <c r="N22" s="25">
        <f t="shared" si="6"/>
        <v>1444662</v>
      </c>
      <c r="O22" s="25">
        <f t="shared" si="1"/>
        <v>12242.898305084746</v>
      </c>
    </row>
    <row r="23" spans="1:15" x14ac:dyDescent="0.3">
      <c r="A23" s="20" t="s">
        <v>123</v>
      </c>
      <c r="B23" s="21" t="s">
        <v>150</v>
      </c>
      <c r="C23" s="21" t="s">
        <v>254</v>
      </c>
      <c r="D23" s="168" t="s">
        <v>146</v>
      </c>
      <c r="E23" s="169"/>
      <c r="F23" s="90">
        <v>42000</v>
      </c>
      <c r="G23" s="91">
        <f t="shared" si="2"/>
        <v>355.93220338983053</v>
      </c>
      <c r="H23" s="24">
        <v>12</v>
      </c>
      <c r="I23" s="24">
        <v>12</v>
      </c>
      <c r="J23" s="24">
        <v>12</v>
      </c>
      <c r="K23" s="23">
        <v>36</v>
      </c>
      <c r="L23" s="22">
        <f t="shared" si="4"/>
        <v>54369</v>
      </c>
      <c r="M23" s="25">
        <f t="shared" si="0"/>
        <v>460.75423728813558</v>
      </c>
      <c r="N23" s="25">
        <f t="shared" si="6"/>
        <v>1957284</v>
      </c>
      <c r="O23" s="25">
        <f t="shared" si="1"/>
        <v>16587.152542372882</v>
      </c>
    </row>
    <row r="24" spans="1:15" x14ac:dyDescent="0.3">
      <c r="A24" s="20" t="s">
        <v>124</v>
      </c>
      <c r="B24" s="21" t="s">
        <v>150</v>
      </c>
      <c r="C24" s="21" t="s">
        <v>136</v>
      </c>
      <c r="D24" s="168" t="s">
        <v>147</v>
      </c>
      <c r="E24" s="169"/>
      <c r="F24" s="90">
        <v>36000</v>
      </c>
      <c r="G24" s="91">
        <f t="shared" si="2"/>
        <v>305.08474576271186</v>
      </c>
      <c r="H24" s="24">
        <v>12</v>
      </c>
      <c r="I24" s="24">
        <v>12</v>
      </c>
      <c r="J24" s="24">
        <v>12</v>
      </c>
      <c r="K24" s="23">
        <v>36</v>
      </c>
      <c r="L24" s="22">
        <f t="shared" si="4"/>
        <v>46602</v>
      </c>
      <c r="M24" s="25">
        <f t="shared" si="0"/>
        <v>394.93220338983053</v>
      </c>
      <c r="N24" s="25">
        <f t="shared" si="6"/>
        <v>1677672</v>
      </c>
      <c r="O24" s="25">
        <f t="shared" si="1"/>
        <v>14217.559322033898</v>
      </c>
    </row>
    <row r="25" spans="1:15" x14ac:dyDescent="0.3">
      <c r="A25" s="20" t="s">
        <v>125</v>
      </c>
      <c r="B25" s="21" t="s">
        <v>155</v>
      </c>
      <c r="C25" s="21" t="s">
        <v>137</v>
      </c>
      <c r="D25" s="168" t="s">
        <v>144</v>
      </c>
      <c r="E25" s="169"/>
      <c r="F25" s="90">
        <v>33000</v>
      </c>
      <c r="G25" s="91">
        <f t="shared" si="2"/>
        <v>279.66101694915255</v>
      </c>
      <c r="H25" s="24">
        <v>12</v>
      </c>
      <c r="I25" s="24">
        <v>12</v>
      </c>
      <c r="J25" s="24">
        <v>12</v>
      </c>
      <c r="K25" s="23">
        <v>36</v>
      </c>
      <c r="L25" s="22">
        <f t="shared" si="4"/>
        <v>44553.3</v>
      </c>
      <c r="M25" s="25">
        <f t="shared" si="0"/>
        <v>377.57033898305087</v>
      </c>
      <c r="N25" s="25">
        <f t="shared" si="6"/>
        <v>1603918.8</v>
      </c>
      <c r="O25" s="25">
        <f t="shared" si="1"/>
        <v>13592.53220338983</v>
      </c>
    </row>
    <row r="26" spans="1:15" x14ac:dyDescent="0.3">
      <c r="A26" s="20" t="s">
        <v>126</v>
      </c>
      <c r="B26" s="21" t="s">
        <v>129</v>
      </c>
      <c r="C26" s="21" t="s">
        <v>138</v>
      </c>
      <c r="D26" s="168" t="s">
        <v>144</v>
      </c>
      <c r="E26" s="169"/>
      <c r="F26" s="90">
        <v>41250</v>
      </c>
      <c r="G26" s="91">
        <f t="shared" si="2"/>
        <v>349.57627118644069</v>
      </c>
      <c r="H26" s="24">
        <v>12</v>
      </c>
      <c r="I26" s="24">
        <v>12</v>
      </c>
      <c r="J26" s="24">
        <v>12</v>
      </c>
      <c r="K26" s="23">
        <v>36</v>
      </c>
      <c r="L26" s="22">
        <f t="shared" si="4"/>
        <v>53398.125</v>
      </c>
      <c r="M26" s="25">
        <f t="shared" si="0"/>
        <v>452.52648305084745</v>
      </c>
      <c r="N26" s="25">
        <f t="shared" si="6"/>
        <v>1922332.5</v>
      </c>
      <c r="O26" s="25">
        <f t="shared" si="1"/>
        <v>16290.953389830509</v>
      </c>
    </row>
    <row r="27" spans="1:15" x14ac:dyDescent="0.3">
      <c r="A27" s="20" t="s">
        <v>127</v>
      </c>
      <c r="B27" s="21" t="s">
        <v>129</v>
      </c>
      <c r="C27" s="21" t="s">
        <v>139</v>
      </c>
      <c r="D27" s="168" t="s">
        <v>147</v>
      </c>
      <c r="E27" s="169"/>
      <c r="F27" s="90">
        <v>36000</v>
      </c>
      <c r="G27" s="91">
        <f t="shared" si="2"/>
        <v>305.08474576271186</v>
      </c>
      <c r="H27" s="24">
        <v>12</v>
      </c>
      <c r="I27" s="24">
        <v>12</v>
      </c>
      <c r="J27" s="24">
        <v>12</v>
      </c>
      <c r="K27" s="23">
        <v>36</v>
      </c>
      <c r="L27" s="22">
        <f t="shared" si="4"/>
        <v>46602</v>
      </c>
      <c r="M27" s="25">
        <f t="shared" si="0"/>
        <v>394.93220338983053</v>
      </c>
      <c r="N27" s="25">
        <f t="shared" si="6"/>
        <v>1677672</v>
      </c>
      <c r="O27" s="25">
        <f t="shared" si="1"/>
        <v>14217.559322033898</v>
      </c>
    </row>
    <row r="28" spans="1:15" ht="15" thickBot="1" x14ac:dyDescent="0.35">
      <c r="A28" s="20" t="s">
        <v>128</v>
      </c>
      <c r="B28" s="21" t="s">
        <v>130</v>
      </c>
      <c r="C28" s="21" t="s">
        <v>140</v>
      </c>
      <c r="D28" s="168" t="s">
        <v>148</v>
      </c>
      <c r="E28" s="169"/>
      <c r="F28" s="90">
        <v>33000</v>
      </c>
      <c r="G28" s="91">
        <f t="shared" si="2"/>
        <v>279.66101694915255</v>
      </c>
      <c r="H28" s="24">
        <v>12</v>
      </c>
      <c r="I28" s="24">
        <v>12</v>
      </c>
      <c r="J28" s="24">
        <v>12</v>
      </c>
      <c r="K28" s="23">
        <v>36</v>
      </c>
      <c r="L28" s="22">
        <f t="shared" si="4"/>
        <v>54912</v>
      </c>
      <c r="M28" s="25">
        <f t="shared" si="0"/>
        <v>465.35593220338984</v>
      </c>
      <c r="N28" s="25">
        <f t="shared" si="5"/>
        <v>1976832</v>
      </c>
      <c r="O28" s="26">
        <f t="shared" si="1"/>
        <v>16752.813559322032</v>
      </c>
    </row>
    <row r="29" spans="1:15" ht="15" thickBot="1" x14ac:dyDescent="0.35">
      <c r="A29" s="118" t="s">
        <v>75</v>
      </c>
      <c r="B29" s="119"/>
      <c r="C29" s="119"/>
      <c r="D29" s="119"/>
      <c r="E29" s="119"/>
      <c r="F29" s="119"/>
      <c r="G29" s="54" t="s">
        <v>17</v>
      </c>
      <c r="H29" s="27">
        <f>SUM(H17:H28)</f>
        <v>144</v>
      </c>
      <c r="I29" s="27">
        <f>SUM(I17:I28)</f>
        <v>144</v>
      </c>
      <c r="J29" s="27">
        <f>SUM(J17:J28)</f>
        <v>144</v>
      </c>
      <c r="K29" s="27">
        <f>SUM(K17:K28)</f>
        <v>432</v>
      </c>
      <c r="L29" s="28"/>
      <c r="M29" s="54" t="s">
        <v>17</v>
      </c>
      <c r="N29" s="29">
        <f>SUM(N17:N28)</f>
        <v>24306481.800000001</v>
      </c>
      <c r="O29" s="29">
        <f>N29/$D$12</f>
        <v>205987.1338983051</v>
      </c>
    </row>
    <row r="30" spans="1:15" x14ac:dyDescent="0.3">
      <c r="A30" s="6"/>
      <c r="B30" s="6"/>
      <c r="C30" s="6"/>
      <c r="D30" s="6"/>
      <c r="E30" s="6"/>
      <c r="F30" s="6"/>
      <c r="G30" s="6"/>
      <c r="H30" s="6"/>
      <c r="I30" s="6"/>
      <c r="J30" s="6"/>
      <c r="K30" s="6"/>
      <c r="L30" s="6"/>
      <c r="M30" s="6"/>
      <c r="N30" s="6"/>
      <c r="O30" s="6"/>
    </row>
    <row r="31" spans="1:15" x14ac:dyDescent="0.3">
      <c r="A31" s="6"/>
      <c r="B31" s="6"/>
      <c r="C31" s="38"/>
      <c r="D31" s="38"/>
      <c r="E31" s="38"/>
      <c r="F31" s="38"/>
      <c r="G31" s="38"/>
      <c r="H31" s="38"/>
      <c r="I31" s="38"/>
      <c r="J31" s="38"/>
      <c r="K31" s="6"/>
      <c r="L31" s="6"/>
      <c r="M31" s="6"/>
      <c r="N31" s="6"/>
      <c r="O31" s="6"/>
    </row>
    <row r="32" spans="1:15" x14ac:dyDescent="0.3">
      <c r="A32" s="123" t="s">
        <v>94</v>
      </c>
      <c r="B32" s="123"/>
      <c r="C32" s="123"/>
      <c r="D32" s="123"/>
      <c r="E32" s="123"/>
      <c r="F32" s="123"/>
      <c r="G32" s="123"/>
      <c r="H32" s="123"/>
      <c r="I32" s="123"/>
      <c r="J32" s="123"/>
      <c r="K32" s="123"/>
      <c r="L32" s="123"/>
      <c r="M32" s="123"/>
      <c r="N32" s="123"/>
      <c r="O32" s="123"/>
    </row>
    <row r="33" spans="1:15" s="40" customFormat="1" x14ac:dyDescent="0.3">
      <c r="A33" s="121" t="s">
        <v>36</v>
      </c>
      <c r="B33" s="134" t="s">
        <v>52</v>
      </c>
      <c r="C33" s="165" t="s">
        <v>45</v>
      </c>
      <c r="D33" s="124" t="s">
        <v>18</v>
      </c>
      <c r="E33" s="161" t="s">
        <v>44</v>
      </c>
      <c r="F33" s="162"/>
      <c r="G33" s="162"/>
      <c r="H33" s="162"/>
      <c r="I33" s="162"/>
      <c r="J33" s="162"/>
      <c r="K33" s="133" t="s">
        <v>15</v>
      </c>
      <c r="L33" s="133"/>
      <c r="M33" s="133"/>
      <c r="N33" s="31" t="s">
        <v>15</v>
      </c>
      <c r="O33" s="39" t="s">
        <v>16</v>
      </c>
    </row>
    <row r="34" spans="1:15" s="40" customFormat="1" x14ac:dyDescent="0.3">
      <c r="A34" s="122"/>
      <c r="B34" s="135"/>
      <c r="C34" s="165"/>
      <c r="D34" s="124"/>
      <c r="E34" s="163"/>
      <c r="F34" s="164"/>
      <c r="G34" s="164"/>
      <c r="H34" s="164"/>
      <c r="I34" s="164"/>
      <c r="J34" s="164"/>
      <c r="K34" s="80" t="s">
        <v>23</v>
      </c>
      <c r="L34" s="18" t="s">
        <v>24</v>
      </c>
      <c r="M34" s="18" t="s">
        <v>91</v>
      </c>
      <c r="N34" s="125" t="s">
        <v>22</v>
      </c>
      <c r="O34" s="126"/>
    </row>
    <row r="35" spans="1:15" x14ac:dyDescent="0.3">
      <c r="A35" s="32">
        <v>1</v>
      </c>
      <c r="B35" s="21" t="s">
        <v>130</v>
      </c>
      <c r="C35" s="33" t="s">
        <v>121</v>
      </c>
      <c r="D35" s="33" t="s">
        <v>26</v>
      </c>
      <c r="E35" s="83" t="s">
        <v>182</v>
      </c>
      <c r="F35" s="83"/>
      <c r="G35" s="83"/>
      <c r="H35" s="83"/>
      <c r="I35" s="83"/>
      <c r="J35" s="83"/>
      <c r="K35" s="34">
        <v>0</v>
      </c>
      <c r="L35" s="34">
        <v>0</v>
      </c>
      <c r="M35" s="34">
        <v>206500</v>
      </c>
      <c r="N35" s="35">
        <f>+L35+M35+K35</f>
        <v>206500</v>
      </c>
      <c r="O35" s="36">
        <f t="shared" ref="O35:O45" si="7">N35/$D$12</f>
        <v>1750</v>
      </c>
    </row>
    <row r="36" spans="1:15" x14ac:dyDescent="0.3">
      <c r="A36" s="32">
        <f>A35+1</f>
        <v>2</v>
      </c>
      <c r="B36" s="21" t="s">
        <v>130</v>
      </c>
      <c r="C36" s="33" t="s">
        <v>131</v>
      </c>
      <c r="D36" s="33" t="s">
        <v>26</v>
      </c>
      <c r="E36" s="83" t="s">
        <v>182</v>
      </c>
      <c r="F36" s="83"/>
      <c r="G36" s="83"/>
      <c r="H36" s="83"/>
      <c r="I36" s="83"/>
      <c r="J36" s="83"/>
      <c r="K36" s="34">
        <v>0</v>
      </c>
      <c r="L36" s="34">
        <v>206500</v>
      </c>
      <c r="M36" s="34">
        <v>0</v>
      </c>
      <c r="N36" s="35">
        <f t="shared" ref="N36:N44" si="8">+L36+M36+K36</f>
        <v>206500</v>
      </c>
      <c r="O36" s="36">
        <f t="shared" si="7"/>
        <v>1750</v>
      </c>
    </row>
    <row r="37" spans="1:15" x14ac:dyDescent="0.3">
      <c r="A37" s="32">
        <f t="shared" ref="A37:A52" si="9">A36+1</f>
        <v>3</v>
      </c>
      <c r="B37" s="21" t="s">
        <v>130</v>
      </c>
      <c r="C37" s="33" t="s">
        <v>132</v>
      </c>
      <c r="D37" s="33" t="s">
        <v>26</v>
      </c>
      <c r="E37" s="83" t="s">
        <v>182</v>
      </c>
      <c r="F37" s="83"/>
      <c r="G37" s="83"/>
      <c r="H37" s="83"/>
      <c r="I37" s="83"/>
      <c r="J37" s="83"/>
      <c r="K37" s="34">
        <v>0</v>
      </c>
      <c r="L37" s="34">
        <v>206500</v>
      </c>
      <c r="M37" s="34">
        <v>0</v>
      </c>
      <c r="N37" s="35">
        <f t="shared" si="8"/>
        <v>206500</v>
      </c>
      <c r="O37" s="36">
        <f t="shared" si="7"/>
        <v>1750</v>
      </c>
    </row>
    <row r="38" spans="1:15" x14ac:dyDescent="0.3">
      <c r="A38" s="32">
        <f t="shared" si="9"/>
        <v>4</v>
      </c>
      <c r="B38" s="21" t="s">
        <v>130</v>
      </c>
      <c r="C38" s="33" t="s">
        <v>133</v>
      </c>
      <c r="D38" s="33" t="s">
        <v>26</v>
      </c>
      <c r="E38" s="83" t="s">
        <v>182</v>
      </c>
      <c r="F38" s="83"/>
      <c r="G38" s="83"/>
      <c r="H38" s="83"/>
      <c r="I38" s="83"/>
      <c r="J38" s="83"/>
      <c r="K38" s="34">
        <v>0</v>
      </c>
      <c r="L38" s="34">
        <v>206500</v>
      </c>
      <c r="M38" s="34">
        <v>0</v>
      </c>
      <c r="N38" s="35">
        <f t="shared" si="8"/>
        <v>206500</v>
      </c>
      <c r="O38" s="36">
        <f t="shared" si="7"/>
        <v>1750</v>
      </c>
    </row>
    <row r="39" spans="1:15" x14ac:dyDescent="0.3">
      <c r="A39" s="32">
        <f t="shared" si="9"/>
        <v>5</v>
      </c>
      <c r="B39" s="21" t="s">
        <v>130</v>
      </c>
      <c r="C39" s="33" t="s">
        <v>121</v>
      </c>
      <c r="D39" s="33"/>
      <c r="E39" s="83" t="s">
        <v>149</v>
      </c>
      <c r="F39" s="83"/>
      <c r="G39" s="83"/>
      <c r="H39" s="83"/>
      <c r="I39" s="83"/>
      <c r="J39" s="83"/>
      <c r="K39" s="34">
        <v>0</v>
      </c>
      <c r="L39" s="34">
        <v>200600</v>
      </c>
      <c r="M39" s="34">
        <v>200600</v>
      </c>
      <c r="N39" s="35">
        <f t="shared" si="8"/>
        <v>401200</v>
      </c>
      <c r="O39" s="36">
        <f t="shared" si="7"/>
        <v>3400</v>
      </c>
    </row>
    <row r="40" spans="1:15" x14ac:dyDescent="0.3">
      <c r="A40" s="32">
        <f t="shared" si="9"/>
        <v>6</v>
      </c>
      <c r="B40" s="21" t="s">
        <v>130</v>
      </c>
      <c r="C40" s="33" t="s">
        <v>133</v>
      </c>
      <c r="D40" s="33"/>
      <c r="E40" s="83" t="s">
        <v>149</v>
      </c>
      <c r="F40" s="83"/>
      <c r="G40" s="83"/>
      <c r="H40" s="83"/>
      <c r="I40" s="83"/>
      <c r="J40" s="83"/>
      <c r="K40" s="34">
        <v>0</v>
      </c>
      <c r="L40" s="34">
        <v>200600</v>
      </c>
      <c r="M40" s="34">
        <v>200600</v>
      </c>
      <c r="N40" s="35">
        <f t="shared" si="8"/>
        <v>401200</v>
      </c>
      <c r="O40" s="36">
        <f t="shared" si="7"/>
        <v>3400</v>
      </c>
    </row>
    <row r="41" spans="1:15" x14ac:dyDescent="0.3">
      <c r="A41" s="32">
        <f t="shared" si="9"/>
        <v>7</v>
      </c>
      <c r="B41" s="105" t="s">
        <v>130</v>
      </c>
      <c r="C41" s="33" t="s">
        <v>140</v>
      </c>
      <c r="D41" s="33" t="s">
        <v>26</v>
      </c>
      <c r="E41" s="83" t="s">
        <v>182</v>
      </c>
      <c r="F41" s="83"/>
      <c r="G41" s="83"/>
      <c r="H41" s="83"/>
      <c r="I41" s="83"/>
      <c r="J41" s="95"/>
      <c r="K41" s="34">
        <v>0</v>
      </c>
      <c r="L41" s="34">
        <v>206500</v>
      </c>
      <c r="M41" s="34">
        <v>0</v>
      </c>
      <c r="N41" s="35">
        <f>+L41+M41+K41</f>
        <v>206500</v>
      </c>
      <c r="O41" s="96">
        <f>N41/$D$12</f>
        <v>1750</v>
      </c>
    </row>
    <row r="42" spans="1:15" x14ac:dyDescent="0.3">
      <c r="A42" s="32">
        <f t="shared" si="9"/>
        <v>8</v>
      </c>
      <c r="B42" s="106" t="s">
        <v>130</v>
      </c>
      <c r="C42" s="107" t="s">
        <v>158</v>
      </c>
      <c r="D42" s="107" t="s">
        <v>25</v>
      </c>
      <c r="E42" s="104" t="s">
        <v>156</v>
      </c>
      <c r="F42" s="104"/>
      <c r="G42" s="104"/>
      <c r="H42" s="104"/>
      <c r="I42" s="104"/>
      <c r="J42" s="95"/>
      <c r="K42" s="34">
        <v>0</v>
      </c>
      <c r="L42" s="34">
        <v>20000</v>
      </c>
      <c r="M42" s="34">
        <v>0</v>
      </c>
      <c r="N42" s="35">
        <f>+L42+M42+K42</f>
        <v>20000</v>
      </c>
      <c r="O42" s="96">
        <f>N42/$D$12</f>
        <v>169.4915254237288</v>
      </c>
    </row>
    <row r="43" spans="1:15" x14ac:dyDescent="0.3">
      <c r="A43" s="32">
        <f t="shared" si="9"/>
        <v>9</v>
      </c>
      <c r="B43" s="106" t="s">
        <v>130</v>
      </c>
      <c r="C43" s="107" t="s">
        <v>158</v>
      </c>
      <c r="D43" s="107" t="s">
        <v>27</v>
      </c>
      <c r="E43" s="104" t="s">
        <v>210</v>
      </c>
      <c r="F43" s="104"/>
      <c r="G43" s="104"/>
      <c r="H43" s="104"/>
      <c r="I43" s="104"/>
      <c r="J43" s="95"/>
      <c r="K43" s="34">
        <v>0</v>
      </c>
      <c r="L43" s="34">
        <v>0</v>
      </c>
      <c r="M43" s="34">
        <v>118000</v>
      </c>
      <c r="N43" s="35">
        <f>+L43+M43+K43</f>
        <v>118000</v>
      </c>
      <c r="O43" s="96">
        <f>N43/$D$12</f>
        <v>1000</v>
      </c>
    </row>
    <row r="44" spans="1:15" x14ac:dyDescent="0.3">
      <c r="A44" s="32">
        <f t="shared" si="9"/>
        <v>10</v>
      </c>
      <c r="B44" s="21" t="s">
        <v>150</v>
      </c>
      <c r="C44" s="33" t="s">
        <v>254</v>
      </c>
      <c r="D44" s="33" t="s">
        <v>26</v>
      </c>
      <c r="E44" s="83" t="s">
        <v>182</v>
      </c>
      <c r="F44" s="83"/>
      <c r="G44" s="83"/>
      <c r="H44" s="83"/>
      <c r="I44" s="83"/>
      <c r="J44" s="83"/>
      <c r="K44" s="34">
        <v>0</v>
      </c>
      <c r="L44" s="34">
        <v>206500</v>
      </c>
      <c r="M44" s="34">
        <v>0</v>
      </c>
      <c r="N44" s="35">
        <f t="shared" si="8"/>
        <v>206500</v>
      </c>
      <c r="O44" s="36">
        <f t="shared" si="7"/>
        <v>1750</v>
      </c>
    </row>
    <row r="45" spans="1:15" x14ac:dyDescent="0.3">
      <c r="A45" s="32">
        <f t="shared" si="9"/>
        <v>11</v>
      </c>
      <c r="B45" s="101" t="s">
        <v>150</v>
      </c>
      <c r="C45" s="102" t="s">
        <v>136</v>
      </c>
      <c r="D45" s="102" t="s">
        <v>26</v>
      </c>
      <c r="E45" s="83" t="s">
        <v>182</v>
      </c>
      <c r="F45" s="98"/>
      <c r="G45" s="98"/>
      <c r="H45" s="98"/>
      <c r="I45" s="98"/>
      <c r="J45" s="103"/>
      <c r="K45" s="99">
        <v>0</v>
      </c>
      <c r="L45" s="34">
        <v>206500</v>
      </c>
      <c r="M45" s="100">
        <v>0</v>
      </c>
      <c r="N45" s="35">
        <f>+L45+M45+K45</f>
        <v>206500</v>
      </c>
      <c r="O45" s="96">
        <f t="shared" si="7"/>
        <v>1750</v>
      </c>
    </row>
    <row r="46" spans="1:15" x14ac:dyDescent="0.3">
      <c r="A46" s="32">
        <f t="shared" si="9"/>
        <v>12</v>
      </c>
      <c r="B46" s="105" t="s">
        <v>150</v>
      </c>
      <c r="C46" s="33" t="s">
        <v>134</v>
      </c>
      <c r="D46" s="33" t="s">
        <v>26</v>
      </c>
      <c r="E46" s="83" t="s">
        <v>151</v>
      </c>
      <c r="F46" s="83"/>
      <c r="G46" s="83"/>
      <c r="H46" s="83"/>
      <c r="I46" s="83"/>
      <c r="J46" s="95"/>
      <c r="K46" s="34">
        <v>0</v>
      </c>
      <c r="L46" s="34">
        <v>236000</v>
      </c>
      <c r="M46" s="34">
        <v>0</v>
      </c>
      <c r="N46" s="35">
        <f t="shared" ref="N46:N52" si="10">+L46+M46+K46</f>
        <v>236000</v>
      </c>
      <c r="O46" s="96">
        <f t="shared" ref="O46:O52" si="11">N46/$D$12</f>
        <v>2000</v>
      </c>
    </row>
    <row r="47" spans="1:15" x14ac:dyDescent="0.3">
      <c r="A47" s="32">
        <f t="shared" si="9"/>
        <v>13</v>
      </c>
      <c r="B47" s="106" t="s">
        <v>150</v>
      </c>
      <c r="C47" s="107" t="s">
        <v>255</v>
      </c>
      <c r="D47" s="107" t="s">
        <v>25</v>
      </c>
      <c r="E47" s="104" t="s">
        <v>211</v>
      </c>
      <c r="F47" s="104"/>
      <c r="G47" s="104"/>
      <c r="H47" s="104"/>
      <c r="I47" s="104"/>
      <c r="J47" s="95"/>
      <c r="K47" s="34">
        <v>16000</v>
      </c>
      <c r="L47" s="34">
        <v>0</v>
      </c>
      <c r="M47" s="34">
        <v>16000</v>
      </c>
      <c r="N47" s="35">
        <f>+L47+M47+K47</f>
        <v>32000</v>
      </c>
      <c r="O47" s="96">
        <f>N47/$D$12</f>
        <v>271.18644067796612</v>
      </c>
    </row>
    <row r="48" spans="1:15" x14ac:dyDescent="0.3">
      <c r="A48" s="32">
        <f t="shared" si="9"/>
        <v>14</v>
      </c>
      <c r="B48" s="106" t="s">
        <v>129</v>
      </c>
      <c r="C48" s="107" t="s">
        <v>159</v>
      </c>
      <c r="D48" s="107" t="s">
        <v>25</v>
      </c>
      <c r="E48" s="104" t="s">
        <v>211</v>
      </c>
      <c r="F48" s="104"/>
      <c r="G48" s="104"/>
      <c r="H48" s="104"/>
      <c r="I48" s="104"/>
      <c r="J48" s="95"/>
      <c r="K48" s="34">
        <v>0</v>
      </c>
      <c r="L48" s="34">
        <v>8000</v>
      </c>
      <c r="M48" s="34">
        <v>0</v>
      </c>
      <c r="N48" s="35">
        <f>+L48+M48+K48</f>
        <v>8000</v>
      </c>
      <c r="O48" s="96">
        <f>N48/$D$12</f>
        <v>67.79661016949153</v>
      </c>
    </row>
    <row r="49" spans="1:15" x14ac:dyDescent="0.3">
      <c r="A49" s="32">
        <f t="shared" si="9"/>
        <v>15</v>
      </c>
      <c r="B49" s="106" t="s">
        <v>129</v>
      </c>
      <c r="C49" s="107" t="s">
        <v>138</v>
      </c>
      <c r="D49" s="33" t="s">
        <v>26</v>
      </c>
      <c r="E49" s="83" t="s">
        <v>182</v>
      </c>
      <c r="F49" s="104"/>
      <c r="G49" s="104"/>
      <c r="H49" s="104"/>
      <c r="I49" s="104"/>
      <c r="J49" s="95"/>
      <c r="K49" s="34">
        <v>0</v>
      </c>
      <c r="L49" s="34">
        <v>200600</v>
      </c>
      <c r="M49" s="34">
        <v>206500</v>
      </c>
      <c r="N49" s="35">
        <f t="shared" si="10"/>
        <v>407100</v>
      </c>
      <c r="O49" s="96">
        <f t="shared" si="11"/>
        <v>3450</v>
      </c>
    </row>
    <row r="50" spans="1:15" x14ac:dyDescent="0.3">
      <c r="A50" s="32">
        <f t="shared" si="9"/>
        <v>16</v>
      </c>
      <c r="B50" s="106" t="s">
        <v>129</v>
      </c>
      <c r="C50" s="107" t="s">
        <v>139</v>
      </c>
      <c r="D50" s="33" t="s">
        <v>26</v>
      </c>
      <c r="E50" s="83" t="s">
        <v>182</v>
      </c>
      <c r="F50" s="104"/>
      <c r="G50" s="104"/>
      <c r="H50" s="104"/>
      <c r="I50" s="104"/>
      <c r="J50" s="95"/>
      <c r="K50" s="34">
        <v>0</v>
      </c>
      <c r="L50" s="34">
        <v>0</v>
      </c>
      <c r="M50" s="34">
        <v>0</v>
      </c>
      <c r="N50" s="35">
        <f t="shared" si="10"/>
        <v>0</v>
      </c>
      <c r="O50" s="96">
        <f t="shared" si="11"/>
        <v>0</v>
      </c>
    </row>
    <row r="51" spans="1:15" x14ac:dyDescent="0.3">
      <c r="A51" s="32">
        <f t="shared" si="9"/>
        <v>17</v>
      </c>
      <c r="B51" s="106" t="s">
        <v>155</v>
      </c>
      <c r="C51" s="107" t="s">
        <v>157</v>
      </c>
      <c r="D51" s="107"/>
      <c r="E51" s="104" t="s">
        <v>225</v>
      </c>
      <c r="F51" s="104"/>
      <c r="G51" s="104"/>
      <c r="H51" s="104"/>
      <c r="I51" s="104"/>
      <c r="J51" s="95"/>
      <c r="K51" s="34">
        <v>0</v>
      </c>
      <c r="L51" s="34">
        <v>200600</v>
      </c>
      <c r="M51" s="34">
        <v>0</v>
      </c>
      <c r="N51" s="35">
        <f t="shared" si="10"/>
        <v>200600</v>
      </c>
      <c r="O51" s="96">
        <f t="shared" si="11"/>
        <v>1700</v>
      </c>
    </row>
    <row r="52" spans="1:15" x14ac:dyDescent="0.3">
      <c r="A52" s="32">
        <f t="shared" si="9"/>
        <v>18</v>
      </c>
      <c r="B52" s="106" t="s">
        <v>155</v>
      </c>
      <c r="C52" s="107" t="s">
        <v>157</v>
      </c>
      <c r="D52" s="107" t="s">
        <v>25</v>
      </c>
      <c r="E52" s="104" t="s">
        <v>211</v>
      </c>
      <c r="F52" s="104"/>
      <c r="G52" s="104"/>
      <c r="H52" s="104"/>
      <c r="I52" s="104"/>
      <c r="J52" s="95"/>
      <c r="K52" s="34">
        <v>4000</v>
      </c>
      <c r="L52" s="34"/>
      <c r="M52" s="34">
        <v>4000</v>
      </c>
      <c r="N52" s="35">
        <f t="shared" si="10"/>
        <v>8000</v>
      </c>
      <c r="O52" s="96">
        <f t="shared" si="11"/>
        <v>67.79661016949153</v>
      </c>
    </row>
    <row r="53" spans="1:15" ht="15" thickBot="1" x14ac:dyDescent="0.35">
      <c r="A53" s="119" t="s">
        <v>75</v>
      </c>
      <c r="B53" s="119"/>
      <c r="C53" s="119"/>
      <c r="D53" s="119"/>
      <c r="E53" s="119"/>
      <c r="F53" s="119"/>
      <c r="G53" s="119"/>
      <c r="H53" s="119"/>
      <c r="I53" s="119"/>
      <c r="J53" s="108" t="s">
        <v>17</v>
      </c>
      <c r="K53" s="109">
        <f>SUM(K35:K52)</f>
        <v>20000</v>
      </c>
      <c r="L53" s="97">
        <f>SUM(L35:L52)</f>
        <v>2305400</v>
      </c>
      <c r="M53" s="97">
        <f>SUM(M35:M52)</f>
        <v>952200</v>
      </c>
      <c r="N53" s="97">
        <f>SUM(N35:N52)</f>
        <v>3277600</v>
      </c>
      <c r="O53" s="97">
        <f>SUM(O35:O52)</f>
        <v>27776.271186440677</v>
      </c>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123" t="s">
        <v>95</v>
      </c>
      <c r="B57" s="123"/>
      <c r="C57" s="123"/>
      <c r="D57" s="123"/>
      <c r="E57" s="123"/>
      <c r="F57" s="123"/>
      <c r="G57" s="123"/>
      <c r="H57" s="123"/>
      <c r="I57" s="123"/>
      <c r="J57" s="123"/>
      <c r="K57" s="123"/>
      <c r="L57" s="123"/>
      <c r="M57" s="123"/>
      <c r="N57" s="123"/>
      <c r="O57" s="123"/>
    </row>
    <row r="58" spans="1:15" x14ac:dyDescent="0.3">
      <c r="A58" s="121" t="s">
        <v>36</v>
      </c>
      <c r="B58" s="134" t="s">
        <v>52</v>
      </c>
      <c r="C58" s="134" t="s">
        <v>32</v>
      </c>
      <c r="D58" s="127" t="s">
        <v>40</v>
      </c>
      <c r="E58" s="128"/>
      <c r="F58" s="128"/>
      <c r="G58" s="128"/>
      <c r="H58" s="128"/>
      <c r="I58" s="128"/>
      <c r="J58" s="129"/>
      <c r="K58" s="133" t="s">
        <v>15</v>
      </c>
      <c r="L58" s="133"/>
      <c r="M58" s="133"/>
      <c r="N58" s="31" t="s">
        <v>15</v>
      </c>
      <c r="O58" s="39" t="s">
        <v>16</v>
      </c>
    </row>
    <row r="59" spans="1:15" x14ac:dyDescent="0.3">
      <c r="A59" s="122"/>
      <c r="B59" s="135"/>
      <c r="C59" s="135"/>
      <c r="D59" s="130"/>
      <c r="E59" s="131"/>
      <c r="F59" s="131"/>
      <c r="G59" s="131"/>
      <c r="H59" s="131"/>
      <c r="I59" s="131"/>
      <c r="J59" s="132"/>
      <c r="K59" s="80" t="s">
        <v>23</v>
      </c>
      <c r="L59" s="18" t="s">
        <v>24</v>
      </c>
      <c r="M59" s="18" t="s">
        <v>91</v>
      </c>
      <c r="N59" s="125" t="s">
        <v>22</v>
      </c>
      <c r="O59" s="126"/>
    </row>
    <row r="60" spans="1:15" x14ac:dyDescent="0.3">
      <c r="A60" s="32">
        <v>1</v>
      </c>
      <c r="B60" s="21" t="s">
        <v>155</v>
      </c>
      <c r="C60" s="33" t="s">
        <v>154</v>
      </c>
      <c r="D60" s="115" t="s">
        <v>152</v>
      </c>
      <c r="E60" s="116"/>
      <c r="F60" s="116"/>
      <c r="G60" s="116"/>
      <c r="H60" s="116"/>
      <c r="I60" s="116"/>
      <c r="J60" s="116"/>
      <c r="K60" s="34">
        <v>150000</v>
      </c>
      <c r="L60" s="34">
        <v>0</v>
      </c>
      <c r="M60" s="34">
        <v>0</v>
      </c>
      <c r="N60" s="35">
        <f>+L60+M60+K60</f>
        <v>150000</v>
      </c>
      <c r="O60" s="36">
        <f>N60/$D$12</f>
        <v>1271.1864406779662</v>
      </c>
    </row>
    <row r="61" spans="1:15" x14ac:dyDescent="0.3">
      <c r="A61" s="32">
        <f>A60+1</f>
        <v>2</v>
      </c>
      <c r="B61" s="21" t="s">
        <v>155</v>
      </c>
      <c r="C61" s="33" t="s">
        <v>154</v>
      </c>
      <c r="D61" s="112"/>
      <c r="E61" s="113"/>
      <c r="F61" s="113" t="s">
        <v>226</v>
      </c>
      <c r="G61" s="113"/>
      <c r="H61" s="113"/>
      <c r="I61" s="113"/>
      <c r="J61" s="113"/>
      <c r="K61" s="34">
        <v>11800</v>
      </c>
      <c r="L61" s="34"/>
      <c r="M61" s="34"/>
      <c r="N61" s="35">
        <f>+L61+M61+K61</f>
        <v>11800</v>
      </c>
      <c r="O61" s="36">
        <f t="shared" ref="O61:O67" si="12">N61/$D$12</f>
        <v>100</v>
      </c>
    </row>
    <row r="62" spans="1:15" x14ac:dyDescent="0.3">
      <c r="A62" s="32">
        <f t="shared" ref="A62:A68" si="13">A61+1</f>
        <v>3</v>
      </c>
      <c r="B62" s="21" t="s">
        <v>150</v>
      </c>
      <c r="C62" s="33" t="s">
        <v>154</v>
      </c>
      <c r="D62" s="115" t="s">
        <v>153</v>
      </c>
      <c r="E62" s="116"/>
      <c r="F62" s="116"/>
      <c r="G62" s="116"/>
      <c r="H62" s="116"/>
      <c r="I62" s="116"/>
      <c r="J62" s="116"/>
      <c r="K62" s="34">
        <v>150000</v>
      </c>
      <c r="L62" s="34">
        <v>0</v>
      </c>
      <c r="M62" s="34">
        <v>0</v>
      </c>
      <c r="N62" s="35">
        <f t="shared" ref="N62:N67" si="14">+L62+M62+K62</f>
        <v>150000</v>
      </c>
      <c r="O62" s="36">
        <f t="shared" si="12"/>
        <v>1271.1864406779662</v>
      </c>
    </row>
    <row r="63" spans="1:15" x14ac:dyDescent="0.3">
      <c r="A63" s="32">
        <f t="shared" si="13"/>
        <v>4</v>
      </c>
      <c r="B63" s="21" t="s">
        <v>150</v>
      </c>
      <c r="C63" s="33" t="s">
        <v>154</v>
      </c>
      <c r="D63" s="115" t="s">
        <v>224</v>
      </c>
      <c r="E63" s="116"/>
      <c r="F63" s="116"/>
      <c r="G63" s="116"/>
      <c r="H63" s="116"/>
      <c r="I63" s="116"/>
      <c r="J63" s="116"/>
      <c r="K63" s="34">
        <v>118000</v>
      </c>
      <c r="L63" s="34">
        <v>118000</v>
      </c>
      <c r="M63" s="34">
        <v>118000</v>
      </c>
      <c r="N63" s="35">
        <f t="shared" si="14"/>
        <v>354000</v>
      </c>
      <c r="O63" s="36">
        <f t="shared" si="12"/>
        <v>3000</v>
      </c>
    </row>
    <row r="64" spans="1:15" x14ac:dyDescent="0.3">
      <c r="A64" s="32">
        <f t="shared" si="13"/>
        <v>5</v>
      </c>
      <c r="B64" s="21" t="s">
        <v>150</v>
      </c>
      <c r="C64" s="33" t="s">
        <v>154</v>
      </c>
      <c r="D64" s="112"/>
      <c r="E64" s="113"/>
      <c r="F64" s="113" t="s">
        <v>226</v>
      </c>
      <c r="G64" s="113"/>
      <c r="H64" s="113"/>
      <c r="I64" s="113"/>
      <c r="J64" s="113"/>
      <c r="K64" s="34">
        <v>23600</v>
      </c>
      <c r="L64" s="34"/>
      <c r="M64" s="34"/>
      <c r="N64" s="35">
        <f t="shared" si="14"/>
        <v>23600</v>
      </c>
      <c r="O64" s="36">
        <f t="shared" si="12"/>
        <v>200</v>
      </c>
    </row>
    <row r="65" spans="1:15" x14ac:dyDescent="0.3">
      <c r="A65" s="32">
        <f t="shared" si="13"/>
        <v>6</v>
      </c>
      <c r="B65" s="21" t="s">
        <v>130</v>
      </c>
      <c r="C65" s="33" t="s">
        <v>154</v>
      </c>
      <c r="D65" s="115" t="s">
        <v>153</v>
      </c>
      <c r="E65" s="116"/>
      <c r="F65" s="116"/>
      <c r="G65" s="116"/>
      <c r="H65" s="116"/>
      <c r="I65" s="116"/>
      <c r="J65" s="116"/>
      <c r="K65" s="34">
        <v>300000</v>
      </c>
      <c r="L65" s="34"/>
      <c r="M65" s="34"/>
      <c r="N65" s="35">
        <f t="shared" si="14"/>
        <v>300000</v>
      </c>
      <c r="O65" s="36">
        <f t="shared" si="12"/>
        <v>2542.3728813559323</v>
      </c>
    </row>
    <row r="66" spans="1:15" x14ac:dyDescent="0.3">
      <c r="A66" s="32">
        <f t="shared" si="13"/>
        <v>7</v>
      </c>
      <c r="B66" s="21" t="s">
        <v>130</v>
      </c>
      <c r="C66" s="33" t="s">
        <v>154</v>
      </c>
      <c r="D66" s="115" t="s">
        <v>224</v>
      </c>
      <c r="E66" s="116"/>
      <c r="F66" s="116"/>
      <c r="G66" s="116"/>
      <c r="H66" s="116"/>
      <c r="I66" s="116"/>
      <c r="J66" s="116"/>
      <c r="K66" s="34">
        <v>2596000</v>
      </c>
      <c r="L66" s="34">
        <v>0</v>
      </c>
      <c r="M66" s="34">
        <v>0</v>
      </c>
      <c r="N66" s="35">
        <f t="shared" si="14"/>
        <v>2596000</v>
      </c>
      <c r="O66" s="36">
        <f t="shared" si="12"/>
        <v>22000</v>
      </c>
    </row>
    <row r="67" spans="1:15" x14ac:dyDescent="0.3">
      <c r="A67" s="32">
        <f t="shared" si="13"/>
        <v>8</v>
      </c>
      <c r="B67" s="21" t="s">
        <v>130</v>
      </c>
      <c r="C67" s="33" t="s">
        <v>154</v>
      </c>
      <c r="D67" s="112"/>
      <c r="E67" s="113"/>
      <c r="F67" s="113" t="s">
        <v>226</v>
      </c>
      <c r="G67" s="113"/>
      <c r="H67" s="113"/>
      <c r="I67" s="113"/>
      <c r="J67" s="113"/>
      <c r="K67" s="34">
        <v>23600</v>
      </c>
      <c r="L67" s="34"/>
      <c r="M67" s="34"/>
      <c r="N67" s="35">
        <f t="shared" si="14"/>
        <v>23600</v>
      </c>
      <c r="O67" s="36">
        <f t="shared" si="12"/>
        <v>200</v>
      </c>
    </row>
    <row r="68" spans="1:15" ht="15" thickBot="1" x14ac:dyDescent="0.35">
      <c r="A68" s="32">
        <f t="shared" si="13"/>
        <v>9</v>
      </c>
      <c r="B68" s="21" t="s">
        <v>129</v>
      </c>
      <c r="C68" s="33" t="s">
        <v>154</v>
      </c>
      <c r="D68" s="112"/>
      <c r="E68" s="113"/>
      <c r="F68" s="113" t="s">
        <v>226</v>
      </c>
      <c r="G68" s="113"/>
      <c r="H68" s="113"/>
      <c r="I68" s="113"/>
      <c r="J68" s="113"/>
      <c r="K68" s="34">
        <v>11800</v>
      </c>
      <c r="L68" s="34"/>
      <c r="M68" s="34"/>
      <c r="N68" s="35">
        <f>+L68+M68+K68</f>
        <v>11800</v>
      </c>
      <c r="O68" s="36">
        <f>N68/$D$12</f>
        <v>100</v>
      </c>
    </row>
    <row r="69" spans="1:15" ht="15" thickBot="1" x14ac:dyDescent="0.35">
      <c r="A69" s="118" t="s">
        <v>75</v>
      </c>
      <c r="B69" s="119"/>
      <c r="C69" s="119"/>
      <c r="D69" s="119"/>
      <c r="E69" s="119"/>
      <c r="F69" s="119"/>
      <c r="G69" s="119"/>
      <c r="H69" s="119"/>
      <c r="I69" s="120"/>
      <c r="J69" s="54" t="s">
        <v>17</v>
      </c>
      <c r="K69" s="37">
        <f>SUM(K60:K68)</f>
        <v>3384800</v>
      </c>
      <c r="L69" s="37">
        <f>SUM(L60:L68)</f>
        <v>118000</v>
      </c>
      <c r="M69" s="37">
        <f>SUM(M60:M68)</f>
        <v>118000</v>
      </c>
      <c r="N69" s="37">
        <f>SUM(N60:N68)</f>
        <v>3620800</v>
      </c>
      <c r="O69" s="37">
        <f>SUM(O60:O68)</f>
        <v>30684.745762711864</v>
      </c>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F72" s="6"/>
      <c r="G72" s="6"/>
      <c r="H72" s="6"/>
      <c r="I72" s="6"/>
      <c r="J72" s="6"/>
      <c r="K72" s="6"/>
      <c r="L72" s="6"/>
      <c r="M72" s="6"/>
      <c r="N72" s="6"/>
      <c r="O72" s="6"/>
    </row>
    <row r="73" spans="1:15" x14ac:dyDescent="0.3">
      <c r="A73" s="123" t="s">
        <v>19</v>
      </c>
      <c r="B73" s="123"/>
      <c r="C73" s="123"/>
      <c r="D73" s="123"/>
      <c r="E73" s="123"/>
      <c r="F73" s="123"/>
      <c r="G73" s="123"/>
      <c r="H73" s="123"/>
      <c r="I73" s="123"/>
      <c r="J73" s="123"/>
      <c r="K73" s="123"/>
      <c r="L73" s="123"/>
      <c r="M73" s="123"/>
      <c r="N73" s="123"/>
      <c r="O73" s="123"/>
    </row>
    <row r="74" spans="1:15" x14ac:dyDescent="0.3">
      <c r="A74" s="121" t="s">
        <v>36</v>
      </c>
      <c r="B74" s="134" t="s">
        <v>52</v>
      </c>
      <c r="C74" s="137" t="s">
        <v>76</v>
      </c>
      <c r="D74" s="127" t="s">
        <v>77</v>
      </c>
      <c r="E74" s="128"/>
      <c r="F74" s="128"/>
      <c r="G74" s="128"/>
      <c r="H74" s="128"/>
      <c r="I74" s="128"/>
      <c r="J74" s="129"/>
      <c r="K74" s="125" t="s">
        <v>15</v>
      </c>
      <c r="L74" s="136"/>
      <c r="M74" s="126"/>
      <c r="N74" s="82" t="s">
        <v>15</v>
      </c>
      <c r="O74" s="79" t="s">
        <v>16</v>
      </c>
    </row>
    <row r="75" spans="1:15" x14ac:dyDescent="0.3">
      <c r="A75" s="122"/>
      <c r="B75" s="135"/>
      <c r="C75" s="137"/>
      <c r="D75" s="130"/>
      <c r="E75" s="131"/>
      <c r="F75" s="131"/>
      <c r="G75" s="131"/>
      <c r="H75" s="131"/>
      <c r="I75" s="131"/>
      <c r="J75" s="132"/>
      <c r="K75" s="80" t="s">
        <v>23</v>
      </c>
      <c r="L75" s="80" t="s">
        <v>24</v>
      </c>
      <c r="M75" s="80" t="s">
        <v>91</v>
      </c>
      <c r="N75" s="125" t="s">
        <v>22</v>
      </c>
      <c r="O75" s="126"/>
    </row>
    <row r="76" spans="1:15" x14ac:dyDescent="0.3">
      <c r="A76" s="32">
        <v>1</v>
      </c>
      <c r="B76" s="21"/>
      <c r="C76" s="33"/>
      <c r="D76" s="115"/>
      <c r="E76" s="116"/>
      <c r="F76" s="116"/>
      <c r="G76" s="116"/>
      <c r="H76" s="116"/>
      <c r="I76" s="116"/>
      <c r="J76" s="117"/>
      <c r="K76" s="34"/>
      <c r="L76" s="34"/>
      <c r="M76" s="34"/>
      <c r="N76" s="35">
        <f>+L76+M76+K76</f>
        <v>0</v>
      </c>
      <c r="O76" s="36">
        <f>N76/$D$12</f>
        <v>0</v>
      </c>
    </row>
    <row r="77" spans="1:15" x14ac:dyDescent="0.3">
      <c r="A77" s="32">
        <v>2</v>
      </c>
      <c r="B77" s="21"/>
      <c r="C77" s="33"/>
      <c r="D77" s="115"/>
      <c r="E77" s="116"/>
      <c r="F77" s="116"/>
      <c r="G77" s="116"/>
      <c r="H77" s="116"/>
      <c r="I77" s="116"/>
      <c r="J77" s="117"/>
      <c r="K77" s="34"/>
      <c r="L77" s="34"/>
      <c r="M77" s="34"/>
      <c r="N77" s="35">
        <f t="shared" ref="N77:N79" si="15">+L77+M77+K77</f>
        <v>0</v>
      </c>
      <c r="O77" s="36">
        <f>N77/$D$12</f>
        <v>0</v>
      </c>
    </row>
    <row r="78" spans="1:15" x14ac:dyDescent="0.3">
      <c r="A78" s="32">
        <v>3</v>
      </c>
      <c r="B78" s="21"/>
      <c r="C78" s="33"/>
      <c r="D78" s="115"/>
      <c r="E78" s="116"/>
      <c r="F78" s="116"/>
      <c r="G78" s="116"/>
      <c r="H78" s="116"/>
      <c r="I78" s="116"/>
      <c r="J78" s="117"/>
      <c r="K78" s="34"/>
      <c r="L78" s="34"/>
      <c r="M78" s="34"/>
      <c r="N78" s="35">
        <f t="shared" si="15"/>
        <v>0</v>
      </c>
      <c r="O78" s="36">
        <f>N78/$D$12</f>
        <v>0</v>
      </c>
    </row>
    <row r="79" spans="1:15" x14ac:dyDescent="0.3">
      <c r="A79" s="32">
        <v>4</v>
      </c>
      <c r="B79" s="21"/>
      <c r="C79" s="33"/>
      <c r="D79" s="115"/>
      <c r="E79" s="116"/>
      <c r="F79" s="116"/>
      <c r="G79" s="116"/>
      <c r="H79" s="116"/>
      <c r="I79" s="116"/>
      <c r="J79" s="117"/>
      <c r="K79" s="34"/>
      <c r="L79" s="34"/>
      <c r="M79" s="34"/>
      <c r="N79" s="35">
        <f t="shared" si="15"/>
        <v>0</v>
      </c>
      <c r="O79" s="36">
        <f>N79/$D$12</f>
        <v>0</v>
      </c>
    </row>
    <row r="80" spans="1:15" ht="15" thickBot="1" x14ac:dyDescent="0.35">
      <c r="A80" s="32" t="s">
        <v>60</v>
      </c>
      <c r="B80" s="21"/>
      <c r="C80" s="33"/>
      <c r="D80" s="115"/>
      <c r="E80" s="116"/>
      <c r="F80" s="116"/>
      <c r="G80" s="116"/>
      <c r="H80" s="116"/>
      <c r="I80" s="116"/>
      <c r="J80" s="117"/>
      <c r="K80" s="34"/>
      <c r="L80" s="34"/>
      <c r="M80" s="34"/>
      <c r="N80" s="35">
        <f>+L80+M80+K80</f>
        <v>0</v>
      </c>
      <c r="O80" s="36">
        <f>N80/$D$12</f>
        <v>0</v>
      </c>
    </row>
    <row r="81" spans="1:15" ht="15" thickBot="1" x14ac:dyDescent="0.35">
      <c r="A81" s="118" t="s">
        <v>75</v>
      </c>
      <c r="B81" s="119"/>
      <c r="C81" s="119"/>
      <c r="D81" s="119"/>
      <c r="E81" s="119"/>
      <c r="F81" s="119"/>
      <c r="G81" s="119"/>
      <c r="H81" s="119"/>
      <c r="I81" s="120"/>
      <c r="J81" s="54" t="s">
        <v>17</v>
      </c>
      <c r="K81" s="37">
        <f>SUM(K76:K80)</f>
        <v>0</v>
      </c>
      <c r="L81" s="37">
        <f>SUM(L76:L80)</f>
        <v>0</v>
      </c>
      <c r="M81" s="37">
        <f>SUM(M76:M80)</f>
        <v>0</v>
      </c>
      <c r="N81" s="37">
        <f>SUM(N76:N80)</f>
        <v>0</v>
      </c>
      <c r="O81" s="37">
        <f>SUM(O76:O80)</f>
        <v>0</v>
      </c>
    </row>
    <row r="82" spans="1:15" x14ac:dyDescent="0.3">
      <c r="A82" s="6"/>
      <c r="B82" s="6"/>
      <c r="F82" s="6"/>
      <c r="G82" s="6"/>
      <c r="H82" s="6"/>
      <c r="I82" s="6"/>
      <c r="J82" s="6"/>
      <c r="K82" s="6"/>
      <c r="L82" s="6"/>
      <c r="M82" s="6"/>
      <c r="N82" s="6"/>
      <c r="O82" s="6"/>
    </row>
    <row r="83" spans="1:15" x14ac:dyDescent="0.3">
      <c r="A83" s="6"/>
      <c r="B83" s="6"/>
      <c r="F83" s="6"/>
      <c r="G83" s="6"/>
      <c r="H83" s="6"/>
      <c r="I83" s="6"/>
      <c r="J83" s="6"/>
      <c r="K83" s="6"/>
      <c r="L83" s="6"/>
      <c r="M83" s="6"/>
      <c r="N83" s="6"/>
      <c r="O83" s="6"/>
    </row>
    <row r="84" spans="1:15" x14ac:dyDescent="0.3">
      <c r="A84" s="6"/>
      <c r="B84" s="6"/>
      <c r="F84" s="6"/>
      <c r="G84" s="6"/>
      <c r="H84" s="6"/>
      <c r="I84" s="6"/>
      <c r="J84" s="6"/>
      <c r="K84" s="6"/>
      <c r="L84" s="6"/>
      <c r="M84" s="6"/>
      <c r="N84" s="6"/>
      <c r="O84" s="6"/>
    </row>
    <row r="85" spans="1:15" x14ac:dyDescent="0.3">
      <c r="A85" s="123" t="s">
        <v>33</v>
      </c>
      <c r="B85" s="123"/>
      <c r="C85" s="123"/>
      <c r="D85" s="123"/>
      <c r="E85" s="123"/>
      <c r="F85" s="123"/>
      <c r="G85" s="123"/>
      <c r="H85" s="123"/>
      <c r="I85" s="123"/>
      <c r="J85" s="123"/>
      <c r="K85" s="123"/>
      <c r="L85" s="123"/>
      <c r="M85" s="123"/>
      <c r="N85" s="123"/>
      <c r="O85" s="123"/>
    </row>
    <row r="86" spans="1:15" x14ac:dyDescent="0.3">
      <c r="A86" s="121" t="s">
        <v>36</v>
      </c>
      <c r="B86" s="134" t="s">
        <v>52</v>
      </c>
      <c r="C86" s="137" t="s">
        <v>32</v>
      </c>
      <c r="D86" s="127" t="s">
        <v>40</v>
      </c>
      <c r="E86" s="128"/>
      <c r="F86" s="128"/>
      <c r="G86" s="128"/>
      <c r="H86" s="128"/>
      <c r="I86" s="128"/>
      <c r="J86" s="129"/>
      <c r="K86" s="125" t="s">
        <v>15</v>
      </c>
      <c r="L86" s="136"/>
      <c r="M86" s="126"/>
      <c r="N86" s="82" t="s">
        <v>15</v>
      </c>
      <c r="O86" s="79" t="s">
        <v>16</v>
      </c>
    </row>
    <row r="87" spans="1:15" x14ac:dyDescent="0.3">
      <c r="A87" s="122"/>
      <c r="B87" s="135"/>
      <c r="C87" s="137"/>
      <c r="D87" s="130"/>
      <c r="E87" s="131"/>
      <c r="F87" s="131"/>
      <c r="G87" s="131"/>
      <c r="H87" s="131"/>
      <c r="I87" s="131"/>
      <c r="J87" s="132"/>
      <c r="K87" s="80" t="s">
        <v>23</v>
      </c>
      <c r="L87" s="80" t="s">
        <v>24</v>
      </c>
      <c r="M87" s="80" t="s">
        <v>91</v>
      </c>
      <c r="N87" s="125" t="s">
        <v>22</v>
      </c>
      <c r="O87" s="126"/>
    </row>
    <row r="88" spans="1:15" x14ac:dyDescent="0.3">
      <c r="A88" s="32">
        <v>1</v>
      </c>
      <c r="B88" s="21"/>
      <c r="C88" s="33"/>
      <c r="D88" s="115"/>
      <c r="E88" s="116"/>
      <c r="F88" s="116"/>
      <c r="G88" s="116"/>
      <c r="H88" s="116"/>
      <c r="I88" s="116"/>
      <c r="J88" s="117"/>
      <c r="K88" s="111"/>
      <c r="L88" s="34"/>
      <c r="M88" s="34"/>
      <c r="N88" s="35">
        <f>+L88+M88+K88</f>
        <v>0</v>
      </c>
      <c r="O88" s="36">
        <f>N88/$D$12</f>
        <v>0</v>
      </c>
    </row>
    <row r="89" spans="1:15" x14ac:dyDescent="0.3">
      <c r="A89" s="32">
        <v>2</v>
      </c>
      <c r="B89" s="21"/>
      <c r="C89" s="33"/>
      <c r="D89" s="115"/>
      <c r="E89" s="116"/>
      <c r="F89" s="116"/>
      <c r="G89" s="116"/>
      <c r="H89" s="116"/>
      <c r="I89" s="116"/>
      <c r="J89" s="117"/>
      <c r="K89" s="34"/>
      <c r="L89" s="34"/>
      <c r="M89" s="34"/>
      <c r="N89" s="35">
        <f t="shared" ref="N89:N91" si="16">+L89+M89+K89</f>
        <v>0</v>
      </c>
      <c r="O89" s="36">
        <f>N89/$D$12</f>
        <v>0</v>
      </c>
    </row>
    <row r="90" spans="1:15" x14ac:dyDescent="0.3">
      <c r="A90" s="32">
        <v>3</v>
      </c>
      <c r="B90" s="21"/>
      <c r="C90" s="33"/>
      <c r="D90" s="115"/>
      <c r="E90" s="116"/>
      <c r="F90" s="116"/>
      <c r="G90" s="116"/>
      <c r="H90" s="116"/>
      <c r="I90" s="116"/>
      <c r="J90" s="117"/>
      <c r="K90" s="34"/>
      <c r="L90" s="34"/>
      <c r="M90" s="34"/>
      <c r="N90" s="35">
        <f t="shared" si="16"/>
        <v>0</v>
      </c>
      <c r="O90" s="36">
        <f>N90/$D$12</f>
        <v>0</v>
      </c>
    </row>
    <row r="91" spans="1:15" x14ac:dyDescent="0.3">
      <c r="A91" s="32">
        <v>4</v>
      </c>
      <c r="B91" s="21"/>
      <c r="C91" s="33"/>
      <c r="D91" s="115"/>
      <c r="E91" s="116"/>
      <c r="F91" s="116"/>
      <c r="G91" s="116"/>
      <c r="H91" s="116"/>
      <c r="I91" s="116"/>
      <c r="J91" s="117"/>
      <c r="K91" s="34"/>
      <c r="L91" s="34"/>
      <c r="M91" s="34"/>
      <c r="N91" s="35">
        <f t="shared" si="16"/>
        <v>0</v>
      </c>
      <c r="O91" s="36">
        <f>N91/$D$12</f>
        <v>0</v>
      </c>
    </row>
    <row r="92" spans="1:15" ht="15" thickBot="1" x14ac:dyDescent="0.35">
      <c r="A92" s="32" t="s">
        <v>60</v>
      </c>
      <c r="B92" s="21"/>
      <c r="C92" s="33"/>
      <c r="D92" s="115"/>
      <c r="E92" s="116"/>
      <c r="F92" s="116"/>
      <c r="G92" s="116"/>
      <c r="H92" s="116"/>
      <c r="I92" s="116"/>
      <c r="J92" s="117"/>
      <c r="K92" s="34"/>
      <c r="L92" s="34"/>
      <c r="M92" s="34"/>
      <c r="N92" s="35">
        <f>+L92+M92+K92</f>
        <v>0</v>
      </c>
      <c r="O92" s="36">
        <f>N92/$D$12</f>
        <v>0</v>
      </c>
    </row>
    <row r="93" spans="1:15" ht="15" thickBot="1" x14ac:dyDescent="0.35">
      <c r="A93" s="118" t="s">
        <v>75</v>
      </c>
      <c r="B93" s="119"/>
      <c r="C93" s="119"/>
      <c r="D93" s="119"/>
      <c r="E93" s="119"/>
      <c r="F93" s="119"/>
      <c r="G93" s="119"/>
      <c r="H93" s="119"/>
      <c r="I93" s="120"/>
      <c r="J93" s="54" t="s">
        <v>17</v>
      </c>
      <c r="K93" s="37">
        <f>SUM(K88:K92)</f>
        <v>0</v>
      </c>
      <c r="L93" s="37">
        <f>SUM(L88:L92)</f>
        <v>0</v>
      </c>
      <c r="M93" s="37">
        <f>SUM(M88:M92)</f>
        <v>0</v>
      </c>
      <c r="N93" s="37">
        <f>SUM(N88:N92)</f>
        <v>0</v>
      </c>
      <c r="O93" s="37">
        <f>SUM(O88:O92)</f>
        <v>0</v>
      </c>
    </row>
    <row r="96" spans="1:15" x14ac:dyDescent="0.3">
      <c r="A96" s="123" t="s">
        <v>54</v>
      </c>
      <c r="B96" s="123"/>
      <c r="C96" s="123"/>
      <c r="D96" s="123"/>
      <c r="E96" s="123"/>
      <c r="F96" s="123"/>
      <c r="G96" s="123"/>
      <c r="H96" s="123"/>
      <c r="I96" s="123"/>
      <c r="J96" s="123"/>
      <c r="K96" s="123"/>
      <c r="L96" s="123"/>
      <c r="M96" s="123"/>
      <c r="N96" s="123"/>
      <c r="O96" s="123"/>
    </row>
    <row r="97" spans="1:15" x14ac:dyDescent="0.3">
      <c r="A97" s="121" t="s">
        <v>36</v>
      </c>
      <c r="B97" s="137" t="s">
        <v>52</v>
      </c>
      <c r="C97" s="137"/>
      <c r="D97" s="137"/>
      <c r="E97" s="137"/>
      <c r="F97" s="137"/>
      <c r="G97" s="137"/>
      <c r="H97" s="137"/>
      <c r="I97" s="137"/>
      <c r="J97" s="137"/>
      <c r="K97" s="136" t="s">
        <v>15</v>
      </c>
      <c r="L97" s="136"/>
      <c r="M97" s="126"/>
      <c r="N97" s="31" t="s">
        <v>15</v>
      </c>
      <c r="O97" s="39" t="s">
        <v>16</v>
      </c>
    </row>
    <row r="98" spans="1:15" x14ac:dyDescent="0.3">
      <c r="A98" s="122"/>
      <c r="B98" s="137"/>
      <c r="C98" s="137"/>
      <c r="D98" s="137"/>
      <c r="E98" s="137"/>
      <c r="F98" s="137"/>
      <c r="G98" s="137"/>
      <c r="H98" s="137"/>
      <c r="I98" s="137"/>
      <c r="J98" s="137"/>
      <c r="K98" s="81" t="s">
        <v>23</v>
      </c>
      <c r="L98" s="18" t="s">
        <v>24</v>
      </c>
      <c r="M98" s="18" t="s">
        <v>91</v>
      </c>
      <c r="N98" s="125" t="s">
        <v>22</v>
      </c>
      <c r="O98" s="126"/>
    </row>
    <row r="99" spans="1:15" x14ac:dyDescent="0.3">
      <c r="A99" s="32">
        <v>1</v>
      </c>
      <c r="B99" s="84"/>
      <c r="C99" s="85"/>
      <c r="D99" s="110" t="s">
        <v>130</v>
      </c>
      <c r="E99" s="85"/>
      <c r="F99" s="85"/>
      <c r="G99" s="85"/>
      <c r="H99" s="85"/>
      <c r="I99" s="85"/>
      <c r="J99" s="85"/>
      <c r="K99" s="34">
        <f>(SUMIF($B$17:$B$28,"INNV",$L$17:$L$28)*12+SUMIF($B$35:$B$52,"INNV",K35:K52)+SUMIF($B$60:$B$68,"INNV",K60:K68))*1/9</f>
        <v>772570.66666666663</v>
      </c>
      <c r="L99" s="34">
        <f>(SUMIF($B$17:$B$28,"INNV",$L$17:$L$28)*12+SUMIF($B$35:$B$52,"INNV",L35:L52)+SUMIF($B$60:$B$68,"INNV",L60:L68))*1/9</f>
        <v>586748.4444444445</v>
      </c>
      <c r="M99" s="34">
        <f>(SUMIF($B$17:$B$28,"INNV",$L$17:$L$28)*12+SUMIF($B$35:$B$52,"INNV",M35:M52)+SUMIF($B$60:$B$68,"INNV",M60:M68))*1/9</f>
        <v>528804</v>
      </c>
      <c r="N99" s="35">
        <f>SUM(K99:M99)</f>
        <v>1888123.111111111</v>
      </c>
      <c r="O99" s="36">
        <f>N99/$D$12</f>
        <v>16001.043314500941</v>
      </c>
    </row>
    <row r="100" spans="1:15" x14ac:dyDescent="0.3">
      <c r="A100" s="32">
        <v>2</v>
      </c>
      <c r="B100" s="84"/>
      <c r="C100" s="85"/>
      <c r="D100" s="110" t="s">
        <v>129</v>
      </c>
      <c r="E100" s="85"/>
      <c r="F100" s="85"/>
      <c r="G100" s="85"/>
      <c r="H100" s="85"/>
      <c r="I100" s="85"/>
      <c r="J100" s="85"/>
      <c r="K100" s="34">
        <f>(SUMIF($B$17:$B$28,"ETF",$L$17:$L$28)*12+SUMIF($B$35:$B$52,"ETF",K35:K52)+SUMIF($B$60:$B$68,"ETF",K60:K68))*1/9</f>
        <v>134644.61111111112</v>
      </c>
      <c r="L100" s="34">
        <f t="shared" ref="L100:M100" si="17">(SUMIF($B$17:$B$28,"ETF",$L$17:$L$28)*12+SUMIF($B$35:$B$52,"ETF",L35:L52)+SUMIF($B$60:$B$68,"ETF",L60:L68))*1/9</f>
        <v>156511.27777777778</v>
      </c>
      <c r="M100" s="34">
        <f t="shared" si="17"/>
        <v>156277.94444444444</v>
      </c>
      <c r="N100" s="35">
        <f t="shared" ref="N100:N102" si="18">SUM(K100:M100)</f>
        <v>447433.83333333331</v>
      </c>
      <c r="O100" s="36">
        <f>N100/$D$12</f>
        <v>3791.8121468926552</v>
      </c>
    </row>
    <row r="101" spans="1:15" x14ac:dyDescent="0.3">
      <c r="A101" s="32">
        <v>3</v>
      </c>
      <c r="B101" s="84"/>
      <c r="C101" s="85"/>
      <c r="D101" s="110" t="s">
        <v>150</v>
      </c>
      <c r="E101" s="85"/>
      <c r="F101" s="85"/>
      <c r="G101" s="85"/>
      <c r="H101" s="85"/>
      <c r="I101" s="85"/>
      <c r="J101" s="85"/>
      <c r="K101" s="34">
        <f>(SUMIF($B$17:$B$28,"UNSFM",$L$17:$L$28)*12+SUMIF($B$35:$B$52,"UNSFM",K35:K52)+SUMIF($B$60:$B$68,"UNSFM",K60:K68))*1/9</f>
        <v>293509.27777777775</v>
      </c>
      <c r="L101" s="34">
        <f t="shared" ref="L101:M101" si="19">(SUMIF($B$17:$B$28,"UNSFM",$L$17:$L$28)*12+SUMIF($B$35:$B$52,"UNSFM",L35:L52)+SUMIF($B$60:$B$68,"UNSFM",L60:L68))*1/9</f>
        <v>344553.72222222225</v>
      </c>
      <c r="M101" s="34">
        <f t="shared" si="19"/>
        <v>274220.38888888888</v>
      </c>
      <c r="N101" s="35">
        <f t="shared" si="18"/>
        <v>912283.38888888888</v>
      </c>
      <c r="O101" s="36">
        <f>N101/$D$12</f>
        <v>7731.2151600753295</v>
      </c>
    </row>
    <row r="102" spans="1:15" ht="15" thickBot="1" x14ac:dyDescent="0.35">
      <c r="A102" s="32">
        <v>4</v>
      </c>
      <c r="B102" s="84"/>
      <c r="C102" s="85"/>
      <c r="D102" s="110" t="s">
        <v>155</v>
      </c>
      <c r="E102" s="85"/>
      <c r="F102" s="85"/>
      <c r="G102" s="85"/>
      <c r="H102" s="85"/>
      <c r="I102" s="85"/>
      <c r="J102" s="85"/>
      <c r="K102" s="34">
        <f>(SUMIF($B$17:$B$28,"FEE-UNI",$L$17:$L$28)*12+SUMIF($B$35:$B$52,"FEE-UNI",K35:K52)+SUMIF($B$60:$B$68,"FEE-UNI",K60:K68))*1/9</f>
        <v>77826.622222222228</v>
      </c>
      <c r="L102" s="34">
        <f t="shared" ref="L102:M102" si="20">(SUMIF($B$17:$B$28,"FEE-UNI",$L$17:$L$28)*12+SUMIF($B$35:$B$52,"FEE-UNI",L35:L52)+SUMIF($B$60:$B$68,"FEE-UNI",L60:L68))*1/9</f>
        <v>81693.288888888899</v>
      </c>
      <c r="M102" s="34">
        <f t="shared" si="20"/>
        <v>59848.844444444454</v>
      </c>
      <c r="N102" s="35">
        <f t="shared" si="18"/>
        <v>219368.75555555557</v>
      </c>
      <c r="O102" s="36">
        <f>N102/$D$12</f>
        <v>1859.05725047081</v>
      </c>
    </row>
    <row r="103" spans="1:15" ht="15" thickBot="1" x14ac:dyDescent="0.35">
      <c r="A103" s="118" t="s">
        <v>75</v>
      </c>
      <c r="B103" s="119"/>
      <c r="C103" s="119"/>
      <c r="D103" s="119"/>
      <c r="E103" s="119"/>
      <c r="F103" s="119"/>
      <c r="G103" s="119"/>
      <c r="H103" s="119"/>
      <c r="I103" s="120"/>
      <c r="J103" s="54" t="s">
        <v>17</v>
      </c>
      <c r="K103" s="37">
        <f>SUM(K99:K102)</f>
        <v>1278551.1777777777</v>
      </c>
      <c r="L103" s="37">
        <f>SUM(L99:L102)</f>
        <v>1169506.7333333334</v>
      </c>
      <c r="M103" s="37">
        <f>SUM(M99:M102)</f>
        <v>1019151.1777777778</v>
      </c>
      <c r="N103" s="37">
        <f>SUM(N99:N102)</f>
        <v>3467209.0888888892</v>
      </c>
      <c r="O103" s="37">
        <f>SUM(O99:O102)</f>
        <v>29383.127871939738</v>
      </c>
    </row>
    <row r="104" spans="1:15" x14ac:dyDescent="0.3">
      <c r="A104" s="41"/>
      <c r="B104" s="41"/>
      <c r="C104" s="41"/>
      <c r="D104" s="41"/>
      <c r="E104" s="41"/>
      <c r="F104" s="41"/>
      <c r="G104" s="41"/>
      <c r="H104" s="41"/>
      <c r="I104" s="41"/>
      <c r="J104" s="41"/>
      <c r="K104" s="41"/>
      <c r="L104" s="41"/>
      <c r="M104" s="41"/>
      <c r="N104" s="41"/>
      <c r="O104" s="41"/>
    </row>
    <row r="105" spans="1:15" x14ac:dyDescent="0.3">
      <c r="A105" s="155" t="s">
        <v>87</v>
      </c>
      <c r="B105" s="156"/>
      <c r="C105" s="156"/>
      <c r="D105" s="156"/>
      <c r="E105" s="156"/>
      <c r="F105" s="156"/>
      <c r="G105" s="156"/>
      <c r="H105" s="156"/>
      <c r="I105" s="156"/>
      <c r="J105" s="156"/>
      <c r="K105" s="156"/>
      <c r="L105" s="156"/>
      <c r="M105" s="156"/>
      <c r="N105" s="156"/>
      <c r="O105" s="157"/>
    </row>
    <row r="106" spans="1:15" x14ac:dyDescent="0.3">
      <c r="A106" s="121" t="s">
        <v>36</v>
      </c>
      <c r="B106" s="137" t="s">
        <v>52</v>
      </c>
      <c r="C106" s="137"/>
      <c r="D106" s="137"/>
      <c r="E106" s="137"/>
      <c r="F106" s="137"/>
      <c r="G106" s="137"/>
      <c r="H106" s="137"/>
      <c r="I106" s="137"/>
      <c r="J106" s="137"/>
      <c r="K106" s="125" t="s">
        <v>15</v>
      </c>
      <c r="L106" s="136"/>
      <c r="M106" s="126"/>
      <c r="N106" s="31" t="s">
        <v>15</v>
      </c>
      <c r="O106" s="39" t="s">
        <v>16</v>
      </c>
    </row>
    <row r="107" spans="1:15" x14ac:dyDescent="0.3">
      <c r="A107" s="122"/>
      <c r="B107" s="137"/>
      <c r="C107" s="137"/>
      <c r="D107" s="137"/>
      <c r="E107" s="137"/>
      <c r="F107" s="137"/>
      <c r="G107" s="137"/>
      <c r="H107" s="137"/>
      <c r="I107" s="137"/>
      <c r="J107" s="137"/>
      <c r="K107" s="81" t="s">
        <v>23</v>
      </c>
      <c r="L107" s="18" t="s">
        <v>24</v>
      </c>
      <c r="M107" s="18" t="s">
        <v>91</v>
      </c>
      <c r="N107" s="125" t="s">
        <v>22</v>
      </c>
      <c r="O107" s="126"/>
    </row>
    <row r="108" spans="1:15" x14ac:dyDescent="0.3">
      <c r="A108" s="32">
        <v>1</v>
      </c>
      <c r="B108" s="84"/>
      <c r="C108" s="85"/>
      <c r="D108" s="110" t="s">
        <v>130</v>
      </c>
      <c r="E108" s="85"/>
      <c r="F108" s="85"/>
      <c r="G108" s="85"/>
      <c r="H108" s="85"/>
      <c r="I108" s="85"/>
      <c r="J108" s="85"/>
      <c r="K108" s="34">
        <f>SUMIF($B$17:$B$28,"INNV",$L$17:$L$28)*12+SUMIF($B$35:$B$52,"INNV",K35:K52)+SUMIF($B$60:$B$68,"INNV",K60:K68)+K99</f>
        <v>7725706.666666667</v>
      </c>
      <c r="L108" s="34">
        <f>SUMIF($B$17:$B$28,"INNV",$L$17:$L$28)*12+SUMIF($B$35:$B$52,"INNV",L35:L52)+SUMIF($B$60:$B$68,"INNV",L60:L68)+L99</f>
        <v>5867484.444444444</v>
      </c>
      <c r="M108" s="34">
        <f>SUMIF($B$17:$B$28,"INNV",$L$17:$L$28)*12+SUMIF($B$35:$B$52,"INNV",M35:M52)+SUMIF($B$60:$B$68,"INNV",M60:M68)+M99</f>
        <v>5288040</v>
      </c>
      <c r="N108" s="35">
        <f>SUM(K108:M108)</f>
        <v>18881231.111111112</v>
      </c>
      <c r="O108" s="36">
        <f>N108/$D$12</f>
        <v>160010.43314500942</v>
      </c>
    </row>
    <row r="109" spans="1:15" x14ac:dyDescent="0.3">
      <c r="A109" s="32">
        <v>2</v>
      </c>
      <c r="B109" s="84"/>
      <c r="C109" s="85"/>
      <c r="D109" s="110" t="s">
        <v>129</v>
      </c>
      <c r="E109" s="85"/>
      <c r="F109" s="85"/>
      <c r="G109" s="85"/>
      <c r="H109" s="85"/>
      <c r="I109" s="85"/>
      <c r="J109" s="85"/>
      <c r="K109" s="34">
        <f>SUMIF($B$17:$B$28,"ETF",$L$17:$L$28)*12+SUMIF($B$35:$B$52,"ETF",K35:K52)+SUMIF($B$60:$B$68,"ETF",K60:K68)+K100</f>
        <v>1346446.111111111</v>
      </c>
      <c r="L109" s="34">
        <f t="shared" ref="L109:M109" si="21">SUMIF($B$17:$B$28,"ETF",$L$17:$L$28)*12+SUMIF($B$35:$B$52,"ETF",L35:L52)+SUMIF($B$60:$B$68,"ETF",L60:L68)+L100</f>
        <v>1565112.7777777778</v>
      </c>
      <c r="M109" s="34">
        <f t="shared" si="21"/>
        <v>1562779.4444444445</v>
      </c>
      <c r="N109" s="35">
        <f t="shared" ref="N109:N111" si="22">SUM(K109:M109)</f>
        <v>4474338.333333334</v>
      </c>
      <c r="O109" s="36">
        <f>N109/$D$12</f>
        <v>37918.121468926562</v>
      </c>
    </row>
    <row r="110" spans="1:15" x14ac:dyDescent="0.3">
      <c r="A110" s="32">
        <v>3</v>
      </c>
      <c r="B110" s="84"/>
      <c r="C110" s="85"/>
      <c r="D110" s="110" t="s">
        <v>150</v>
      </c>
      <c r="E110" s="85"/>
      <c r="F110" s="85"/>
      <c r="G110" s="85"/>
      <c r="H110" s="85"/>
      <c r="I110" s="85"/>
      <c r="J110" s="85"/>
      <c r="K110" s="34">
        <f>SUMIF($B$17:$B$28,"UNSFM",$L$17:$L$28)*12+SUMIF($B$35:$B$52,"UNSFM",K35:K52)+SUMIF($B$60:$B$68,"UNSFM",K60:K68)+K101</f>
        <v>2935092.777777778</v>
      </c>
      <c r="L110" s="34">
        <f t="shared" ref="L110:M110" si="23">SUMIF($B$17:$B$28,"UNSFM",$L$17:$L$28)*12+SUMIF($B$35:$B$52,"UNSFM",L35:L52)+SUMIF($B$60:$B$68,"UNSFM",L60:L68)+L101</f>
        <v>3445537.222222222</v>
      </c>
      <c r="M110" s="34">
        <f t="shared" si="23"/>
        <v>2742203.888888889</v>
      </c>
      <c r="N110" s="35">
        <f t="shared" si="22"/>
        <v>9122833.8888888881</v>
      </c>
      <c r="O110" s="36">
        <f>N110/$D$12</f>
        <v>77312.151600753292</v>
      </c>
    </row>
    <row r="111" spans="1:15" ht="15" thickBot="1" x14ac:dyDescent="0.35">
      <c r="A111" s="32">
        <v>4</v>
      </c>
      <c r="B111" s="84"/>
      <c r="C111" s="85"/>
      <c r="D111" s="110" t="s">
        <v>155</v>
      </c>
      <c r="E111" s="85"/>
      <c r="F111" s="85"/>
      <c r="G111" s="85"/>
      <c r="H111" s="85"/>
      <c r="I111" s="85"/>
      <c r="J111" s="85"/>
      <c r="K111" s="34">
        <f>SUMIF($B$17:$B$28,"FEE-UNI",$L$17:$L$28)*12+SUMIF($B$35:$B$52,"FEE-UNI",K35:K52)+SUMIF($B$60:$B$68,"FEE-UNI",K60:K68)+K102</f>
        <v>778266.22222222236</v>
      </c>
      <c r="L111" s="34">
        <f t="shared" ref="L111:M111" si="24">SUMIF($B$17:$B$28,"FEE-UNI",$L$17:$L$28)*12+SUMIF($B$35:$B$52,"FEE-UNI",L35:L52)+SUMIF($B$60:$B$68,"FEE-UNI",L60:L68)+L102</f>
        <v>816932.88888888899</v>
      </c>
      <c r="M111" s="34">
        <f t="shared" si="24"/>
        <v>598488.4444444445</v>
      </c>
      <c r="N111" s="35">
        <f t="shared" si="22"/>
        <v>2193687.555555556</v>
      </c>
      <c r="O111" s="36">
        <f>N111/$D$12</f>
        <v>18590.572504708103</v>
      </c>
    </row>
    <row r="112" spans="1:15" ht="15" thickBot="1" x14ac:dyDescent="0.35">
      <c r="A112" s="118" t="s">
        <v>75</v>
      </c>
      <c r="B112" s="119"/>
      <c r="C112" s="119"/>
      <c r="D112" s="119"/>
      <c r="E112" s="119"/>
      <c r="F112" s="119"/>
      <c r="G112" s="119"/>
      <c r="H112" s="119"/>
      <c r="I112" s="120"/>
      <c r="J112" s="54" t="s">
        <v>17</v>
      </c>
      <c r="K112" s="37">
        <f>SUM(K108:K111)</f>
        <v>12785511.777777778</v>
      </c>
      <c r="L112" s="37">
        <f>SUM(L108:L111)</f>
        <v>11695067.333333332</v>
      </c>
      <c r="M112" s="37">
        <f>SUM(M108:M111)</f>
        <v>10191511.777777776</v>
      </c>
      <c r="N112" s="37">
        <f>SUM(N108:N111)</f>
        <v>34672090.888888896</v>
      </c>
      <c r="O112" s="37">
        <f>SUM(O108:O111)</f>
        <v>293831.27871939738</v>
      </c>
    </row>
    <row r="113" spans="1:16" ht="48.75" customHeight="1" x14ac:dyDescent="0.3">
      <c r="A113" s="158" t="s">
        <v>88</v>
      </c>
      <c r="B113" s="158"/>
      <c r="C113" s="158"/>
      <c r="D113" s="158"/>
      <c r="E113" s="158"/>
      <c r="F113" s="158"/>
      <c r="G113" s="158"/>
      <c r="H113" s="158"/>
      <c r="I113" s="158"/>
      <c r="J113" s="158"/>
      <c r="K113" s="41"/>
      <c r="L113" s="42"/>
      <c r="M113" s="42"/>
      <c r="N113" s="42"/>
      <c r="O113" s="42"/>
    </row>
    <row r="114" spans="1:16" ht="15.75" customHeight="1" x14ac:dyDescent="0.3"/>
    <row r="115" spans="1:16" x14ac:dyDescent="0.3">
      <c r="A115" s="152" t="s">
        <v>34</v>
      </c>
      <c r="B115" s="153"/>
      <c r="C115" s="154"/>
      <c r="D115" s="43"/>
      <c r="E115" s="43"/>
      <c r="F115" s="43"/>
      <c r="G115" s="43"/>
      <c r="H115" s="43"/>
      <c r="I115" s="43"/>
      <c r="J115" s="43"/>
      <c r="K115" s="43"/>
    </row>
    <row r="116" spans="1:16" x14ac:dyDescent="0.3">
      <c r="A116" s="44"/>
      <c r="B116" s="45" t="s">
        <v>16</v>
      </c>
      <c r="C116" s="46" t="s">
        <v>37</v>
      </c>
    </row>
    <row r="117" spans="1:16" ht="62.1" customHeight="1" x14ac:dyDescent="0.3">
      <c r="A117" s="47" t="s">
        <v>5</v>
      </c>
      <c r="B117" s="48">
        <f>O29</f>
        <v>205987.1338983051</v>
      </c>
      <c r="C117" s="48">
        <f>IFERROR(N29/$N$126*100, 0)</f>
        <v>70.103882335487654</v>
      </c>
      <c r="E117" s="139" t="s">
        <v>110</v>
      </c>
      <c r="F117" s="139"/>
      <c r="G117" s="139"/>
      <c r="H117" s="139"/>
      <c r="I117" s="139"/>
      <c r="J117" s="139"/>
      <c r="K117" s="139"/>
      <c r="L117" s="139"/>
      <c r="M117" s="139"/>
      <c r="N117" s="139"/>
      <c r="O117" s="139"/>
      <c r="P117" s="53"/>
    </row>
    <row r="118" spans="1:16" ht="63" customHeight="1" x14ac:dyDescent="0.3">
      <c r="A118" s="47" t="s">
        <v>94</v>
      </c>
      <c r="B118" s="48">
        <f>O53</f>
        <v>27776.271186440677</v>
      </c>
      <c r="C118" s="48">
        <f>IFERROR(N53/$N$126*100,0)</f>
        <v>9.4531362717739889</v>
      </c>
      <c r="E118" s="139" t="s">
        <v>86</v>
      </c>
      <c r="F118" s="139"/>
      <c r="G118" s="139"/>
      <c r="H118" s="139"/>
      <c r="I118" s="139"/>
      <c r="J118" s="139"/>
      <c r="K118" s="139"/>
      <c r="L118" s="139"/>
      <c r="M118" s="139"/>
      <c r="N118" s="139"/>
      <c r="O118" s="139"/>
    </row>
    <row r="119" spans="1:16" ht="65.25" customHeight="1" x14ac:dyDescent="0.3">
      <c r="A119" s="47" t="s">
        <v>21</v>
      </c>
      <c r="B119" s="48">
        <f>O69</f>
        <v>30684.745762711864</v>
      </c>
      <c r="C119" s="48">
        <f>IFERROR(N69/$N$126*100,0)</f>
        <v>10.442981392738364</v>
      </c>
      <c r="E119" s="140" t="s">
        <v>112</v>
      </c>
      <c r="F119" s="140"/>
      <c r="G119" s="140"/>
      <c r="H119" s="140"/>
      <c r="I119" s="140"/>
      <c r="J119" s="140"/>
      <c r="K119" s="140"/>
      <c r="L119" s="140"/>
      <c r="M119" s="140"/>
      <c r="N119" s="140"/>
      <c r="O119" s="140"/>
    </row>
    <row r="120" spans="1:16" ht="43.5" customHeight="1" x14ac:dyDescent="0.3">
      <c r="A120" s="47" t="s">
        <v>109</v>
      </c>
      <c r="B120" s="48">
        <f>O81</f>
        <v>0</v>
      </c>
      <c r="C120" s="48">
        <f>IFERROR(N81/$N$126*100, 0)</f>
        <v>0</v>
      </c>
      <c r="E120" s="141" t="s">
        <v>51</v>
      </c>
      <c r="F120" s="141"/>
      <c r="G120" s="141"/>
      <c r="H120" s="141"/>
      <c r="I120" s="141"/>
      <c r="J120" s="141"/>
      <c r="K120" s="141"/>
      <c r="L120" s="141"/>
      <c r="M120" s="141"/>
      <c r="N120" s="141"/>
      <c r="O120" s="141"/>
    </row>
    <row r="121" spans="1:16" ht="43.5" customHeight="1" x14ac:dyDescent="0.3">
      <c r="A121" s="47" t="s">
        <v>33</v>
      </c>
      <c r="B121" s="48">
        <f>O93</f>
        <v>0</v>
      </c>
      <c r="C121" s="48">
        <f>IFERROR(N93/$N$126*100, 0)</f>
        <v>0</v>
      </c>
    </row>
    <row r="122" spans="1:16" ht="55.5" customHeight="1" x14ac:dyDescent="0.3">
      <c r="A122" s="47" t="s">
        <v>53</v>
      </c>
      <c r="B122" s="48">
        <f>O103</f>
        <v>29383.127871939738</v>
      </c>
      <c r="C122" s="48">
        <f>IFERROR(N103/$N$126*100, 0)</f>
        <v>10</v>
      </c>
      <c r="E122" s="140" t="s">
        <v>98</v>
      </c>
      <c r="F122" s="140"/>
      <c r="G122" s="140"/>
      <c r="H122" s="140"/>
      <c r="I122" s="140"/>
      <c r="J122" s="140"/>
      <c r="K122" s="140"/>
      <c r="L122" s="140"/>
      <c r="M122" s="140"/>
      <c r="N122" s="140"/>
      <c r="O122" s="140"/>
    </row>
    <row r="124" spans="1:16" ht="18" x14ac:dyDescent="0.35">
      <c r="A124" s="149" t="s">
        <v>93</v>
      </c>
      <c r="B124" s="150"/>
      <c r="C124" s="150"/>
      <c r="D124" s="150"/>
      <c r="E124" s="150"/>
      <c r="F124" s="150"/>
      <c r="G124" s="150"/>
      <c r="H124" s="150"/>
      <c r="I124" s="150"/>
      <c r="J124" s="150"/>
      <c r="K124" s="150"/>
      <c r="L124" s="150"/>
      <c r="M124" s="150"/>
      <c r="N124" s="150"/>
      <c r="O124" s="151"/>
    </row>
    <row r="125" spans="1:16" ht="15.6" x14ac:dyDescent="0.3">
      <c r="A125" s="6"/>
      <c r="B125" s="6"/>
      <c r="D125" s="6"/>
      <c r="E125" s="6"/>
      <c r="F125" s="6"/>
      <c r="G125" s="6"/>
      <c r="H125" s="6"/>
      <c r="I125" s="6"/>
      <c r="J125" s="6"/>
      <c r="K125" s="6"/>
      <c r="L125" s="6"/>
      <c r="M125" s="6"/>
      <c r="N125" s="49" t="s">
        <v>15</v>
      </c>
      <c r="O125" s="49" t="s">
        <v>16</v>
      </c>
    </row>
    <row r="126" spans="1:16" ht="15.6" x14ac:dyDescent="0.3">
      <c r="A126" s="6"/>
      <c r="B126" s="6"/>
      <c r="C126" s="6"/>
      <c r="D126" s="6"/>
      <c r="E126" s="6"/>
      <c r="F126" s="6"/>
      <c r="G126" s="6"/>
      <c r="H126" s="6"/>
      <c r="I126" s="6"/>
      <c r="J126" s="6"/>
      <c r="K126" s="6"/>
      <c r="L126" s="6"/>
      <c r="M126" s="6"/>
      <c r="N126" s="86">
        <f>N29+N53+N69+N81+N93+N103</f>
        <v>34672090.888888888</v>
      </c>
      <c r="O126" s="86">
        <f>O29+O53+O69+O81+O93+O103</f>
        <v>293831.27871939738</v>
      </c>
    </row>
    <row r="129" spans="3:13" ht="19.5" customHeight="1" x14ac:dyDescent="0.3">
      <c r="C129" s="50"/>
      <c r="D129" s="2"/>
      <c r="E129" s="2"/>
      <c r="F129" s="2"/>
      <c r="G129" s="51"/>
      <c r="H129" s="51"/>
      <c r="I129" s="51"/>
      <c r="J129" s="51"/>
      <c r="K129" s="51"/>
      <c r="L129" s="51"/>
      <c r="M129" s="51"/>
    </row>
    <row r="130" spans="3:13" ht="22.5" customHeight="1" x14ac:dyDescent="0.3">
      <c r="C130" s="52"/>
      <c r="D130" s="1"/>
      <c r="E130" s="1"/>
      <c r="F130" s="1"/>
      <c r="G130" s="51"/>
      <c r="H130" s="51"/>
      <c r="I130" s="51"/>
      <c r="J130" s="51"/>
      <c r="K130" s="51"/>
      <c r="L130" s="51"/>
      <c r="M130" s="51"/>
    </row>
    <row r="131" spans="3:13" ht="18" x14ac:dyDescent="0.3">
      <c r="C131" s="50"/>
      <c r="D131" s="3"/>
      <c r="E131" s="3"/>
      <c r="F131" s="3"/>
      <c r="G131" s="51"/>
      <c r="H131" s="51"/>
      <c r="I131" s="51"/>
      <c r="J131" s="51"/>
      <c r="K131" s="51"/>
      <c r="L131" s="51"/>
      <c r="M131" s="51"/>
    </row>
    <row r="132" spans="3:13" ht="21.75" customHeight="1" x14ac:dyDescent="0.3">
      <c r="C132" s="50"/>
      <c r="D132" s="3"/>
      <c r="E132" s="3"/>
      <c r="F132" s="114"/>
      <c r="G132" s="51"/>
      <c r="H132" s="51"/>
      <c r="I132" s="51"/>
      <c r="J132" s="51"/>
      <c r="K132" s="51"/>
      <c r="L132" s="51"/>
      <c r="M132" s="51"/>
    </row>
    <row r="133" spans="3:13" ht="18" x14ac:dyDescent="0.3">
      <c r="C133" s="50"/>
      <c r="D133" s="3"/>
      <c r="E133" s="3"/>
      <c r="F133" s="3"/>
      <c r="G133" s="51"/>
      <c r="H133" s="51"/>
      <c r="I133" s="51"/>
      <c r="J133" s="51"/>
      <c r="K133" s="51"/>
      <c r="L133" s="51"/>
      <c r="M133" s="51"/>
    </row>
    <row r="134" spans="3:13" x14ac:dyDescent="0.3">
      <c r="C134" s="138"/>
      <c r="D134" s="138"/>
      <c r="E134" s="138"/>
      <c r="F134" s="138"/>
    </row>
    <row r="135" spans="3:13" x14ac:dyDescent="0.3">
      <c r="C135" s="148"/>
      <c r="D135" s="148"/>
      <c r="E135" s="148"/>
      <c r="F135" s="148"/>
    </row>
    <row r="136" spans="3:13" x14ac:dyDescent="0.3">
      <c r="C136" s="138"/>
      <c r="D136" s="138"/>
      <c r="E136" s="138"/>
      <c r="F136" s="138"/>
    </row>
    <row r="139" spans="3:13" ht="18" x14ac:dyDescent="0.3">
      <c r="C139" s="50"/>
      <c r="D139" s="2"/>
      <c r="E139" s="2"/>
      <c r="F139" s="2"/>
      <c r="G139" s="51"/>
      <c r="H139" s="51"/>
      <c r="I139" s="51"/>
      <c r="J139" s="51"/>
      <c r="K139" s="51"/>
      <c r="L139" s="51"/>
      <c r="M139" s="51"/>
    </row>
    <row r="140" spans="3:13" ht="18" x14ac:dyDescent="0.3">
      <c r="C140" s="52"/>
      <c r="D140" s="1"/>
      <c r="E140" s="1"/>
      <c r="F140" s="1"/>
      <c r="G140" s="51"/>
      <c r="H140" s="51"/>
      <c r="I140" s="51"/>
      <c r="J140" s="51"/>
      <c r="K140" s="51"/>
      <c r="L140" s="51"/>
      <c r="M140" s="51"/>
    </row>
    <row r="141" spans="3:13" ht="18" x14ac:dyDescent="0.3">
      <c r="C141" s="53"/>
      <c r="D141" s="3"/>
      <c r="E141" s="3"/>
      <c r="F141" s="3"/>
      <c r="G141" s="51"/>
      <c r="H141" s="51"/>
      <c r="I141" s="51"/>
      <c r="J141" s="51"/>
      <c r="K141" s="51"/>
      <c r="L141" s="51"/>
      <c r="M141" s="51"/>
    </row>
    <row r="142" spans="3:13" ht="18" x14ac:dyDescent="0.3">
      <c r="C142" s="53"/>
      <c r="D142" s="3"/>
      <c r="E142" s="3"/>
      <c r="F142" s="3"/>
      <c r="G142" s="51"/>
      <c r="H142" s="51"/>
      <c r="I142" s="51"/>
      <c r="J142" s="51"/>
      <c r="K142" s="51"/>
      <c r="L142" s="51"/>
      <c r="M142" s="51"/>
    </row>
    <row r="143" spans="3:13" ht="18" x14ac:dyDescent="0.3">
      <c r="C143" s="53"/>
      <c r="D143" s="3"/>
      <c r="E143" s="3"/>
      <c r="F143" s="3"/>
      <c r="G143" s="51"/>
      <c r="H143" s="51"/>
      <c r="I143" s="51"/>
      <c r="J143" s="51"/>
      <c r="K143" s="51"/>
      <c r="L143" s="51"/>
      <c r="M143" s="51"/>
    </row>
    <row r="144" spans="3:13" x14ac:dyDescent="0.3">
      <c r="C144" s="138"/>
      <c r="D144" s="138"/>
      <c r="E144" s="138"/>
      <c r="F144" s="138"/>
    </row>
  </sheetData>
  <mergeCells count="106">
    <mergeCell ref="D77:J77"/>
    <mergeCell ref="D78:J78"/>
    <mergeCell ref="D63:J63"/>
    <mergeCell ref="D65:J65"/>
    <mergeCell ref="J11:O11"/>
    <mergeCell ref="J12:O12"/>
    <mergeCell ref="D17:E17"/>
    <mergeCell ref="D18:E18"/>
    <mergeCell ref="D19:E19"/>
    <mergeCell ref="K58:M58"/>
    <mergeCell ref="A29:F29"/>
    <mergeCell ref="A32:O32"/>
    <mergeCell ref="D20:E20"/>
    <mergeCell ref="D22:E22"/>
    <mergeCell ref="D28:E28"/>
    <mergeCell ref="C15:C16"/>
    <mergeCell ref="B58:B59"/>
    <mergeCell ref="C58:C59"/>
    <mergeCell ref="H15:J15"/>
    <mergeCell ref="A14:O14"/>
    <mergeCell ref="L15:M15"/>
    <mergeCell ref="N15:O15"/>
    <mergeCell ref="F15:G15"/>
    <mergeCell ref="D15:E16"/>
    <mergeCell ref="B15:B16"/>
    <mergeCell ref="A15:A16"/>
    <mergeCell ref="E33:J34"/>
    <mergeCell ref="B33:B34"/>
    <mergeCell ref="C33:C34"/>
    <mergeCell ref="A5:B5"/>
    <mergeCell ref="A6:B6"/>
    <mergeCell ref="A7:B7"/>
    <mergeCell ref="A8:B8"/>
    <mergeCell ref="D27:E27"/>
    <mergeCell ref="D21:E21"/>
    <mergeCell ref="D23:E23"/>
    <mergeCell ref="D24:E24"/>
    <mergeCell ref="D25:E25"/>
    <mergeCell ref="D26:E26"/>
    <mergeCell ref="A1:O1"/>
    <mergeCell ref="A2:O2"/>
    <mergeCell ref="A3:O3"/>
    <mergeCell ref="C5:O5"/>
    <mergeCell ref="C7:O7"/>
    <mergeCell ref="C8:O8"/>
    <mergeCell ref="C144:F144"/>
    <mergeCell ref="C135:F135"/>
    <mergeCell ref="C136:F136"/>
    <mergeCell ref="A124:O124"/>
    <mergeCell ref="C74:C75"/>
    <mergeCell ref="N75:O75"/>
    <mergeCell ref="D79:J79"/>
    <mergeCell ref="D80:J80"/>
    <mergeCell ref="D89:J89"/>
    <mergeCell ref="D90:J90"/>
    <mergeCell ref="D91:J91"/>
    <mergeCell ref="A115:C115"/>
    <mergeCell ref="A112:I112"/>
    <mergeCell ref="N107:O107"/>
    <mergeCell ref="A105:O105"/>
    <mergeCell ref="A106:A107"/>
    <mergeCell ref="E118:O118"/>
    <mergeCell ref="A113:J113"/>
    <mergeCell ref="C134:F134"/>
    <mergeCell ref="E117:O117"/>
    <mergeCell ref="E119:O119"/>
    <mergeCell ref="E120:O120"/>
    <mergeCell ref="E122:O122"/>
    <mergeCell ref="D92:J92"/>
    <mergeCell ref="B97:J98"/>
    <mergeCell ref="B106:J107"/>
    <mergeCell ref="K106:M106"/>
    <mergeCell ref="A81:I81"/>
    <mergeCell ref="A93:I93"/>
    <mergeCell ref="A103:I103"/>
    <mergeCell ref="K97:M97"/>
    <mergeCell ref="K86:M86"/>
    <mergeCell ref="A85:O85"/>
    <mergeCell ref="N87:O87"/>
    <mergeCell ref="A97:A98"/>
    <mergeCell ref="A96:O96"/>
    <mergeCell ref="N98:O98"/>
    <mergeCell ref="A86:A87"/>
    <mergeCell ref="C86:C87"/>
    <mergeCell ref="D88:J88"/>
    <mergeCell ref="B86:B87"/>
    <mergeCell ref="D86:J87"/>
    <mergeCell ref="D76:J76"/>
    <mergeCell ref="A69:I69"/>
    <mergeCell ref="A74:A75"/>
    <mergeCell ref="A57:O57"/>
    <mergeCell ref="A73:O73"/>
    <mergeCell ref="D33:D34"/>
    <mergeCell ref="N34:O34"/>
    <mergeCell ref="A58:A59"/>
    <mergeCell ref="A53:I53"/>
    <mergeCell ref="D58:J59"/>
    <mergeCell ref="D60:J60"/>
    <mergeCell ref="D62:J62"/>
    <mergeCell ref="K33:M33"/>
    <mergeCell ref="N59:O59"/>
    <mergeCell ref="B74:B75"/>
    <mergeCell ref="D66:J66"/>
    <mergeCell ref="A33:A34"/>
    <mergeCell ref="D74:J75"/>
    <mergeCell ref="K74:M74"/>
  </mergeCells>
  <dataValidations count="3">
    <dataValidation type="decimal" allowBlank="1" showInputMessage="1" showErrorMessage="1" sqref="H17:J28" xr:uid="{00000000-0002-0000-0000-000000000000}">
      <formula1>0</formula1>
      <formula2>12</formula2>
    </dataValidation>
    <dataValidation operator="lessThanOrEqual" allowBlank="1" showInputMessage="1" showErrorMessage="1" sqref="K17:K28" xr:uid="{00000000-0002-0000-0000-000001000000}"/>
    <dataValidation type="list" allowBlank="1" showInputMessage="1" showErrorMessage="1" sqref="D35:D52" xr:uid="{00000000-0002-0000-0000-000002000000}">
      <formula1>TypeConf</formula1>
    </dataValidation>
  </dataValidations>
  <pageMargins left="0.7" right="0.7" top="0.75" bottom="0.75" header="0.3" footer="0.3"/>
  <pageSetup paperSize="9" orientation="portrait" horizontalDpi="300" verticalDpi="300" r:id="rId1"/>
  <ignoredErrors>
    <ignoredError sqref="A30:O30 O108:O111 A104:O107 O99:O100 A93:O98 A91:M92 O88:O92 A81:O87 A76:M80 O76:O80 A69:O75 A54:O58 O45 E17 E18 A17:A20 E20 E22 E28 K22 M28:O28 A29:G29 I29 A32:O34 A31:E31 G31:O31 K29:L29 M17 K17:K20 M18:O19 M20 M22 O20 O17 F36:J38 O35:O38 F45:J45 A53:J53 F35:H35 J35 E60:J60 E62:J62 A59:K59 N59:O59 C99 E99:J101 A100:C102 F102:J102 A108:C111 E88:J88 K89:M89 L88:M88 E108:J111 A103:M103 A88:A90 D90:M90 E63:J63 O60 A60" formula="1"/>
    <ignoredError sqref="N89:N92 N76:N80 N35:N38 N60" formula="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82"/>
  <sheetViews>
    <sheetView zoomScaleNormal="100" workbookViewId="0">
      <pane ySplit="1" topLeftCell="A38" activePane="bottomLeft" state="frozen"/>
      <selection pane="bottomLeft" activeCell="B61" sqref="B61"/>
    </sheetView>
  </sheetViews>
  <sheetFormatPr defaultColWidth="8.88671875" defaultRowHeight="13.8" x14ac:dyDescent="0.3"/>
  <cols>
    <col min="1" max="1" width="37" style="67" customWidth="1"/>
    <col min="2" max="3" width="74" style="67" customWidth="1"/>
    <col min="4" max="255" width="9.109375" style="60"/>
    <col min="256" max="256" width="38.109375" style="60" customWidth="1"/>
    <col min="257" max="257" width="63.44140625" style="60" customWidth="1"/>
    <col min="258" max="258" width="66.109375" style="60" customWidth="1"/>
    <col min="259" max="511" width="9.109375" style="60"/>
    <col min="512" max="512" width="38.109375" style="60" customWidth="1"/>
    <col min="513" max="513" width="63.44140625" style="60" customWidth="1"/>
    <col min="514" max="514" width="66.109375" style="60" customWidth="1"/>
    <col min="515" max="767" width="9.109375" style="60"/>
    <col min="768" max="768" width="38.109375" style="60" customWidth="1"/>
    <col min="769" max="769" width="63.44140625" style="60" customWidth="1"/>
    <col min="770" max="770" width="66.109375" style="60" customWidth="1"/>
    <col min="771" max="1023" width="9.109375" style="60"/>
    <col min="1024" max="1024" width="38.109375" style="60" customWidth="1"/>
    <col min="1025" max="1025" width="63.44140625" style="60" customWidth="1"/>
    <col min="1026" max="1026" width="66.109375" style="60" customWidth="1"/>
    <col min="1027" max="1279" width="9.109375" style="60"/>
    <col min="1280" max="1280" width="38.109375" style="60" customWidth="1"/>
    <col min="1281" max="1281" width="63.44140625" style="60" customWidth="1"/>
    <col min="1282" max="1282" width="66.109375" style="60" customWidth="1"/>
    <col min="1283" max="1535" width="9.109375" style="60"/>
    <col min="1536" max="1536" width="38.109375" style="60" customWidth="1"/>
    <col min="1537" max="1537" width="63.44140625" style="60" customWidth="1"/>
    <col min="1538" max="1538" width="66.109375" style="60" customWidth="1"/>
    <col min="1539" max="1791" width="9.109375" style="60"/>
    <col min="1792" max="1792" width="38.109375" style="60" customWidth="1"/>
    <col min="1793" max="1793" width="63.44140625" style="60" customWidth="1"/>
    <col min="1794" max="1794" width="66.109375" style="60" customWidth="1"/>
    <col min="1795" max="2047" width="9.109375" style="60"/>
    <col min="2048" max="2048" width="38.109375" style="60" customWidth="1"/>
    <col min="2049" max="2049" width="63.44140625" style="60" customWidth="1"/>
    <col min="2050" max="2050" width="66.109375" style="60" customWidth="1"/>
    <col min="2051" max="2303" width="9.109375" style="60"/>
    <col min="2304" max="2304" width="38.109375" style="60" customWidth="1"/>
    <col min="2305" max="2305" width="63.44140625" style="60" customWidth="1"/>
    <col min="2306" max="2306" width="66.109375" style="60" customWidth="1"/>
    <col min="2307" max="2559" width="9.109375" style="60"/>
    <col min="2560" max="2560" width="38.109375" style="60" customWidth="1"/>
    <col min="2561" max="2561" width="63.44140625" style="60" customWidth="1"/>
    <col min="2562" max="2562" width="66.109375" style="60" customWidth="1"/>
    <col min="2563" max="2815" width="9.109375" style="60"/>
    <col min="2816" max="2816" width="38.109375" style="60" customWidth="1"/>
    <col min="2817" max="2817" width="63.44140625" style="60" customWidth="1"/>
    <col min="2818" max="2818" width="66.109375" style="60" customWidth="1"/>
    <col min="2819" max="3071" width="9.109375" style="60"/>
    <col min="3072" max="3072" width="38.109375" style="60" customWidth="1"/>
    <col min="3073" max="3073" width="63.44140625" style="60" customWidth="1"/>
    <col min="3074" max="3074" width="66.109375" style="60" customWidth="1"/>
    <col min="3075" max="3327" width="9.109375" style="60"/>
    <col min="3328" max="3328" width="38.109375" style="60" customWidth="1"/>
    <col min="3329" max="3329" width="63.44140625" style="60" customWidth="1"/>
    <col min="3330" max="3330" width="66.109375" style="60" customWidth="1"/>
    <col min="3331" max="3583" width="9.109375" style="60"/>
    <col min="3584" max="3584" width="38.109375" style="60" customWidth="1"/>
    <col min="3585" max="3585" width="63.44140625" style="60" customWidth="1"/>
    <col min="3586" max="3586" width="66.109375" style="60" customWidth="1"/>
    <col min="3587" max="3839" width="9.109375" style="60"/>
    <col min="3840" max="3840" width="38.109375" style="60" customWidth="1"/>
    <col min="3841" max="3841" width="63.44140625" style="60" customWidth="1"/>
    <col min="3842" max="3842" width="66.109375" style="60" customWidth="1"/>
    <col min="3843" max="4095" width="9.109375" style="60"/>
    <col min="4096" max="4096" width="38.109375" style="60" customWidth="1"/>
    <col min="4097" max="4097" width="63.44140625" style="60" customWidth="1"/>
    <col min="4098" max="4098" width="66.109375" style="60" customWidth="1"/>
    <col min="4099" max="4351" width="9.109375" style="60"/>
    <col min="4352" max="4352" width="38.109375" style="60" customWidth="1"/>
    <col min="4353" max="4353" width="63.44140625" style="60" customWidth="1"/>
    <col min="4354" max="4354" width="66.109375" style="60" customWidth="1"/>
    <col min="4355" max="4607" width="9.109375" style="60"/>
    <col min="4608" max="4608" width="38.109375" style="60" customWidth="1"/>
    <col min="4609" max="4609" width="63.44140625" style="60" customWidth="1"/>
    <col min="4610" max="4610" width="66.109375" style="60" customWidth="1"/>
    <col min="4611" max="4863" width="9.109375" style="60"/>
    <col min="4864" max="4864" width="38.109375" style="60" customWidth="1"/>
    <col min="4865" max="4865" width="63.44140625" style="60" customWidth="1"/>
    <col min="4866" max="4866" width="66.109375" style="60" customWidth="1"/>
    <col min="4867" max="5119" width="9.109375" style="60"/>
    <col min="5120" max="5120" width="38.109375" style="60" customWidth="1"/>
    <col min="5121" max="5121" width="63.44140625" style="60" customWidth="1"/>
    <col min="5122" max="5122" width="66.109375" style="60" customWidth="1"/>
    <col min="5123" max="5375" width="9.109375" style="60"/>
    <col min="5376" max="5376" width="38.109375" style="60" customWidth="1"/>
    <col min="5377" max="5377" width="63.44140625" style="60" customWidth="1"/>
    <col min="5378" max="5378" width="66.109375" style="60" customWidth="1"/>
    <col min="5379" max="5631" width="9.109375" style="60"/>
    <col min="5632" max="5632" width="38.109375" style="60" customWidth="1"/>
    <col min="5633" max="5633" width="63.44140625" style="60" customWidth="1"/>
    <col min="5634" max="5634" width="66.109375" style="60" customWidth="1"/>
    <col min="5635" max="5887" width="9.109375" style="60"/>
    <col min="5888" max="5888" width="38.109375" style="60" customWidth="1"/>
    <col min="5889" max="5889" width="63.44140625" style="60" customWidth="1"/>
    <col min="5890" max="5890" width="66.109375" style="60" customWidth="1"/>
    <col min="5891" max="6143" width="9.109375" style="60"/>
    <col min="6144" max="6144" width="38.109375" style="60" customWidth="1"/>
    <col min="6145" max="6145" width="63.44140625" style="60" customWidth="1"/>
    <col min="6146" max="6146" width="66.109375" style="60" customWidth="1"/>
    <col min="6147" max="6399" width="9.109375" style="60"/>
    <col min="6400" max="6400" width="38.109375" style="60" customWidth="1"/>
    <col min="6401" max="6401" width="63.44140625" style="60" customWidth="1"/>
    <col min="6402" max="6402" width="66.109375" style="60" customWidth="1"/>
    <col min="6403" max="6655" width="9.109375" style="60"/>
    <col min="6656" max="6656" width="38.109375" style="60" customWidth="1"/>
    <col min="6657" max="6657" width="63.44140625" style="60" customWidth="1"/>
    <col min="6658" max="6658" width="66.109375" style="60" customWidth="1"/>
    <col min="6659" max="6911" width="9.109375" style="60"/>
    <col min="6912" max="6912" width="38.109375" style="60" customWidth="1"/>
    <col min="6913" max="6913" width="63.44140625" style="60" customWidth="1"/>
    <col min="6914" max="6914" width="66.109375" style="60" customWidth="1"/>
    <col min="6915" max="7167" width="9.109375" style="60"/>
    <col min="7168" max="7168" width="38.109375" style="60" customWidth="1"/>
    <col min="7169" max="7169" width="63.44140625" style="60" customWidth="1"/>
    <col min="7170" max="7170" width="66.109375" style="60" customWidth="1"/>
    <col min="7171" max="7423" width="9.109375" style="60"/>
    <col min="7424" max="7424" width="38.109375" style="60" customWidth="1"/>
    <col min="7425" max="7425" width="63.44140625" style="60" customWidth="1"/>
    <col min="7426" max="7426" width="66.109375" style="60" customWidth="1"/>
    <col min="7427" max="7679" width="9.109375" style="60"/>
    <col min="7680" max="7680" width="38.109375" style="60" customWidth="1"/>
    <col min="7681" max="7681" width="63.44140625" style="60" customWidth="1"/>
    <col min="7682" max="7682" width="66.109375" style="60" customWidth="1"/>
    <col min="7683" max="7935" width="9.109375" style="60"/>
    <col min="7936" max="7936" width="38.109375" style="60" customWidth="1"/>
    <col min="7937" max="7937" width="63.44140625" style="60" customWidth="1"/>
    <col min="7938" max="7938" width="66.109375" style="60" customWidth="1"/>
    <col min="7939" max="8191" width="9.109375" style="60"/>
    <col min="8192" max="8192" width="38.109375" style="60" customWidth="1"/>
    <col min="8193" max="8193" width="63.44140625" style="60" customWidth="1"/>
    <col min="8194" max="8194" width="66.109375" style="60" customWidth="1"/>
    <col min="8195" max="8447" width="9.109375" style="60"/>
    <col min="8448" max="8448" width="38.109375" style="60" customWidth="1"/>
    <col min="8449" max="8449" width="63.44140625" style="60" customWidth="1"/>
    <col min="8450" max="8450" width="66.109375" style="60" customWidth="1"/>
    <col min="8451" max="8703" width="9.109375" style="60"/>
    <col min="8704" max="8704" width="38.109375" style="60" customWidth="1"/>
    <col min="8705" max="8705" width="63.44140625" style="60" customWidth="1"/>
    <col min="8706" max="8706" width="66.109375" style="60" customWidth="1"/>
    <col min="8707" max="8959" width="9.109375" style="60"/>
    <col min="8960" max="8960" width="38.109375" style="60" customWidth="1"/>
    <col min="8961" max="8961" width="63.44140625" style="60" customWidth="1"/>
    <col min="8962" max="8962" width="66.109375" style="60" customWidth="1"/>
    <col min="8963" max="9215" width="9.109375" style="60"/>
    <col min="9216" max="9216" width="38.109375" style="60" customWidth="1"/>
    <col min="9217" max="9217" width="63.44140625" style="60" customWidth="1"/>
    <col min="9218" max="9218" width="66.109375" style="60" customWidth="1"/>
    <col min="9219" max="9471" width="9.109375" style="60"/>
    <col min="9472" max="9472" width="38.109375" style="60" customWidth="1"/>
    <col min="9473" max="9473" width="63.44140625" style="60" customWidth="1"/>
    <col min="9474" max="9474" width="66.109375" style="60" customWidth="1"/>
    <col min="9475" max="9727" width="9.109375" style="60"/>
    <col min="9728" max="9728" width="38.109375" style="60" customWidth="1"/>
    <col min="9729" max="9729" width="63.44140625" style="60" customWidth="1"/>
    <col min="9730" max="9730" width="66.109375" style="60" customWidth="1"/>
    <col min="9731" max="9983" width="9.109375" style="60"/>
    <col min="9984" max="9984" width="38.109375" style="60" customWidth="1"/>
    <col min="9985" max="9985" width="63.44140625" style="60" customWidth="1"/>
    <col min="9986" max="9986" width="66.109375" style="60" customWidth="1"/>
    <col min="9987" max="10239" width="9.109375" style="60"/>
    <col min="10240" max="10240" width="38.109375" style="60" customWidth="1"/>
    <col min="10241" max="10241" width="63.44140625" style="60" customWidth="1"/>
    <col min="10242" max="10242" width="66.109375" style="60" customWidth="1"/>
    <col min="10243" max="10495" width="9.109375" style="60"/>
    <col min="10496" max="10496" width="38.109375" style="60" customWidth="1"/>
    <col min="10497" max="10497" width="63.44140625" style="60" customWidth="1"/>
    <col min="10498" max="10498" width="66.109375" style="60" customWidth="1"/>
    <col min="10499" max="10751" width="9.109375" style="60"/>
    <col min="10752" max="10752" width="38.109375" style="60" customWidth="1"/>
    <col min="10753" max="10753" width="63.44140625" style="60" customWidth="1"/>
    <col min="10754" max="10754" width="66.109375" style="60" customWidth="1"/>
    <col min="10755" max="11007" width="9.109375" style="60"/>
    <col min="11008" max="11008" width="38.109375" style="60" customWidth="1"/>
    <col min="11009" max="11009" width="63.44140625" style="60" customWidth="1"/>
    <col min="11010" max="11010" width="66.109375" style="60" customWidth="1"/>
    <col min="11011" max="11263" width="9.109375" style="60"/>
    <col min="11264" max="11264" width="38.109375" style="60" customWidth="1"/>
    <col min="11265" max="11265" width="63.44140625" style="60" customWidth="1"/>
    <col min="11266" max="11266" width="66.109375" style="60" customWidth="1"/>
    <col min="11267" max="11519" width="9.109375" style="60"/>
    <col min="11520" max="11520" width="38.109375" style="60" customWidth="1"/>
    <col min="11521" max="11521" width="63.44140625" style="60" customWidth="1"/>
    <col min="11522" max="11522" width="66.109375" style="60" customWidth="1"/>
    <col min="11523" max="11775" width="9.109375" style="60"/>
    <col min="11776" max="11776" width="38.109375" style="60" customWidth="1"/>
    <col min="11777" max="11777" width="63.44140625" style="60" customWidth="1"/>
    <col min="11778" max="11778" width="66.109375" style="60" customWidth="1"/>
    <col min="11779" max="12031" width="9.109375" style="60"/>
    <col min="12032" max="12032" width="38.109375" style="60" customWidth="1"/>
    <col min="12033" max="12033" width="63.44140625" style="60" customWidth="1"/>
    <col min="12034" max="12034" width="66.109375" style="60" customWidth="1"/>
    <col min="12035" max="12287" width="9.109375" style="60"/>
    <col min="12288" max="12288" width="38.109375" style="60" customWidth="1"/>
    <col min="12289" max="12289" width="63.44140625" style="60" customWidth="1"/>
    <col min="12290" max="12290" width="66.109375" style="60" customWidth="1"/>
    <col min="12291" max="12543" width="9.109375" style="60"/>
    <col min="12544" max="12544" width="38.109375" style="60" customWidth="1"/>
    <col min="12545" max="12545" width="63.44140625" style="60" customWidth="1"/>
    <col min="12546" max="12546" width="66.109375" style="60" customWidth="1"/>
    <col min="12547" max="12799" width="9.109375" style="60"/>
    <col min="12800" max="12800" width="38.109375" style="60" customWidth="1"/>
    <col min="12801" max="12801" width="63.44140625" style="60" customWidth="1"/>
    <col min="12802" max="12802" width="66.109375" style="60" customWidth="1"/>
    <col min="12803" max="13055" width="9.109375" style="60"/>
    <col min="13056" max="13056" width="38.109375" style="60" customWidth="1"/>
    <col min="13057" max="13057" width="63.44140625" style="60" customWidth="1"/>
    <col min="13058" max="13058" width="66.109375" style="60" customWidth="1"/>
    <col min="13059" max="13311" width="9.109375" style="60"/>
    <col min="13312" max="13312" width="38.109375" style="60" customWidth="1"/>
    <col min="13313" max="13313" width="63.44140625" style="60" customWidth="1"/>
    <col min="13314" max="13314" width="66.109375" style="60" customWidth="1"/>
    <col min="13315" max="13567" width="9.109375" style="60"/>
    <col min="13568" max="13568" width="38.109375" style="60" customWidth="1"/>
    <col min="13569" max="13569" width="63.44140625" style="60" customWidth="1"/>
    <col min="13570" max="13570" width="66.109375" style="60" customWidth="1"/>
    <col min="13571" max="13823" width="9.109375" style="60"/>
    <col min="13824" max="13824" width="38.109375" style="60" customWidth="1"/>
    <col min="13825" max="13825" width="63.44140625" style="60" customWidth="1"/>
    <col min="13826" max="13826" width="66.109375" style="60" customWidth="1"/>
    <col min="13827" max="14079" width="9.109375" style="60"/>
    <col min="14080" max="14080" width="38.109375" style="60" customWidth="1"/>
    <col min="14081" max="14081" width="63.44140625" style="60" customWidth="1"/>
    <col min="14082" max="14082" width="66.109375" style="60" customWidth="1"/>
    <col min="14083" max="14335" width="9.109375" style="60"/>
    <col min="14336" max="14336" width="38.109375" style="60" customWidth="1"/>
    <col min="14337" max="14337" width="63.44140625" style="60" customWidth="1"/>
    <col min="14338" max="14338" width="66.109375" style="60" customWidth="1"/>
    <col min="14339" max="14591" width="9.109375" style="60"/>
    <col min="14592" max="14592" width="38.109375" style="60" customWidth="1"/>
    <col min="14593" max="14593" width="63.44140625" style="60" customWidth="1"/>
    <col min="14594" max="14594" width="66.109375" style="60" customWidth="1"/>
    <col min="14595" max="14847" width="9.109375" style="60"/>
    <col min="14848" max="14848" width="38.109375" style="60" customWidth="1"/>
    <col min="14849" max="14849" width="63.44140625" style="60" customWidth="1"/>
    <col min="14850" max="14850" width="66.109375" style="60" customWidth="1"/>
    <col min="14851" max="15103" width="9.109375" style="60"/>
    <col min="15104" max="15104" width="38.109375" style="60" customWidth="1"/>
    <col min="15105" max="15105" width="63.44140625" style="60" customWidth="1"/>
    <col min="15106" max="15106" width="66.109375" style="60" customWidth="1"/>
    <col min="15107" max="15359" width="9.109375" style="60"/>
    <col min="15360" max="15360" width="38.109375" style="60" customWidth="1"/>
    <col min="15361" max="15361" width="63.44140625" style="60" customWidth="1"/>
    <col min="15362" max="15362" width="66.109375" style="60" customWidth="1"/>
    <col min="15363" max="15615" width="9.109375" style="60"/>
    <col min="15616" max="15616" width="38.109375" style="60" customWidth="1"/>
    <col min="15617" max="15617" width="63.44140625" style="60" customWidth="1"/>
    <col min="15618" max="15618" width="66.109375" style="60" customWidth="1"/>
    <col min="15619" max="15871" width="9.109375" style="60"/>
    <col min="15872" max="15872" width="38.109375" style="60" customWidth="1"/>
    <col min="15873" max="15873" width="63.44140625" style="60" customWidth="1"/>
    <col min="15874" max="15874" width="66.109375" style="60" customWidth="1"/>
    <col min="15875" max="16127" width="9.109375" style="60"/>
    <col min="16128" max="16128" width="38.109375" style="60" customWidth="1"/>
    <col min="16129" max="16129" width="63.44140625" style="60" customWidth="1"/>
    <col min="16130" max="16130" width="66.109375" style="60" customWidth="1"/>
    <col min="16131" max="16384" width="9.109375" style="60"/>
  </cols>
  <sheetData>
    <row r="1" spans="1:3" ht="16.2" thickBot="1" x14ac:dyDescent="0.35">
      <c r="A1" s="57" t="s">
        <v>28</v>
      </c>
      <c r="B1" s="58" t="s">
        <v>29</v>
      </c>
      <c r="C1" s="59" t="s">
        <v>30</v>
      </c>
    </row>
    <row r="2" spans="1:3" ht="38.25" customHeight="1" x14ac:dyDescent="0.3">
      <c r="A2" s="61"/>
      <c r="B2" s="56" t="s">
        <v>81</v>
      </c>
      <c r="C2" s="56" t="s">
        <v>31</v>
      </c>
    </row>
    <row r="3" spans="1:3" ht="30" customHeight="1" x14ac:dyDescent="0.3">
      <c r="A3" s="192" t="s">
        <v>5</v>
      </c>
      <c r="B3" s="193"/>
      <c r="C3" s="193"/>
    </row>
    <row r="4" spans="1:3" ht="30" customHeight="1" x14ac:dyDescent="0.3">
      <c r="A4" s="62" t="s">
        <v>1</v>
      </c>
      <c r="B4" s="63" t="s">
        <v>160</v>
      </c>
      <c r="C4" s="63" t="s">
        <v>172</v>
      </c>
    </row>
    <row r="5" spans="1:3" ht="30" customHeight="1" x14ac:dyDescent="0.3">
      <c r="A5" s="62" t="s">
        <v>11</v>
      </c>
      <c r="B5" s="63" t="s">
        <v>161</v>
      </c>
      <c r="C5" s="63" t="s">
        <v>170</v>
      </c>
    </row>
    <row r="6" spans="1:3" ht="30" customHeight="1" x14ac:dyDescent="0.3">
      <c r="A6" s="62" t="s">
        <v>12</v>
      </c>
      <c r="B6" s="63" t="s">
        <v>167</v>
      </c>
      <c r="C6" s="63" t="s">
        <v>171</v>
      </c>
    </row>
    <row r="7" spans="1:3" ht="30" customHeight="1" x14ac:dyDescent="0.3">
      <c r="A7" s="62" t="s">
        <v>13</v>
      </c>
      <c r="B7" s="63" t="s">
        <v>162</v>
      </c>
      <c r="C7" s="63" t="s">
        <v>173</v>
      </c>
    </row>
    <row r="8" spans="1:3" ht="30" customHeight="1" x14ac:dyDescent="0.3">
      <c r="A8" s="62" t="s">
        <v>14</v>
      </c>
      <c r="B8" s="63" t="s">
        <v>163</v>
      </c>
      <c r="C8" s="63" t="s">
        <v>174</v>
      </c>
    </row>
    <row r="9" spans="1:3" ht="30" customHeight="1" x14ac:dyDescent="0.3">
      <c r="A9" s="62" t="s">
        <v>122</v>
      </c>
      <c r="B9" s="63" t="s">
        <v>164</v>
      </c>
      <c r="C9" s="63" t="s">
        <v>175</v>
      </c>
    </row>
    <row r="10" spans="1:3" ht="30" customHeight="1" x14ac:dyDescent="0.3">
      <c r="A10" s="62" t="s">
        <v>123</v>
      </c>
      <c r="B10" s="63" t="s">
        <v>256</v>
      </c>
      <c r="C10" s="63" t="s">
        <v>176</v>
      </c>
    </row>
    <row r="11" spans="1:3" ht="30" customHeight="1" x14ac:dyDescent="0.3">
      <c r="A11" s="62" t="s">
        <v>124</v>
      </c>
      <c r="B11" s="63" t="s">
        <v>166</v>
      </c>
      <c r="C11" s="63" t="s">
        <v>177</v>
      </c>
    </row>
    <row r="12" spans="1:3" ht="30" customHeight="1" x14ac:dyDescent="0.3">
      <c r="A12" s="62" t="s">
        <v>125</v>
      </c>
      <c r="B12" s="63" t="s">
        <v>165</v>
      </c>
      <c r="C12" s="63" t="s">
        <v>178</v>
      </c>
    </row>
    <row r="13" spans="1:3" ht="30" customHeight="1" x14ac:dyDescent="0.3">
      <c r="A13" s="62" t="s">
        <v>126</v>
      </c>
      <c r="B13" s="63" t="s">
        <v>179</v>
      </c>
      <c r="C13" s="63" t="s">
        <v>169</v>
      </c>
    </row>
    <row r="14" spans="1:3" ht="30" customHeight="1" x14ac:dyDescent="0.3">
      <c r="A14" s="62" t="s">
        <v>127</v>
      </c>
      <c r="B14" s="63" t="s">
        <v>168</v>
      </c>
      <c r="C14" s="63" t="s">
        <v>181</v>
      </c>
    </row>
    <row r="15" spans="1:3" ht="30" customHeight="1" x14ac:dyDescent="0.3">
      <c r="A15" s="62" t="s">
        <v>128</v>
      </c>
      <c r="B15" s="63" t="s">
        <v>180</v>
      </c>
      <c r="C15" s="63" t="s">
        <v>185</v>
      </c>
    </row>
    <row r="16" spans="1:3" ht="30" customHeight="1" x14ac:dyDescent="0.3">
      <c r="A16" s="192" t="s">
        <v>96</v>
      </c>
      <c r="B16" s="193"/>
      <c r="C16" s="193"/>
    </row>
    <row r="17" spans="1:3" ht="30" customHeight="1" x14ac:dyDescent="0.3">
      <c r="A17" s="62" t="s">
        <v>184</v>
      </c>
      <c r="B17" s="63" t="s">
        <v>183</v>
      </c>
      <c r="C17" s="63" t="s">
        <v>202</v>
      </c>
    </row>
    <row r="18" spans="1:3" ht="30" customHeight="1" x14ac:dyDescent="0.3">
      <c r="A18" s="62" t="s">
        <v>186</v>
      </c>
      <c r="B18" s="63" t="s">
        <v>199</v>
      </c>
      <c r="C18" s="63" t="s">
        <v>203</v>
      </c>
    </row>
    <row r="19" spans="1:3" ht="30" customHeight="1" x14ac:dyDescent="0.3">
      <c r="A19" s="62" t="s">
        <v>187</v>
      </c>
      <c r="B19" s="63" t="s">
        <v>214</v>
      </c>
      <c r="C19" s="63" t="s">
        <v>202</v>
      </c>
    </row>
    <row r="20" spans="1:3" ht="30" customHeight="1" x14ac:dyDescent="0.3">
      <c r="A20" s="62" t="s">
        <v>188</v>
      </c>
      <c r="B20" s="63" t="s">
        <v>215</v>
      </c>
      <c r="C20" s="63" t="s">
        <v>202</v>
      </c>
    </row>
    <row r="21" spans="1:3" ht="30" customHeight="1" x14ac:dyDescent="0.3">
      <c r="A21" s="62" t="s">
        <v>189</v>
      </c>
      <c r="B21" s="63" t="s">
        <v>149</v>
      </c>
      <c r="C21" s="63" t="s">
        <v>207</v>
      </c>
    </row>
    <row r="22" spans="1:3" ht="30" customHeight="1" x14ac:dyDescent="0.3">
      <c r="A22" s="62" t="s">
        <v>190</v>
      </c>
      <c r="B22" s="63" t="s">
        <v>149</v>
      </c>
      <c r="C22" s="63" t="s">
        <v>207</v>
      </c>
    </row>
    <row r="23" spans="1:3" ht="30" customHeight="1" x14ac:dyDescent="0.3">
      <c r="A23" s="62" t="s">
        <v>191</v>
      </c>
      <c r="B23" s="63" t="s">
        <v>216</v>
      </c>
      <c r="C23" s="63" t="s">
        <v>203</v>
      </c>
    </row>
    <row r="24" spans="1:3" ht="30" customHeight="1" x14ac:dyDescent="0.3">
      <c r="A24" s="62" t="s">
        <v>192</v>
      </c>
      <c r="B24" s="63" t="s">
        <v>208</v>
      </c>
      <c r="C24" s="63" t="s">
        <v>209</v>
      </c>
    </row>
    <row r="25" spans="1:3" ht="30" customHeight="1" x14ac:dyDescent="0.3">
      <c r="A25" s="62" t="s">
        <v>193</v>
      </c>
      <c r="B25" s="63" t="s">
        <v>213</v>
      </c>
      <c r="C25" s="63" t="s">
        <v>212</v>
      </c>
    </row>
    <row r="26" spans="1:3" ht="30" customHeight="1" x14ac:dyDescent="0.3">
      <c r="A26" s="62" t="s">
        <v>194</v>
      </c>
      <c r="B26" s="63" t="s">
        <v>200</v>
      </c>
      <c r="C26" s="63" t="s">
        <v>201</v>
      </c>
    </row>
    <row r="27" spans="1:3" ht="30" customHeight="1" x14ac:dyDescent="0.3">
      <c r="A27" s="62" t="s">
        <v>195</v>
      </c>
      <c r="B27" s="63" t="s">
        <v>204</v>
      </c>
      <c r="C27" s="63" t="s">
        <v>201</v>
      </c>
    </row>
    <row r="28" spans="1:3" ht="30" customHeight="1" x14ac:dyDescent="0.3">
      <c r="A28" s="62" t="s">
        <v>196</v>
      </c>
      <c r="B28" s="63" t="s">
        <v>205</v>
      </c>
      <c r="C28" s="63" t="s">
        <v>206</v>
      </c>
    </row>
    <row r="29" spans="1:3" ht="30" customHeight="1" x14ac:dyDescent="0.3">
      <c r="A29" s="62" t="s">
        <v>197</v>
      </c>
      <c r="B29" s="63" t="s">
        <v>217</v>
      </c>
      <c r="C29" s="63" t="s">
        <v>202</v>
      </c>
    </row>
    <row r="30" spans="1:3" ht="30" customHeight="1" x14ac:dyDescent="0.3">
      <c r="A30" s="62" t="s">
        <v>198</v>
      </c>
      <c r="B30" s="63" t="s">
        <v>218</v>
      </c>
      <c r="C30" s="63" t="s">
        <v>202</v>
      </c>
    </row>
    <row r="31" spans="1:3" ht="30" customHeight="1" x14ac:dyDescent="0.3">
      <c r="A31" s="192" t="s">
        <v>97</v>
      </c>
      <c r="B31" s="193"/>
      <c r="C31" s="193"/>
    </row>
    <row r="32" spans="1:3" ht="30" customHeight="1" x14ac:dyDescent="0.3">
      <c r="A32" s="62" t="s">
        <v>219</v>
      </c>
      <c r="B32" s="63" t="s">
        <v>220</v>
      </c>
      <c r="C32" s="63" t="s">
        <v>236</v>
      </c>
    </row>
    <row r="33" spans="1:3" ht="30" customHeight="1" x14ac:dyDescent="0.3">
      <c r="A33" s="62" t="s">
        <v>221</v>
      </c>
      <c r="B33" s="63" t="s">
        <v>222</v>
      </c>
      <c r="C33" s="63" t="s">
        <v>237</v>
      </c>
    </row>
    <row r="34" spans="1:3" ht="30" customHeight="1" x14ac:dyDescent="0.3">
      <c r="A34" s="62" t="s">
        <v>227</v>
      </c>
      <c r="B34" s="63" t="s">
        <v>222</v>
      </c>
      <c r="C34" s="63" t="s">
        <v>238</v>
      </c>
    </row>
    <row r="35" spans="1:3" ht="30" customHeight="1" x14ac:dyDescent="0.3">
      <c r="A35" s="62" t="s">
        <v>228</v>
      </c>
      <c r="B35" s="63" t="s">
        <v>222</v>
      </c>
      <c r="C35" s="63" t="s">
        <v>239</v>
      </c>
    </row>
    <row r="36" spans="1:3" ht="30" customHeight="1" x14ac:dyDescent="0.3">
      <c r="A36" s="62" t="s">
        <v>229</v>
      </c>
      <c r="B36" s="63" t="s">
        <v>235</v>
      </c>
      <c r="C36" s="63" t="s">
        <v>240</v>
      </c>
    </row>
    <row r="37" spans="1:3" ht="30" customHeight="1" x14ac:dyDescent="0.3">
      <c r="A37" s="62" t="s">
        <v>230</v>
      </c>
      <c r="B37" s="63" t="s">
        <v>242</v>
      </c>
      <c r="C37" s="63" t="s">
        <v>241</v>
      </c>
    </row>
    <row r="38" spans="1:3" ht="30" customHeight="1" x14ac:dyDescent="0.3">
      <c r="A38" s="62" t="s">
        <v>231</v>
      </c>
      <c r="B38" s="63" t="s">
        <v>243</v>
      </c>
      <c r="C38" s="63" t="s">
        <v>244</v>
      </c>
    </row>
    <row r="39" spans="1:3" ht="30" customHeight="1" x14ac:dyDescent="0.3">
      <c r="A39" s="62" t="s">
        <v>232</v>
      </c>
      <c r="B39" s="63"/>
      <c r="C39" s="63"/>
    </row>
    <row r="40" spans="1:3" ht="30" customHeight="1" x14ac:dyDescent="0.3">
      <c r="A40" s="62" t="s">
        <v>233</v>
      </c>
      <c r="B40" s="63"/>
      <c r="C40" s="63"/>
    </row>
    <row r="41" spans="1:3" ht="30" customHeight="1" x14ac:dyDescent="0.3">
      <c r="A41" s="62" t="s">
        <v>234</v>
      </c>
      <c r="B41" s="60"/>
      <c r="C41" s="63"/>
    </row>
    <row r="42" spans="1:3" ht="30" customHeight="1" x14ac:dyDescent="0.3">
      <c r="A42" s="192" t="s">
        <v>74</v>
      </c>
      <c r="B42" s="193"/>
      <c r="C42" s="193"/>
    </row>
    <row r="43" spans="1:3" ht="30" customHeight="1" x14ac:dyDescent="0.3">
      <c r="A43" s="62">
        <v>1</v>
      </c>
      <c r="B43" s="63"/>
      <c r="C43" s="63"/>
    </row>
    <row r="44" spans="1:3" ht="30" customHeight="1" x14ac:dyDescent="0.3">
      <c r="A44" s="62">
        <v>2</v>
      </c>
      <c r="B44" s="63"/>
      <c r="C44" s="63"/>
    </row>
    <row r="45" spans="1:3" ht="30" customHeight="1" x14ac:dyDescent="0.3">
      <c r="A45" s="62">
        <v>3</v>
      </c>
      <c r="B45" s="63"/>
      <c r="C45" s="63"/>
    </row>
    <row r="46" spans="1:3" ht="30" customHeight="1" x14ac:dyDescent="0.3">
      <c r="A46" s="62">
        <v>4</v>
      </c>
      <c r="B46" s="63"/>
      <c r="C46" s="63"/>
    </row>
    <row r="47" spans="1:3" ht="30" customHeight="1" x14ac:dyDescent="0.3">
      <c r="A47" s="62">
        <v>5</v>
      </c>
      <c r="B47" s="63"/>
      <c r="C47" s="63"/>
    </row>
    <row r="48" spans="1:3" ht="30" customHeight="1" x14ac:dyDescent="0.3">
      <c r="A48" s="192" t="s">
        <v>33</v>
      </c>
      <c r="B48" s="193"/>
      <c r="C48" s="193"/>
    </row>
    <row r="49" spans="1:3" ht="30" customHeight="1" x14ac:dyDescent="0.3">
      <c r="A49" s="62">
        <v>1</v>
      </c>
      <c r="B49" s="63"/>
      <c r="C49" s="63"/>
    </row>
    <row r="50" spans="1:3" ht="30" customHeight="1" x14ac:dyDescent="0.3">
      <c r="A50" s="62">
        <v>2</v>
      </c>
      <c r="B50" s="63"/>
      <c r="C50" s="63"/>
    </row>
    <row r="51" spans="1:3" ht="30" customHeight="1" x14ac:dyDescent="0.3">
      <c r="A51" s="62">
        <v>3</v>
      </c>
      <c r="B51" s="63"/>
      <c r="C51" s="63"/>
    </row>
    <row r="52" spans="1:3" ht="30" customHeight="1" x14ac:dyDescent="0.3">
      <c r="A52" s="62">
        <v>4</v>
      </c>
      <c r="B52" s="63"/>
      <c r="C52" s="63"/>
    </row>
    <row r="53" spans="1:3" ht="30" customHeight="1" x14ac:dyDescent="0.3">
      <c r="A53" s="62">
        <v>5</v>
      </c>
      <c r="B53" s="63"/>
      <c r="C53" s="63"/>
    </row>
    <row r="54" spans="1:3" ht="30" customHeight="1" x14ac:dyDescent="0.3">
      <c r="A54" s="192" t="s">
        <v>55</v>
      </c>
      <c r="B54" s="193"/>
      <c r="C54" s="193"/>
    </row>
    <row r="55" spans="1:3" ht="30" customHeight="1" x14ac:dyDescent="0.3">
      <c r="A55" s="62">
        <v>1</v>
      </c>
      <c r="B55" s="63" t="s">
        <v>245</v>
      </c>
      <c r="C55" s="63"/>
    </row>
    <row r="56" spans="1:3" ht="30" customHeight="1" x14ac:dyDescent="0.3">
      <c r="A56" s="62">
        <v>2</v>
      </c>
      <c r="B56" s="63" t="s">
        <v>246</v>
      </c>
      <c r="C56" s="63"/>
    </row>
    <row r="57" spans="1:3" ht="30" customHeight="1" x14ac:dyDescent="0.3">
      <c r="A57" s="62">
        <v>3</v>
      </c>
      <c r="B57" s="63" t="s">
        <v>247</v>
      </c>
      <c r="C57" s="63"/>
    </row>
    <row r="58" spans="1:3" ht="30" customHeight="1" x14ac:dyDescent="0.3">
      <c r="A58" s="62">
        <v>4</v>
      </c>
      <c r="B58" s="63" t="s">
        <v>248</v>
      </c>
      <c r="C58" s="63"/>
    </row>
    <row r="59" spans="1:3" ht="30" customHeight="1" x14ac:dyDescent="0.3">
      <c r="A59" s="62">
        <v>5</v>
      </c>
      <c r="B59" s="63"/>
      <c r="C59" s="63"/>
    </row>
    <row r="60" spans="1:3" ht="30" customHeight="1" x14ac:dyDescent="0.3">
      <c r="A60" s="192" t="s">
        <v>58</v>
      </c>
      <c r="B60" s="193"/>
      <c r="C60" s="193"/>
    </row>
    <row r="61" spans="1:3" ht="30" customHeight="1" x14ac:dyDescent="0.3">
      <c r="A61" s="62">
        <v>1</v>
      </c>
      <c r="B61" s="63" t="s">
        <v>245</v>
      </c>
      <c r="C61" s="63"/>
    </row>
    <row r="62" spans="1:3" ht="30" customHeight="1" x14ac:dyDescent="0.3">
      <c r="A62" s="62">
        <v>2</v>
      </c>
      <c r="B62" s="63"/>
      <c r="C62" s="63"/>
    </row>
    <row r="63" spans="1:3" ht="30.75" customHeight="1" x14ac:dyDescent="0.3">
      <c r="A63" s="62">
        <v>3</v>
      </c>
      <c r="B63" s="63"/>
      <c r="C63" s="63"/>
    </row>
    <row r="64" spans="1:3" ht="30" customHeight="1" x14ac:dyDescent="0.3">
      <c r="A64" s="62">
        <v>4</v>
      </c>
      <c r="B64" s="63"/>
      <c r="C64" s="63"/>
    </row>
    <row r="65" spans="1:3" ht="30" customHeight="1" x14ac:dyDescent="0.3">
      <c r="A65" s="62">
        <v>5</v>
      </c>
      <c r="B65" s="63"/>
      <c r="C65" s="63"/>
    </row>
    <row r="66" spans="1:3" ht="30" customHeight="1" x14ac:dyDescent="0.3">
      <c r="A66" s="196" t="s">
        <v>111</v>
      </c>
      <c r="B66" s="197"/>
      <c r="C66" s="197"/>
    </row>
    <row r="67" spans="1:3" ht="30" customHeight="1" x14ac:dyDescent="0.3">
      <c r="A67" s="64" t="s">
        <v>41</v>
      </c>
      <c r="B67" s="63" t="s">
        <v>223</v>
      </c>
      <c r="C67" s="63" t="s">
        <v>250</v>
      </c>
    </row>
    <row r="68" spans="1:3" ht="45" customHeight="1" x14ac:dyDescent="0.3">
      <c r="A68" s="65" t="s">
        <v>90</v>
      </c>
      <c r="B68" s="63" t="s">
        <v>249</v>
      </c>
      <c r="C68" s="63"/>
    </row>
    <row r="69" spans="1:3" ht="30" customHeight="1" x14ac:dyDescent="0.3">
      <c r="A69" s="65" t="s">
        <v>48</v>
      </c>
      <c r="B69" s="63" t="s">
        <v>251</v>
      </c>
      <c r="C69" s="63"/>
    </row>
    <row r="70" spans="1:3" ht="89.25" customHeight="1" x14ac:dyDescent="0.3">
      <c r="A70" s="65" t="s">
        <v>42</v>
      </c>
      <c r="B70" s="63" t="s">
        <v>252</v>
      </c>
      <c r="C70" s="63"/>
    </row>
    <row r="71" spans="1:3" s="88" customFormat="1" ht="14.4" x14ac:dyDescent="0.3">
      <c r="A71" s="65" t="s">
        <v>20</v>
      </c>
      <c r="B71" s="87"/>
      <c r="C71" s="87"/>
    </row>
    <row r="72" spans="1:3" ht="14.4" x14ac:dyDescent="0.3">
      <c r="A72" s="64" t="s">
        <v>49</v>
      </c>
      <c r="B72" s="63" t="s">
        <v>252</v>
      </c>
      <c r="C72" s="63"/>
    </row>
    <row r="73" spans="1:3" ht="28.8" x14ac:dyDescent="0.3">
      <c r="A73" s="65" t="s">
        <v>89</v>
      </c>
      <c r="B73" s="63" t="s">
        <v>253</v>
      </c>
      <c r="C73" s="63"/>
    </row>
    <row r="74" spans="1:3" x14ac:dyDescent="0.3">
      <c r="A74" s="192" t="s">
        <v>39</v>
      </c>
      <c r="B74" s="193"/>
      <c r="C74" s="193"/>
    </row>
    <row r="75" spans="1:3" ht="15" customHeight="1" x14ac:dyDescent="0.3">
      <c r="A75" s="62" t="s">
        <v>38</v>
      </c>
      <c r="B75" s="194"/>
      <c r="C75" s="195"/>
    </row>
    <row r="77" spans="1:3" ht="14.4" x14ac:dyDescent="0.3">
      <c r="A77" s="189" t="s">
        <v>46</v>
      </c>
      <c r="B77" s="189"/>
      <c r="C77" s="189"/>
    </row>
    <row r="78" spans="1:3" ht="14.4" x14ac:dyDescent="0.3">
      <c r="A78" s="94" t="s">
        <v>86</v>
      </c>
      <c r="B78" s="72"/>
      <c r="C78" s="72"/>
    </row>
    <row r="79" spans="1:3" ht="14.4" x14ac:dyDescent="0.3">
      <c r="A79" s="66" t="s">
        <v>113</v>
      </c>
      <c r="B79" s="66"/>
      <c r="C79" s="66"/>
    </row>
    <row r="80" spans="1:3" ht="14.4" x14ac:dyDescent="0.3">
      <c r="A80" s="190" t="s">
        <v>47</v>
      </c>
      <c r="B80" s="190"/>
      <c r="C80" s="190"/>
    </row>
    <row r="81" spans="1:3" ht="14.4" x14ac:dyDescent="0.3">
      <c r="A81" s="190" t="s">
        <v>114</v>
      </c>
      <c r="B81" s="190"/>
      <c r="C81" s="190"/>
    </row>
    <row r="82" spans="1:3" ht="15.6" x14ac:dyDescent="0.3">
      <c r="A82" s="191"/>
      <c r="B82" s="191"/>
      <c r="C82" s="191"/>
    </row>
  </sheetData>
  <mergeCells count="14">
    <mergeCell ref="A3:C3"/>
    <mergeCell ref="A16:C16"/>
    <mergeCell ref="A31:C31"/>
    <mergeCell ref="A54:C54"/>
    <mergeCell ref="A66:C66"/>
    <mergeCell ref="A42:C42"/>
    <mergeCell ref="A48:C48"/>
    <mergeCell ref="A60:C60"/>
    <mergeCell ref="A77:C77"/>
    <mergeCell ref="A80:C80"/>
    <mergeCell ref="A81:C81"/>
    <mergeCell ref="A82:C82"/>
    <mergeCell ref="A74:C74"/>
    <mergeCell ref="B75:C7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5"/>
  <sheetViews>
    <sheetView zoomScaleNormal="100" workbookViewId="0">
      <selection sqref="A1:N1"/>
    </sheetView>
  </sheetViews>
  <sheetFormatPr defaultColWidth="8.88671875" defaultRowHeight="14.4" x14ac:dyDescent="0.3"/>
  <cols>
    <col min="2" max="2" width="12.88671875" bestFit="1" customWidth="1"/>
    <col min="3" max="3" width="36.5546875" customWidth="1"/>
  </cols>
  <sheetData>
    <row r="1" spans="1:14" s="4" customFormat="1" ht="21" x14ac:dyDescent="0.4">
      <c r="A1" s="142" t="s">
        <v>0</v>
      </c>
      <c r="B1" s="142"/>
      <c r="C1" s="142"/>
      <c r="D1" s="142"/>
      <c r="E1" s="142"/>
      <c r="F1" s="142"/>
      <c r="G1" s="142"/>
      <c r="H1" s="142"/>
      <c r="I1" s="142"/>
      <c r="J1" s="142"/>
      <c r="K1" s="142"/>
      <c r="L1" s="142"/>
      <c r="M1" s="142"/>
      <c r="N1" s="142"/>
    </row>
    <row r="2" spans="1:14" s="4" customFormat="1" ht="15.6" x14ac:dyDescent="0.3">
      <c r="A2" s="143" t="s">
        <v>79</v>
      </c>
      <c r="B2" s="143"/>
      <c r="C2" s="143"/>
      <c r="D2" s="143"/>
      <c r="E2" s="143"/>
      <c r="F2" s="143"/>
      <c r="G2" s="143"/>
      <c r="H2" s="143"/>
      <c r="I2" s="143"/>
      <c r="J2" s="143"/>
      <c r="K2" s="143"/>
      <c r="L2" s="143"/>
      <c r="M2" s="143"/>
      <c r="N2" s="143"/>
    </row>
    <row r="3" spans="1:14" s="4" customFormat="1" x14ac:dyDescent="0.3">
      <c r="A3" s="144" t="s">
        <v>85</v>
      </c>
      <c r="B3" s="144"/>
      <c r="C3" s="144"/>
      <c r="D3" s="144"/>
      <c r="E3" s="144"/>
      <c r="F3" s="144"/>
      <c r="G3" s="144"/>
      <c r="H3" s="144"/>
      <c r="I3" s="144"/>
      <c r="J3" s="144"/>
      <c r="K3" s="144"/>
      <c r="L3" s="144"/>
      <c r="M3" s="144"/>
      <c r="N3" s="144"/>
    </row>
    <row r="4" spans="1:14" s="4" customFormat="1" ht="15" thickBot="1" x14ac:dyDescent="0.35">
      <c r="A4" s="5"/>
      <c r="B4" s="5"/>
      <c r="C4" s="6"/>
      <c r="D4" s="6"/>
      <c r="E4" s="6"/>
      <c r="F4" s="6"/>
      <c r="G4" s="6"/>
      <c r="H4" s="6"/>
      <c r="I4" s="6"/>
      <c r="J4" s="6"/>
      <c r="K4" s="6"/>
      <c r="L4" s="6"/>
      <c r="M4" s="6"/>
      <c r="N4" s="6"/>
    </row>
    <row r="5" spans="1:14" s="4" customFormat="1" ht="15" thickBot="1" x14ac:dyDescent="0.35">
      <c r="A5" s="166" t="s">
        <v>80</v>
      </c>
      <c r="B5" s="167"/>
      <c r="C5" s="145"/>
      <c r="D5" s="146"/>
      <c r="E5" s="146"/>
      <c r="F5" s="146"/>
      <c r="G5" s="146"/>
      <c r="H5" s="146"/>
      <c r="I5" s="146"/>
      <c r="J5" s="146"/>
      <c r="K5" s="146"/>
      <c r="L5" s="146"/>
      <c r="M5" s="146"/>
      <c r="N5" s="147"/>
    </row>
    <row r="6" spans="1:14" s="4" customFormat="1" ht="15" thickBot="1" x14ac:dyDescent="0.35">
      <c r="A6" s="166" t="s">
        <v>50</v>
      </c>
      <c r="B6" s="167"/>
      <c r="C6" s="69"/>
      <c r="D6" s="70"/>
      <c r="E6" s="70"/>
      <c r="F6" s="70"/>
      <c r="G6" s="70"/>
      <c r="H6" s="70"/>
      <c r="I6" s="70"/>
      <c r="J6" s="70"/>
      <c r="K6" s="70"/>
      <c r="L6" s="70"/>
      <c r="M6" s="70"/>
      <c r="N6" s="71"/>
    </row>
    <row r="7" spans="1:14" s="4" customFormat="1" ht="15" thickBot="1" x14ac:dyDescent="0.35">
      <c r="A7" s="166" t="s">
        <v>57</v>
      </c>
      <c r="B7" s="167"/>
      <c r="C7" s="145"/>
      <c r="D7" s="146"/>
      <c r="E7" s="146"/>
      <c r="F7" s="146"/>
      <c r="G7" s="146"/>
      <c r="H7" s="146"/>
      <c r="I7" s="146"/>
      <c r="J7" s="146"/>
      <c r="K7" s="146"/>
      <c r="L7" s="146"/>
      <c r="M7" s="146"/>
      <c r="N7" s="147"/>
    </row>
    <row r="8" spans="1:14" s="4" customFormat="1" ht="15" thickBot="1" x14ac:dyDescent="0.35">
      <c r="A8" s="166" t="s">
        <v>1</v>
      </c>
      <c r="B8" s="167"/>
      <c r="C8" s="145"/>
      <c r="D8" s="146"/>
      <c r="E8" s="146"/>
      <c r="F8" s="146"/>
      <c r="G8" s="146"/>
      <c r="H8" s="146"/>
      <c r="I8" s="146"/>
      <c r="J8" s="146"/>
      <c r="K8" s="146"/>
      <c r="L8" s="146"/>
      <c r="M8" s="146"/>
      <c r="N8" s="147"/>
    </row>
    <row r="9" spans="1:14" s="4" customFormat="1" x14ac:dyDescent="0.3">
      <c r="A9" s="10"/>
      <c r="B9" s="10"/>
      <c r="C9" s="6"/>
      <c r="D9" s="6"/>
      <c r="E9" s="6"/>
      <c r="F9" s="6"/>
      <c r="G9" s="6"/>
      <c r="H9" s="6"/>
      <c r="I9" s="6"/>
      <c r="J9" s="6"/>
      <c r="K9" s="6"/>
      <c r="L9" s="6"/>
      <c r="M9" s="6"/>
      <c r="N9" s="6"/>
    </row>
    <row r="12" spans="1:14" s="4" customFormat="1" x14ac:dyDescent="0.3">
      <c r="A12" s="155" t="s">
        <v>82</v>
      </c>
      <c r="B12" s="156"/>
      <c r="C12" s="156"/>
      <c r="D12" s="156"/>
      <c r="E12" s="156"/>
      <c r="F12" s="156"/>
      <c r="G12" s="156"/>
      <c r="H12" s="156"/>
      <c r="I12" s="156"/>
      <c r="J12" s="156"/>
      <c r="K12" s="156"/>
      <c r="L12" s="156"/>
      <c r="M12" s="156"/>
      <c r="N12" s="157"/>
    </row>
    <row r="13" spans="1:14" s="4" customFormat="1" x14ac:dyDescent="0.3">
      <c r="A13" s="121" t="s">
        <v>36</v>
      </c>
      <c r="B13" s="134" t="s">
        <v>52</v>
      </c>
      <c r="C13" s="134" t="s">
        <v>32</v>
      </c>
      <c r="D13" s="127" t="s">
        <v>40</v>
      </c>
      <c r="E13" s="128"/>
      <c r="F13" s="128"/>
      <c r="G13" s="128"/>
      <c r="H13" s="128"/>
      <c r="I13" s="128"/>
      <c r="J13" s="129"/>
      <c r="K13" s="198" t="s">
        <v>15</v>
      </c>
      <c r="L13" s="199"/>
      <c r="M13" s="198" t="s">
        <v>16</v>
      </c>
      <c r="N13" s="199"/>
    </row>
    <row r="14" spans="1:14" s="4" customFormat="1" x14ac:dyDescent="0.3">
      <c r="A14" s="122"/>
      <c r="B14" s="135"/>
      <c r="C14" s="135"/>
      <c r="D14" s="130"/>
      <c r="E14" s="131"/>
      <c r="F14" s="131"/>
      <c r="G14" s="131"/>
      <c r="H14" s="131"/>
      <c r="I14" s="131"/>
      <c r="J14" s="132"/>
      <c r="K14" s="200"/>
      <c r="L14" s="201"/>
      <c r="M14" s="200"/>
      <c r="N14" s="201"/>
    </row>
    <row r="15" spans="1:14" s="4" customFormat="1" ht="15" thickBot="1" x14ac:dyDescent="0.35">
      <c r="A15" s="68">
        <v>1</v>
      </c>
      <c r="B15" s="21"/>
      <c r="C15" s="33"/>
      <c r="D15" s="211"/>
      <c r="E15" s="211"/>
      <c r="F15" s="211"/>
      <c r="G15" s="211"/>
      <c r="H15" s="211"/>
      <c r="I15" s="211"/>
      <c r="J15" s="211"/>
      <c r="K15" s="205"/>
      <c r="L15" s="206"/>
      <c r="M15" s="207">
        <f>K15/Budget!D12</f>
        <v>0</v>
      </c>
      <c r="N15" s="208" t="e">
        <f>M15/$D$12</f>
        <v>#DIV/0!</v>
      </c>
    </row>
    <row r="16" spans="1:14" s="4" customFormat="1" ht="27.75" customHeight="1" thickBot="1" x14ac:dyDescent="0.35">
      <c r="A16" s="212" t="s">
        <v>117</v>
      </c>
      <c r="B16" s="212"/>
      <c r="C16" s="212"/>
      <c r="D16" s="212"/>
      <c r="E16" s="212"/>
      <c r="F16" s="212"/>
      <c r="G16" s="212"/>
      <c r="H16" s="212"/>
      <c r="I16" s="212"/>
      <c r="J16" s="42" t="s">
        <v>17</v>
      </c>
      <c r="K16" s="209">
        <f>K15</f>
        <v>0</v>
      </c>
      <c r="L16" s="210"/>
      <c r="M16" s="209">
        <f>M15</f>
        <v>0</v>
      </c>
      <c r="N16" s="210"/>
    </row>
    <row r="17" spans="1:14" s="4" customFormat="1" x14ac:dyDescent="0.3">
      <c r="A17" s="73"/>
      <c r="B17" s="73"/>
      <c r="C17" s="73"/>
      <c r="D17" s="73"/>
      <c r="E17" s="73"/>
      <c r="F17" s="73"/>
      <c r="G17" s="73"/>
      <c r="H17" s="73"/>
      <c r="I17" s="73"/>
      <c r="J17" s="74"/>
      <c r="K17"/>
      <c r="L17"/>
      <c r="M17"/>
      <c r="N17"/>
    </row>
    <row r="18" spans="1:14" s="4" customFormat="1" x14ac:dyDescent="0.3">
      <c r="A18" s="73"/>
      <c r="B18" s="73"/>
      <c r="C18" s="73"/>
      <c r="D18" s="73"/>
      <c r="E18" s="73"/>
      <c r="F18" s="73"/>
      <c r="G18" s="73"/>
      <c r="H18" s="73"/>
      <c r="I18" s="73"/>
      <c r="J18" s="74"/>
      <c r="K18"/>
      <c r="L18"/>
      <c r="M18"/>
      <c r="N18"/>
    </row>
    <row r="19" spans="1:14" s="4" customFormat="1" x14ac:dyDescent="0.3">
      <c r="A19" s="73"/>
      <c r="B19" s="73"/>
      <c r="C19" s="73"/>
      <c r="D19" s="73"/>
      <c r="E19" s="73"/>
      <c r="F19" s="73"/>
      <c r="G19" s="73"/>
      <c r="H19" s="73"/>
      <c r="I19" s="73"/>
      <c r="J19" s="74"/>
      <c r="K19"/>
      <c r="L19"/>
      <c r="M19"/>
      <c r="N19"/>
    </row>
    <row r="20" spans="1:14" ht="15" customHeight="1" x14ac:dyDescent="0.3">
      <c r="A20" s="155" t="s">
        <v>84</v>
      </c>
      <c r="B20" s="156"/>
      <c r="C20" s="156"/>
      <c r="D20" s="156"/>
      <c r="E20" s="156"/>
      <c r="F20" s="156"/>
      <c r="G20" s="156"/>
      <c r="H20" s="156"/>
      <c r="I20" s="156"/>
      <c r="J20" s="156"/>
      <c r="K20" s="156"/>
      <c r="L20" s="156"/>
      <c r="M20" s="156"/>
      <c r="N20" s="157"/>
    </row>
    <row r="21" spans="1:14" ht="15.75" customHeight="1" x14ac:dyDescent="0.3">
      <c r="A21" s="214"/>
      <c r="B21" s="215"/>
      <c r="C21" s="216"/>
      <c r="D21" s="202" t="s">
        <v>83</v>
      </c>
      <c r="E21" s="203"/>
      <c r="F21" s="203"/>
      <c r="G21" s="203"/>
      <c r="H21" s="203"/>
      <c r="I21" s="203"/>
      <c r="J21" s="203"/>
      <c r="K21" s="203"/>
      <c r="L21" s="203"/>
      <c r="M21" s="203"/>
      <c r="N21" s="204"/>
    </row>
    <row r="22" spans="1:14" ht="61.5" customHeight="1" x14ac:dyDescent="0.3">
      <c r="A22" s="218" t="s">
        <v>104</v>
      </c>
      <c r="B22" s="218"/>
      <c r="C22" s="218"/>
      <c r="D22" s="219"/>
      <c r="E22" s="219"/>
      <c r="F22" s="219"/>
      <c r="G22" s="219"/>
      <c r="H22" s="219"/>
      <c r="I22" s="219"/>
      <c r="J22" s="219"/>
      <c r="K22" s="219"/>
      <c r="L22" s="219"/>
      <c r="M22" s="219"/>
      <c r="N22" s="219"/>
    </row>
    <row r="23" spans="1:14" ht="62.1" customHeight="1" x14ac:dyDescent="0.3">
      <c r="A23" s="218" t="s">
        <v>115</v>
      </c>
      <c r="B23" s="218"/>
      <c r="C23" s="218"/>
      <c r="D23" s="219"/>
      <c r="E23" s="219"/>
      <c r="F23" s="219"/>
      <c r="G23" s="219"/>
      <c r="H23" s="219"/>
      <c r="I23" s="219"/>
      <c r="J23" s="219"/>
      <c r="K23" s="219"/>
      <c r="L23" s="219"/>
      <c r="M23" s="219"/>
      <c r="N23" s="219"/>
    </row>
    <row r="24" spans="1:14" ht="45.75" customHeight="1" x14ac:dyDescent="0.3">
      <c r="A24" s="213" t="s">
        <v>105</v>
      </c>
      <c r="B24" s="213"/>
      <c r="C24" s="213"/>
      <c r="D24" s="217"/>
      <c r="E24" s="217"/>
      <c r="F24" s="217"/>
      <c r="G24" s="217"/>
      <c r="H24" s="217"/>
      <c r="I24" s="217"/>
      <c r="J24" s="217"/>
      <c r="K24" s="217"/>
      <c r="L24" s="217"/>
      <c r="M24" s="217"/>
      <c r="N24" s="217"/>
    </row>
    <row r="25" spans="1:14" ht="39.9" customHeight="1" x14ac:dyDescent="0.3">
      <c r="A25" s="218" t="s">
        <v>31</v>
      </c>
      <c r="B25" s="218"/>
      <c r="C25" s="218"/>
      <c r="D25" s="217"/>
      <c r="E25" s="217"/>
      <c r="F25" s="217"/>
      <c r="G25" s="217"/>
      <c r="H25" s="217"/>
      <c r="I25" s="217"/>
      <c r="J25" s="217"/>
      <c r="K25" s="217"/>
      <c r="L25" s="217"/>
      <c r="M25" s="217"/>
      <c r="N25" s="217"/>
    </row>
    <row r="26" spans="1:14" ht="71.25" customHeight="1" x14ac:dyDescent="0.3">
      <c r="A26" s="213" t="s">
        <v>116</v>
      </c>
      <c r="B26" s="213"/>
      <c r="C26" s="213"/>
      <c r="D26" s="217"/>
      <c r="E26" s="217"/>
      <c r="F26" s="217"/>
      <c r="G26" s="217"/>
      <c r="H26" s="217"/>
      <c r="I26" s="217"/>
      <c r="J26" s="217"/>
      <c r="K26" s="217"/>
      <c r="L26" s="217"/>
      <c r="M26" s="217"/>
      <c r="N26" s="217"/>
    </row>
    <row r="27" spans="1:14" ht="61.5" customHeight="1" x14ac:dyDescent="0.3">
      <c r="A27" s="213" t="s">
        <v>103</v>
      </c>
      <c r="B27" s="213"/>
      <c r="C27" s="213"/>
      <c r="D27" s="217"/>
      <c r="E27" s="217"/>
      <c r="F27" s="217"/>
      <c r="G27" s="217"/>
      <c r="H27" s="217"/>
      <c r="I27" s="217"/>
      <c r="J27" s="217"/>
      <c r="K27" s="217"/>
      <c r="L27" s="217"/>
      <c r="M27" s="217"/>
      <c r="N27" s="217"/>
    </row>
    <row r="28" spans="1:14" x14ac:dyDescent="0.3">
      <c r="A28" s="76"/>
      <c r="B28" s="76"/>
    </row>
    <row r="29" spans="1:14" x14ac:dyDescent="0.3">
      <c r="A29" s="76"/>
      <c r="B29" s="76"/>
      <c r="C29" s="75"/>
      <c r="D29" s="75"/>
      <c r="E29" s="75"/>
      <c r="F29" s="75"/>
      <c r="G29" s="75"/>
      <c r="H29" s="75"/>
      <c r="I29" s="75"/>
      <c r="J29" s="75"/>
      <c r="K29" s="75"/>
      <c r="L29" s="75"/>
      <c r="M29" s="75"/>
      <c r="N29" s="75"/>
    </row>
    <row r="30" spans="1:14" x14ac:dyDescent="0.3">
      <c r="A30" s="76"/>
      <c r="B30" s="93"/>
      <c r="C30" s="93"/>
      <c r="D30" s="93"/>
      <c r="E30" s="75"/>
      <c r="F30" s="75"/>
      <c r="G30" s="75"/>
      <c r="H30" s="75"/>
      <c r="I30" s="75"/>
      <c r="J30" s="75"/>
      <c r="K30" s="75"/>
      <c r="L30" s="75"/>
      <c r="M30" s="75"/>
      <c r="N30" s="75"/>
    </row>
    <row r="31" spans="1:14" x14ac:dyDescent="0.3">
      <c r="A31" s="76"/>
      <c r="B31" s="93"/>
      <c r="C31" s="93"/>
      <c r="D31" s="93"/>
      <c r="E31" s="75"/>
      <c r="F31" s="75"/>
      <c r="G31" s="75"/>
      <c r="H31" s="75"/>
      <c r="I31" s="75"/>
      <c r="J31" s="75"/>
      <c r="K31" s="75"/>
      <c r="L31" s="75"/>
      <c r="M31" s="75"/>
      <c r="N31" s="75"/>
    </row>
    <row r="32" spans="1:14" x14ac:dyDescent="0.3">
      <c r="A32" s="76"/>
      <c r="B32" s="76"/>
      <c r="C32" s="75"/>
      <c r="D32" s="75"/>
      <c r="E32" s="75"/>
      <c r="F32" s="75"/>
      <c r="G32" s="75"/>
      <c r="H32" s="75"/>
      <c r="I32" s="75"/>
      <c r="J32" s="75"/>
      <c r="K32" s="75"/>
      <c r="L32" s="75"/>
      <c r="M32" s="75"/>
      <c r="N32" s="75"/>
    </row>
    <row r="33" spans="1:14" x14ac:dyDescent="0.3">
      <c r="A33" s="75"/>
      <c r="B33" s="75"/>
      <c r="C33" s="75"/>
      <c r="D33" s="75"/>
      <c r="E33" s="75"/>
      <c r="F33" s="75"/>
      <c r="G33" s="75"/>
      <c r="H33" s="75"/>
      <c r="I33" s="75"/>
      <c r="J33" s="75"/>
      <c r="K33" s="75"/>
      <c r="L33" s="75"/>
      <c r="M33" s="75"/>
      <c r="N33" s="75"/>
    </row>
    <row r="34" spans="1:14" x14ac:dyDescent="0.3">
      <c r="A34" s="75"/>
      <c r="B34" s="75"/>
      <c r="C34" s="75"/>
      <c r="D34" s="75"/>
      <c r="E34" s="75"/>
      <c r="F34" s="75"/>
      <c r="G34" s="75"/>
      <c r="H34" s="75"/>
      <c r="I34" s="75"/>
      <c r="J34" s="75"/>
    </row>
    <row r="35" spans="1:14" x14ac:dyDescent="0.3">
      <c r="A35" s="75"/>
      <c r="B35" s="75"/>
    </row>
  </sheetData>
  <mergeCells count="38">
    <mergeCell ref="A27:C27"/>
    <mergeCell ref="A21:C21"/>
    <mergeCell ref="D25:N25"/>
    <mergeCell ref="D26:N26"/>
    <mergeCell ref="D27:N27"/>
    <mergeCell ref="A22:C22"/>
    <mergeCell ref="A23:C23"/>
    <mergeCell ref="A24:C24"/>
    <mergeCell ref="A25:C25"/>
    <mergeCell ref="A26:C26"/>
    <mergeCell ref="D22:N22"/>
    <mergeCell ref="D23:N23"/>
    <mergeCell ref="D24:N24"/>
    <mergeCell ref="A20:N20"/>
    <mergeCell ref="D21:N21"/>
    <mergeCell ref="K15:L15"/>
    <mergeCell ref="M13:N14"/>
    <mergeCell ref="M15:N15"/>
    <mergeCell ref="K16:L16"/>
    <mergeCell ref="M16:N16"/>
    <mergeCell ref="D15:J15"/>
    <mergeCell ref="A16:I16"/>
    <mergeCell ref="A8:B8"/>
    <mergeCell ref="C8:N8"/>
    <mergeCell ref="A3:N3"/>
    <mergeCell ref="A1:N1"/>
    <mergeCell ref="A2:N2"/>
    <mergeCell ref="A5:B5"/>
    <mergeCell ref="C5:N5"/>
    <mergeCell ref="A6:B6"/>
    <mergeCell ref="A7:B7"/>
    <mergeCell ref="C7:N7"/>
    <mergeCell ref="A12:N12"/>
    <mergeCell ref="A13:A14"/>
    <mergeCell ref="B13:B14"/>
    <mergeCell ref="C13:C14"/>
    <mergeCell ref="D13:J14"/>
    <mergeCell ref="K13:L14"/>
  </mergeCells>
  <pageMargins left="0.7" right="0.7" top="0.75" bottom="0.75" header="0.3" footer="0.3"/>
  <pageSetup paperSize="9" orientation="portrait" r:id="rId1"/>
  <ignoredErrors>
    <ignoredError sqref="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13"/>
  <sheetViews>
    <sheetView workbookViewId="0">
      <selection activeCell="A2" sqref="A2"/>
    </sheetView>
  </sheetViews>
  <sheetFormatPr defaultColWidth="9.109375" defaultRowHeight="14.4" x14ac:dyDescent="0.3"/>
  <cols>
    <col min="1" max="2" width="25" style="55" bestFit="1" customWidth="1"/>
    <col min="3" max="16384" width="9.109375" style="55"/>
  </cols>
  <sheetData>
    <row r="1" spans="1:2" x14ac:dyDescent="0.3">
      <c r="A1" s="55" t="s">
        <v>56</v>
      </c>
      <c r="B1" s="55" t="s">
        <v>56</v>
      </c>
    </row>
    <row r="2" spans="1:2" x14ac:dyDescent="0.3">
      <c r="A2" s="55" t="s">
        <v>25</v>
      </c>
      <c r="B2" s="55" t="s">
        <v>62</v>
      </c>
    </row>
    <row r="3" spans="1:2" x14ac:dyDescent="0.3">
      <c r="A3" s="55" t="s">
        <v>26</v>
      </c>
      <c r="B3" s="55" t="s">
        <v>63</v>
      </c>
    </row>
    <row r="4" spans="1:2" x14ac:dyDescent="0.3">
      <c r="A4" s="55" t="s">
        <v>27</v>
      </c>
      <c r="B4" s="55" t="s">
        <v>64</v>
      </c>
    </row>
    <row r="5" spans="1:2" x14ac:dyDescent="0.3">
      <c r="B5" s="55" t="s">
        <v>65</v>
      </c>
    </row>
    <row r="6" spans="1:2" x14ac:dyDescent="0.3">
      <c r="B6" s="55" t="s">
        <v>66</v>
      </c>
    </row>
    <row r="7" spans="1:2" x14ac:dyDescent="0.3">
      <c r="B7" s="55" t="s">
        <v>67</v>
      </c>
    </row>
    <row r="8" spans="1:2" x14ac:dyDescent="0.3">
      <c r="B8" s="55" t="s">
        <v>68</v>
      </c>
    </row>
    <row r="9" spans="1:2" x14ac:dyDescent="0.3">
      <c r="B9" s="55" t="s">
        <v>69</v>
      </c>
    </row>
    <row r="10" spans="1:2" x14ac:dyDescent="0.3">
      <c r="B10" s="55" t="s">
        <v>70</v>
      </c>
    </row>
    <row r="11" spans="1:2" x14ac:dyDescent="0.3">
      <c r="B11" s="55" t="s">
        <v>71</v>
      </c>
    </row>
    <row r="12" spans="1:2" x14ac:dyDescent="0.3">
      <c r="B12" s="55" t="s">
        <v>72</v>
      </c>
    </row>
    <row r="13" spans="1:2" x14ac:dyDescent="0.3">
      <c r="B13" s="55" t="s">
        <v>73</v>
      </c>
    </row>
  </sheetData>
  <sheetProtection algorithmName="SHA-512" hashValue="psCj2vpDZ+3ZN4Omy17G33KAW1RLstApBZwL4tH95c0oeeBEvlArugoo7y7OVaQ/iqkzgEAtvWQbqvM3T3uAyw==" saltValue="IDDZyyt+avBccULSf7SS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Justification</vt:lpstr>
      <vt:lpstr>Capital Equipment</vt:lpstr>
      <vt:lpstr>List</vt:lpstr>
      <vt:lpstr>Justification!Print_Area</vt:lpstr>
      <vt:lpstr>ResearchCategory</vt:lpstr>
      <vt:lpstr>TypeConf</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2020-09-16T00:58:18Z</dcterms:modified>
</cp:coreProperties>
</file>